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mckinsey-my.sharepoint.com/personal/alvaro_perez_mckinsey_com/Documents/Desktop/Personal/3. Personal/Cursor/Mundial 2026 Porra Broshu/output/"/>
    </mc:Choice>
  </mc:AlternateContent>
  <xr:revisionPtr revIDLastSave="52" documentId="11_3341B54A4929F7F10B83B852113D11039F1EDC1A" xr6:coauthVersionLast="47" xr6:coauthVersionMax="47" xr10:uidLastSave="{D4AFC16E-DA11-4FEA-AE30-DE6A6F6EF71B}"/>
  <bookViews>
    <workbookView xWindow="-108" yWindow="-108" windowWidth="23256" windowHeight="13896" activeTab="3" xr2:uid="{00000000-000D-0000-FFFF-FFFF00000000}"/>
  </bookViews>
  <sheets>
    <sheet name="Portada" sheetId="1" r:id="rId1"/>
    <sheet name="Instrucciones" sheetId="2" r:id="rId2"/>
    <sheet name="Resumen" sheetId="3" r:id="rId3"/>
    <sheet name="Partidos" sheetId="4" r:id="rId4"/>
    <sheet name="Pronosticos" sheetId="5" r:id="rId5"/>
    <sheet name="Helpers &gt;&gt;" sheetId="6" r:id="rId6"/>
    <sheet name="Álvaro" sheetId="7" r:id="rId7"/>
    <sheet name="Pepe" sheetId="8" r:id="rId8"/>
    <sheet name="Patri" sheetId="9" r:id="rId9"/>
    <sheet name="Kike" sheetId="10" r:id="rId10"/>
    <sheet name="Quintero" sheetId="11" r:id="rId11"/>
    <sheet name="Nacho" sheetId="12" r:id="rId12"/>
    <sheet name="Luis" sheetId="13" r:id="rId13"/>
    <sheet name="Felipe" sheetId="14" r:id="rId14"/>
    <sheet name="Simón" sheetId="15" r:id="rId15"/>
    <sheet name="Muni" sheetId="16" r:id="rId16"/>
    <sheet name="Fer" sheetId="17" r:id="rId17"/>
    <sheet name="Puntuacion" sheetId="18" r:id="rId18"/>
    <sheet name="_Helpers" sheetId="19" r:id="rId19"/>
    <sheet name="_Lists" sheetId="20" state="hidden" r:id="rId20"/>
  </sheets>
  <definedNames>
    <definedName name="_xlnm._FilterDatabase" localSheetId="6" hidden="1">Álvaro!$A$3:$H$107</definedName>
    <definedName name="_xlnm._FilterDatabase" localSheetId="13" hidden="1">Felipe!$A$3:$H$107</definedName>
    <definedName name="_xlnm._FilterDatabase" localSheetId="16" hidden="1">Fer!$A$3:$H$107</definedName>
    <definedName name="_xlnm._FilterDatabase" localSheetId="9" hidden="1">Kike!$A$3:$H$107</definedName>
    <definedName name="_xlnm._FilterDatabase" localSheetId="12" hidden="1">Luis!$A$3:$H$107</definedName>
    <definedName name="_xlnm._FilterDatabase" localSheetId="15" hidden="1">Muni!$A$3:$H$107</definedName>
    <definedName name="_xlnm._FilterDatabase" localSheetId="11" hidden="1">Nacho!$A$3:$H$107</definedName>
    <definedName name="_xlnm._FilterDatabase" localSheetId="3" hidden="1">Partidos!$A$3:$K$107</definedName>
    <definedName name="_xlnm._FilterDatabase" localSheetId="8" hidden="1">Patri!$A$3:$H$107</definedName>
    <definedName name="_xlnm._FilterDatabase" localSheetId="7" hidden="1">Pepe!$A$3:$H$107</definedName>
    <definedName name="_xlnm._FilterDatabase" localSheetId="4" hidden="1">Pronosticos!$A$3:$H$1147</definedName>
    <definedName name="_xlnm._FilterDatabase" localSheetId="10" hidden="1">Quintero!$A$3:$H$107</definedName>
    <definedName name="_xlnm._FilterDatabase" localSheetId="14" hidden="1">Simón!$A$3:$H$107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5" i="19" l="1"/>
  <c r="A54" i="19"/>
  <c r="A53" i="19"/>
  <c r="A52" i="19"/>
  <c r="A51" i="19"/>
  <c r="A50" i="19"/>
  <c r="A49" i="19"/>
  <c r="A48" i="19"/>
  <c r="A47" i="19"/>
  <c r="A46" i="19"/>
  <c r="A45" i="19"/>
  <c r="D12" i="19"/>
  <c r="D11" i="19"/>
  <c r="D10" i="19"/>
  <c r="D9" i="19"/>
  <c r="D8" i="19"/>
  <c r="D7" i="19"/>
  <c r="D6" i="19"/>
  <c r="D5" i="19"/>
  <c r="D4" i="19"/>
  <c r="D3" i="19"/>
  <c r="D2" i="19"/>
  <c r="C118" i="17"/>
  <c r="C117" i="17"/>
  <c r="C116" i="17"/>
  <c r="C115" i="17"/>
  <c r="C114" i="17"/>
  <c r="C113" i="17"/>
  <c r="C112" i="17"/>
  <c r="C111" i="17"/>
  <c r="E107" i="17"/>
  <c r="D107" i="17"/>
  <c r="E106" i="17"/>
  <c r="D106" i="17"/>
  <c r="E105" i="17"/>
  <c r="D105" i="17"/>
  <c r="E104" i="17"/>
  <c r="D104" i="17"/>
  <c r="E103" i="17"/>
  <c r="D103" i="17"/>
  <c r="E102" i="17"/>
  <c r="D102" i="17"/>
  <c r="E101" i="17"/>
  <c r="D101" i="17"/>
  <c r="E100" i="17"/>
  <c r="D100" i="17"/>
  <c r="E99" i="17"/>
  <c r="D99" i="17"/>
  <c r="E98" i="17"/>
  <c r="D98" i="17"/>
  <c r="E97" i="17"/>
  <c r="D97" i="17"/>
  <c r="E96" i="17"/>
  <c r="D96" i="17"/>
  <c r="E95" i="17"/>
  <c r="D95" i="17"/>
  <c r="E94" i="17"/>
  <c r="D94" i="17"/>
  <c r="E93" i="17"/>
  <c r="D93" i="17"/>
  <c r="E92" i="17"/>
  <c r="D92" i="17"/>
  <c r="E91" i="17"/>
  <c r="D91" i="17"/>
  <c r="E90" i="17"/>
  <c r="D90" i="17"/>
  <c r="E89" i="17"/>
  <c r="D89" i="17"/>
  <c r="E88" i="17"/>
  <c r="D88" i="17"/>
  <c r="E87" i="17"/>
  <c r="D87" i="17"/>
  <c r="E86" i="17"/>
  <c r="D86" i="17"/>
  <c r="E85" i="17"/>
  <c r="D85" i="17"/>
  <c r="E84" i="17"/>
  <c r="D84" i="17"/>
  <c r="E83" i="17"/>
  <c r="D83" i="17"/>
  <c r="E82" i="17"/>
  <c r="D82" i="17"/>
  <c r="E81" i="17"/>
  <c r="D81" i="17"/>
  <c r="E80" i="17"/>
  <c r="D80" i="17"/>
  <c r="E79" i="17"/>
  <c r="D79" i="17"/>
  <c r="E78" i="17"/>
  <c r="D78" i="17"/>
  <c r="E77" i="17"/>
  <c r="D77" i="17"/>
  <c r="E76" i="17"/>
  <c r="D76" i="17"/>
  <c r="E75" i="17"/>
  <c r="D75" i="17"/>
  <c r="E74" i="17"/>
  <c r="D74" i="17"/>
  <c r="E73" i="17"/>
  <c r="D73" i="17"/>
  <c r="E72" i="17"/>
  <c r="D72" i="17"/>
  <c r="E71" i="17"/>
  <c r="D71" i="17"/>
  <c r="E70" i="17"/>
  <c r="D70" i="17"/>
  <c r="E69" i="17"/>
  <c r="D69" i="17"/>
  <c r="E68" i="17"/>
  <c r="D68" i="17"/>
  <c r="E67" i="17"/>
  <c r="D67" i="17"/>
  <c r="E66" i="17"/>
  <c r="D66" i="17"/>
  <c r="E65" i="17"/>
  <c r="D65" i="17"/>
  <c r="E64" i="17"/>
  <c r="D64" i="17"/>
  <c r="E63" i="17"/>
  <c r="D63" i="17"/>
  <c r="E62" i="17"/>
  <c r="D62" i="17"/>
  <c r="E61" i="17"/>
  <c r="D61" i="17"/>
  <c r="E60" i="17"/>
  <c r="D60" i="17"/>
  <c r="E59" i="17"/>
  <c r="D59" i="17"/>
  <c r="E58" i="17"/>
  <c r="D58" i="17"/>
  <c r="E57" i="17"/>
  <c r="D57" i="17"/>
  <c r="E56" i="17"/>
  <c r="D56" i="17"/>
  <c r="E55" i="17"/>
  <c r="D55" i="17"/>
  <c r="E54" i="17"/>
  <c r="D54" i="17"/>
  <c r="E53" i="17"/>
  <c r="D53" i="17"/>
  <c r="E52" i="17"/>
  <c r="D52" i="17"/>
  <c r="E51" i="17"/>
  <c r="D51" i="17"/>
  <c r="E50" i="17"/>
  <c r="D50" i="17"/>
  <c r="E49" i="17"/>
  <c r="D49" i="17"/>
  <c r="E48" i="17"/>
  <c r="D48" i="17"/>
  <c r="E47" i="17"/>
  <c r="D47" i="17"/>
  <c r="E46" i="17"/>
  <c r="D46" i="17"/>
  <c r="E45" i="17"/>
  <c r="D45" i="17"/>
  <c r="E44" i="17"/>
  <c r="D44" i="17"/>
  <c r="E43" i="17"/>
  <c r="D43" i="17"/>
  <c r="E42" i="17"/>
  <c r="D42" i="17"/>
  <c r="E41" i="17"/>
  <c r="D41" i="17"/>
  <c r="E40" i="17"/>
  <c r="D40" i="17"/>
  <c r="E39" i="17"/>
  <c r="D39" i="17"/>
  <c r="E38" i="17"/>
  <c r="D38" i="17"/>
  <c r="E37" i="17"/>
  <c r="D37" i="17"/>
  <c r="E36" i="17"/>
  <c r="D36" i="17"/>
  <c r="E35" i="17"/>
  <c r="D35" i="17"/>
  <c r="E34" i="17"/>
  <c r="D34" i="17"/>
  <c r="E33" i="17"/>
  <c r="D33" i="17"/>
  <c r="E32" i="17"/>
  <c r="D32" i="17"/>
  <c r="E31" i="17"/>
  <c r="D31" i="17"/>
  <c r="E30" i="17"/>
  <c r="D30" i="17"/>
  <c r="E29" i="17"/>
  <c r="D29" i="17"/>
  <c r="E28" i="17"/>
  <c r="D28" i="17"/>
  <c r="E27" i="17"/>
  <c r="D27" i="17"/>
  <c r="E26" i="17"/>
  <c r="D26" i="17"/>
  <c r="E25" i="17"/>
  <c r="D25" i="17"/>
  <c r="E24" i="17"/>
  <c r="D24" i="17"/>
  <c r="E23" i="17"/>
  <c r="D23" i="17"/>
  <c r="E22" i="17"/>
  <c r="D22" i="17"/>
  <c r="E21" i="17"/>
  <c r="D21" i="17"/>
  <c r="E20" i="17"/>
  <c r="D20" i="17"/>
  <c r="E19" i="17"/>
  <c r="D19" i="17"/>
  <c r="E18" i="17"/>
  <c r="D18" i="17"/>
  <c r="E17" i="17"/>
  <c r="D17" i="17"/>
  <c r="E16" i="17"/>
  <c r="D16" i="17"/>
  <c r="E15" i="17"/>
  <c r="D15" i="17"/>
  <c r="E14" i="17"/>
  <c r="D14" i="17"/>
  <c r="E13" i="17"/>
  <c r="D13" i="17"/>
  <c r="E12" i="17"/>
  <c r="D12" i="17"/>
  <c r="E11" i="17"/>
  <c r="D11" i="17"/>
  <c r="E10" i="17"/>
  <c r="D10" i="17"/>
  <c r="E9" i="17"/>
  <c r="D9" i="17"/>
  <c r="E8" i="17"/>
  <c r="D8" i="17"/>
  <c r="E7" i="17"/>
  <c r="D7" i="17"/>
  <c r="E6" i="17"/>
  <c r="D6" i="17"/>
  <c r="E5" i="17"/>
  <c r="D5" i="17"/>
  <c r="E4" i="17"/>
  <c r="D4" i="17"/>
  <c r="C118" i="16"/>
  <c r="C117" i="16"/>
  <c r="C116" i="16"/>
  <c r="C115" i="16"/>
  <c r="C114" i="16"/>
  <c r="C113" i="16"/>
  <c r="C112" i="16"/>
  <c r="C111" i="16"/>
  <c r="E107" i="16"/>
  <c r="D107" i="16"/>
  <c r="E106" i="16"/>
  <c r="D106" i="16"/>
  <c r="E105" i="16"/>
  <c r="D105" i="16"/>
  <c r="E104" i="16"/>
  <c r="D104" i="16"/>
  <c r="E103" i="16"/>
  <c r="D103" i="16"/>
  <c r="E102" i="16"/>
  <c r="D102" i="16"/>
  <c r="E101" i="16"/>
  <c r="D101" i="16"/>
  <c r="E100" i="16"/>
  <c r="D100" i="16"/>
  <c r="E99" i="16"/>
  <c r="D99" i="16"/>
  <c r="E98" i="16"/>
  <c r="D98" i="16"/>
  <c r="E97" i="16"/>
  <c r="D97" i="16"/>
  <c r="E96" i="16"/>
  <c r="D96" i="16"/>
  <c r="E95" i="16"/>
  <c r="D95" i="16"/>
  <c r="E94" i="16"/>
  <c r="D94" i="16"/>
  <c r="E93" i="16"/>
  <c r="D93" i="16"/>
  <c r="E92" i="16"/>
  <c r="D92" i="16"/>
  <c r="E91" i="16"/>
  <c r="D91" i="16"/>
  <c r="E90" i="16"/>
  <c r="D90" i="16"/>
  <c r="E89" i="16"/>
  <c r="D89" i="16"/>
  <c r="E88" i="16"/>
  <c r="D88" i="16"/>
  <c r="E87" i="16"/>
  <c r="D87" i="16"/>
  <c r="E86" i="16"/>
  <c r="D86" i="16"/>
  <c r="E85" i="16"/>
  <c r="D85" i="16"/>
  <c r="E84" i="16"/>
  <c r="D84" i="16"/>
  <c r="E83" i="16"/>
  <c r="D83" i="16"/>
  <c r="E82" i="16"/>
  <c r="D82" i="16"/>
  <c r="E81" i="16"/>
  <c r="D81" i="16"/>
  <c r="E80" i="16"/>
  <c r="D80" i="16"/>
  <c r="E79" i="16"/>
  <c r="D79" i="16"/>
  <c r="E78" i="16"/>
  <c r="D78" i="16"/>
  <c r="E77" i="16"/>
  <c r="D77" i="16"/>
  <c r="E76" i="16"/>
  <c r="D76" i="16"/>
  <c r="E75" i="16"/>
  <c r="D75" i="16"/>
  <c r="E74" i="16"/>
  <c r="D74" i="16"/>
  <c r="E73" i="16"/>
  <c r="D73" i="16"/>
  <c r="E72" i="16"/>
  <c r="D72" i="16"/>
  <c r="E71" i="16"/>
  <c r="D71" i="16"/>
  <c r="E70" i="16"/>
  <c r="D70" i="16"/>
  <c r="E69" i="16"/>
  <c r="D69" i="16"/>
  <c r="E68" i="16"/>
  <c r="D68" i="16"/>
  <c r="E67" i="16"/>
  <c r="D67" i="16"/>
  <c r="E66" i="16"/>
  <c r="D66" i="16"/>
  <c r="E65" i="16"/>
  <c r="D65" i="16"/>
  <c r="E64" i="16"/>
  <c r="D64" i="16"/>
  <c r="E63" i="16"/>
  <c r="D63" i="16"/>
  <c r="E62" i="16"/>
  <c r="D62" i="16"/>
  <c r="E61" i="16"/>
  <c r="D61" i="16"/>
  <c r="E60" i="16"/>
  <c r="D60" i="16"/>
  <c r="E59" i="16"/>
  <c r="D59" i="16"/>
  <c r="E58" i="16"/>
  <c r="D58" i="16"/>
  <c r="E57" i="16"/>
  <c r="D57" i="16"/>
  <c r="E56" i="16"/>
  <c r="D56" i="16"/>
  <c r="E55" i="16"/>
  <c r="D55" i="16"/>
  <c r="E54" i="16"/>
  <c r="D54" i="16"/>
  <c r="E53" i="16"/>
  <c r="D53" i="16"/>
  <c r="E52" i="16"/>
  <c r="D52" i="16"/>
  <c r="E51" i="16"/>
  <c r="D51" i="16"/>
  <c r="E50" i="16"/>
  <c r="D50" i="16"/>
  <c r="E49" i="16"/>
  <c r="D49" i="16"/>
  <c r="E48" i="16"/>
  <c r="D48" i="16"/>
  <c r="E47" i="16"/>
  <c r="D47" i="16"/>
  <c r="E46" i="16"/>
  <c r="D46" i="16"/>
  <c r="E45" i="16"/>
  <c r="D45" i="16"/>
  <c r="E44" i="16"/>
  <c r="D44" i="16"/>
  <c r="E43" i="16"/>
  <c r="D43" i="16"/>
  <c r="E42" i="16"/>
  <c r="D42" i="16"/>
  <c r="E41" i="16"/>
  <c r="D41" i="16"/>
  <c r="E40" i="16"/>
  <c r="D40" i="16"/>
  <c r="E39" i="16"/>
  <c r="D39" i="16"/>
  <c r="E38" i="16"/>
  <c r="D38" i="16"/>
  <c r="E37" i="16"/>
  <c r="D37" i="16"/>
  <c r="E36" i="16"/>
  <c r="D36" i="16"/>
  <c r="E35" i="16"/>
  <c r="D35" i="16"/>
  <c r="E34" i="16"/>
  <c r="D34" i="16"/>
  <c r="E33" i="16"/>
  <c r="D33" i="16"/>
  <c r="E32" i="16"/>
  <c r="D32" i="16"/>
  <c r="E31" i="16"/>
  <c r="D31" i="16"/>
  <c r="E30" i="16"/>
  <c r="D30" i="16"/>
  <c r="E29" i="16"/>
  <c r="D29" i="16"/>
  <c r="E28" i="16"/>
  <c r="D28" i="16"/>
  <c r="E27" i="16"/>
  <c r="D27" i="16"/>
  <c r="E26" i="16"/>
  <c r="D26" i="16"/>
  <c r="E25" i="16"/>
  <c r="D25" i="16"/>
  <c r="E24" i="16"/>
  <c r="D24" i="16"/>
  <c r="E23" i="16"/>
  <c r="D23" i="16"/>
  <c r="E22" i="16"/>
  <c r="D22" i="16"/>
  <c r="E21" i="16"/>
  <c r="D21" i="16"/>
  <c r="E20" i="16"/>
  <c r="D20" i="16"/>
  <c r="E19" i="16"/>
  <c r="D19" i="16"/>
  <c r="E18" i="16"/>
  <c r="D18" i="16"/>
  <c r="E17" i="16"/>
  <c r="D17" i="16"/>
  <c r="E16" i="16"/>
  <c r="D16" i="16"/>
  <c r="E15" i="16"/>
  <c r="D15" i="16"/>
  <c r="E14" i="16"/>
  <c r="D14" i="16"/>
  <c r="E13" i="16"/>
  <c r="D13" i="16"/>
  <c r="E12" i="16"/>
  <c r="D12" i="16"/>
  <c r="E11" i="16"/>
  <c r="D11" i="16"/>
  <c r="E10" i="16"/>
  <c r="D10" i="16"/>
  <c r="E9" i="16"/>
  <c r="D9" i="16"/>
  <c r="E8" i="16"/>
  <c r="D8" i="16"/>
  <c r="E7" i="16"/>
  <c r="D7" i="16"/>
  <c r="E6" i="16"/>
  <c r="D6" i="16"/>
  <c r="E5" i="16"/>
  <c r="D5" i="16"/>
  <c r="E4" i="16"/>
  <c r="D4" i="16"/>
  <c r="C118" i="15"/>
  <c r="C117" i="15"/>
  <c r="C116" i="15"/>
  <c r="C115" i="15"/>
  <c r="C114" i="15"/>
  <c r="C113" i="15"/>
  <c r="C112" i="15"/>
  <c r="C111" i="15"/>
  <c r="E107" i="15"/>
  <c r="D107" i="15"/>
  <c r="E106" i="15"/>
  <c r="D106" i="15"/>
  <c r="E105" i="15"/>
  <c r="D105" i="15"/>
  <c r="E104" i="15"/>
  <c r="D104" i="15"/>
  <c r="E103" i="15"/>
  <c r="D103" i="15"/>
  <c r="E102" i="15"/>
  <c r="D102" i="15"/>
  <c r="E101" i="15"/>
  <c r="D101" i="15"/>
  <c r="E100" i="15"/>
  <c r="D100" i="15"/>
  <c r="E99" i="15"/>
  <c r="D99" i="15"/>
  <c r="E98" i="15"/>
  <c r="D98" i="15"/>
  <c r="E97" i="15"/>
  <c r="D97" i="15"/>
  <c r="E96" i="15"/>
  <c r="D96" i="15"/>
  <c r="E95" i="15"/>
  <c r="D95" i="15"/>
  <c r="E94" i="15"/>
  <c r="D94" i="15"/>
  <c r="E93" i="15"/>
  <c r="D93" i="15"/>
  <c r="E92" i="15"/>
  <c r="D92" i="15"/>
  <c r="E91" i="15"/>
  <c r="D91" i="15"/>
  <c r="E90" i="15"/>
  <c r="D90" i="15"/>
  <c r="E89" i="15"/>
  <c r="D89" i="15"/>
  <c r="E88" i="15"/>
  <c r="D88" i="15"/>
  <c r="E87" i="15"/>
  <c r="D87" i="15"/>
  <c r="E86" i="15"/>
  <c r="D86" i="15"/>
  <c r="E85" i="15"/>
  <c r="D85" i="15"/>
  <c r="E84" i="15"/>
  <c r="D84" i="15"/>
  <c r="E83" i="15"/>
  <c r="D83" i="15"/>
  <c r="E82" i="15"/>
  <c r="D82" i="15"/>
  <c r="E81" i="15"/>
  <c r="D81" i="15"/>
  <c r="E80" i="15"/>
  <c r="D80" i="15"/>
  <c r="E79" i="15"/>
  <c r="D79" i="15"/>
  <c r="E78" i="15"/>
  <c r="D78" i="15"/>
  <c r="E77" i="15"/>
  <c r="D77" i="15"/>
  <c r="E76" i="15"/>
  <c r="D76" i="15"/>
  <c r="E75" i="15"/>
  <c r="D75" i="15"/>
  <c r="E74" i="15"/>
  <c r="D74" i="15"/>
  <c r="E73" i="15"/>
  <c r="D73" i="15"/>
  <c r="E72" i="15"/>
  <c r="D72" i="15"/>
  <c r="E71" i="15"/>
  <c r="D71" i="15"/>
  <c r="E70" i="15"/>
  <c r="D70" i="15"/>
  <c r="E69" i="15"/>
  <c r="D69" i="15"/>
  <c r="E68" i="15"/>
  <c r="D68" i="15"/>
  <c r="E67" i="15"/>
  <c r="D67" i="15"/>
  <c r="E66" i="15"/>
  <c r="D66" i="15"/>
  <c r="E65" i="15"/>
  <c r="D65" i="15"/>
  <c r="E64" i="15"/>
  <c r="D64" i="15"/>
  <c r="E63" i="15"/>
  <c r="D63" i="15"/>
  <c r="E62" i="15"/>
  <c r="D62" i="15"/>
  <c r="E61" i="15"/>
  <c r="D61" i="15"/>
  <c r="E60" i="15"/>
  <c r="D60" i="15"/>
  <c r="E59" i="15"/>
  <c r="D59" i="15"/>
  <c r="E58" i="15"/>
  <c r="D58" i="15"/>
  <c r="E57" i="15"/>
  <c r="D57" i="15"/>
  <c r="E56" i="15"/>
  <c r="D56" i="15"/>
  <c r="E55" i="15"/>
  <c r="D55" i="15"/>
  <c r="E54" i="15"/>
  <c r="D54" i="15"/>
  <c r="E53" i="15"/>
  <c r="D53" i="15"/>
  <c r="E52" i="15"/>
  <c r="D52" i="15"/>
  <c r="E51" i="15"/>
  <c r="D51" i="15"/>
  <c r="E50" i="15"/>
  <c r="D50" i="15"/>
  <c r="E49" i="15"/>
  <c r="D49" i="15"/>
  <c r="E48" i="15"/>
  <c r="D48" i="15"/>
  <c r="E47" i="15"/>
  <c r="D47" i="15"/>
  <c r="E46" i="15"/>
  <c r="D46" i="15"/>
  <c r="E45" i="15"/>
  <c r="D45" i="15"/>
  <c r="E44" i="15"/>
  <c r="D44" i="15"/>
  <c r="E43" i="15"/>
  <c r="D43" i="15"/>
  <c r="E42" i="15"/>
  <c r="D42" i="15"/>
  <c r="E41" i="15"/>
  <c r="D41" i="15"/>
  <c r="E40" i="15"/>
  <c r="D40" i="15"/>
  <c r="E39" i="15"/>
  <c r="D39" i="15"/>
  <c r="E38" i="15"/>
  <c r="D38" i="15"/>
  <c r="E37" i="15"/>
  <c r="D37" i="15"/>
  <c r="E36" i="15"/>
  <c r="D36" i="15"/>
  <c r="E35" i="15"/>
  <c r="D35" i="15"/>
  <c r="E34" i="15"/>
  <c r="D34" i="15"/>
  <c r="E33" i="15"/>
  <c r="D33" i="15"/>
  <c r="E32" i="15"/>
  <c r="D32" i="15"/>
  <c r="E31" i="15"/>
  <c r="D31" i="15"/>
  <c r="E30" i="15"/>
  <c r="D30" i="15"/>
  <c r="E29" i="15"/>
  <c r="D29" i="15"/>
  <c r="E28" i="15"/>
  <c r="D28" i="15"/>
  <c r="E27" i="15"/>
  <c r="D27" i="15"/>
  <c r="E26" i="15"/>
  <c r="D26" i="15"/>
  <c r="E25" i="15"/>
  <c r="D25" i="15"/>
  <c r="E24" i="15"/>
  <c r="D24" i="15"/>
  <c r="E23" i="15"/>
  <c r="D23" i="15"/>
  <c r="E22" i="15"/>
  <c r="D22" i="15"/>
  <c r="E21" i="15"/>
  <c r="D21" i="15"/>
  <c r="E20" i="15"/>
  <c r="D20" i="15"/>
  <c r="E19" i="15"/>
  <c r="D19" i="15"/>
  <c r="E18" i="15"/>
  <c r="D18" i="15"/>
  <c r="E17" i="15"/>
  <c r="D17" i="15"/>
  <c r="E16" i="15"/>
  <c r="D16" i="15"/>
  <c r="E15" i="15"/>
  <c r="D15" i="15"/>
  <c r="E14" i="15"/>
  <c r="D14" i="15"/>
  <c r="E13" i="15"/>
  <c r="D13" i="15"/>
  <c r="E12" i="15"/>
  <c r="D12" i="15"/>
  <c r="E11" i="15"/>
  <c r="D11" i="15"/>
  <c r="E10" i="15"/>
  <c r="D10" i="15"/>
  <c r="E9" i="15"/>
  <c r="D9" i="15"/>
  <c r="E8" i="15"/>
  <c r="D8" i="15"/>
  <c r="E7" i="15"/>
  <c r="D7" i="15"/>
  <c r="E6" i="15"/>
  <c r="D6" i="15"/>
  <c r="E5" i="15"/>
  <c r="D5" i="15"/>
  <c r="E4" i="15"/>
  <c r="D4" i="15"/>
  <c r="C118" i="14"/>
  <c r="C117" i="14"/>
  <c r="C116" i="14"/>
  <c r="C115" i="14"/>
  <c r="C114" i="14"/>
  <c r="C113" i="14"/>
  <c r="C112" i="14"/>
  <c r="C111"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E79" i="14"/>
  <c r="D79" i="14"/>
  <c r="E78" i="14"/>
  <c r="D78" i="14"/>
  <c r="E77" i="14"/>
  <c r="D77" i="14"/>
  <c r="E76" i="14"/>
  <c r="D76" i="14"/>
  <c r="E75" i="14"/>
  <c r="D75" i="14"/>
  <c r="E74" i="14"/>
  <c r="D74" i="14"/>
  <c r="E73" i="14"/>
  <c r="D73" i="14"/>
  <c r="E72" i="14"/>
  <c r="D72" i="14"/>
  <c r="E71" i="14"/>
  <c r="D71" i="14"/>
  <c r="E70" i="14"/>
  <c r="D70" i="14"/>
  <c r="E69" i="14"/>
  <c r="D69" i="14"/>
  <c r="E68" i="14"/>
  <c r="D68" i="14"/>
  <c r="E67" i="14"/>
  <c r="D67" i="14"/>
  <c r="E66" i="14"/>
  <c r="D66" i="14"/>
  <c r="E65" i="14"/>
  <c r="D65" i="14"/>
  <c r="E64" i="14"/>
  <c r="D64" i="14"/>
  <c r="E63" i="14"/>
  <c r="D63" i="14"/>
  <c r="E62" i="14"/>
  <c r="D62" i="14"/>
  <c r="E61" i="14"/>
  <c r="D61" i="14"/>
  <c r="E60" i="14"/>
  <c r="D60" i="14"/>
  <c r="E59" i="14"/>
  <c r="D59" i="14"/>
  <c r="E58" i="14"/>
  <c r="D58" i="14"/>
  <c r="E57" i="14"/>
  <c r="D57" i="14"/>
  <c r="E56" i="14"/>
  <c r="D56" i="14"/>
  <c r="E55" i="14"/>
  <c r="D55" i="14"/>
  <c r="E54" i="14"/>
  <c r="D54" i="14"/>
  <c r="E53" i="14"/>
  <c r="D53" i="14"/>
  <c r="E52" i="14"/>
  <c r="D52" i="14"/>
  <c r="E51" i="14"/>
  <c r="D51" i="14"/>
  <c r="E50" i="14"/>
  <c r="D50" i="14"/>
  <c r="E49" i="14"/>
  <c r="D49" i="14"/>
  <c r="E48" i="14"/>
  <c r="D48" i="14"/>
  <c r="E47" i="14"/>
  <c r="D47" i="14"/>
  <c r="E46" i="14"/>
  <c r="D46" i="14"/>
  <c r="E45" i="14"/>
  <c r="D45" i="14"/>
  <c r="E44" i="14"/>
  <c r="D44" i="14"/>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E23" i="14"/>
  <c r="D23" i="14"/>
  <c r="E22" i="14"/>
  <c r="D22" i="14"/>
  <c r="E21" i="14"/>
  <c r="D21" i="14"/>
  <c r="E20" i="14"/>
  <c r="D20" i="14"/>
  <c r="E19" i="14"/>
  <c r="D19" i="14"/>
  <c r="E18" i="14"/>
  <c r="D18" i="14"/>
  <c r="E17" i="14"/>
  <c r="D17" i="14"/>
  <c r="E16" i="14"/>
  <c r="D16" i="14"/>
  <c r="E15" i="14"/>
  <c r="D15" i="14"/>
  <c r="E14" i="14"/>
  <c r="D14" i="14"/>
  <c r="E13" i="14"/>
  <c r="D13" i="14"/>
  <c r="E12" i="14"/>
  <c r="D12" i="14"/>
  <c r="E11" i="14"/>
  <c r="D11" i="14"/>
  <c r="E10" i="14"/>
  <c r="D10" i="14"/>
  <c r="E9" i="14"/>
  <c r="D9" i="14"/>
  <c r="E8" i="14"/>
  <c r="D8" i="14"/>
  <c r="E7" i="14"/>
  <c r="D7" i="14"/>
  <c r="E6" i="14"/>
  <c r="D6" i="14"/>
  <c r="E5" i="14"/>
  <c r="D5" i="14"/>
  <c r="E4" i="14"/>
  <c r="D4" i="14"/>
  <c r="C118" i="13"/>
  <c r="C117" i="13"/>
  <c r="C116" i="13"/>
  <c r="C115" i="13"/>
  <c r="C114" i="13"/>
  <c r="C113" i="13"/>
  <c r="C112" i="13"/>
  <c r="C111" i="13"/>
  <c r="E107" i="13"/>
  <c r="D107" i="13"/>
  <c r="E106" i="13"/>
  <c r="D106" i="13"/>
  <c r="E105" i="13"/>
  <c r="D105" i="13"/>
  <c r="E104" i="13"/>
  <c r="D104" i="13"/>
  <c r="E103" i="13"/>
  <c r="D103" i="13"/>
  <c r="E102" i="13"/>
  <c r="D102" i="13"/>
  <c r="E101" i="13"/>
  <c r="D101" i="13"/>
  <c r="E100" i="13"/>
  <c r="D100" i="13"/>
  <c r="E99" i="13"/>
  <c r="D99" i="13"/>
  <c r="E98" i="13"/>
  <c r="D98" i="13"/>
  <c r="E97" i="13"/>
  <c r="D97" i="13"/>
  <c r="E96" i="13"/>
  <c r="D96" i="13"/>
  <c r="E95" i="13"/>
  <c r="D95" i="13"/>
  <c r="E94" i="13"/>
  <c r="D94" i="13"/>
  <c r="E93" i="13"/>
  <c r="D93" i="13"/>
  <c r="E92" i="13"/>
  <c r="D92" i="13"/>
  <c r="E91" i="13"/>
  <c r="D91" i="13"/>
  <c r="E90" i="13"/>
  <c r="D90" i="13"/>
  <c r="E89" i="13"/>
  <c r="D89" i="13"/>
  <c r="E88" i="13"/>
  <c r="D88" i="13"/>
  <c r="E87" i="13"/>
  <c r="D87" i="13"/>
  <c r="E86" i="13"/>
  <c r="D86" i="13"/>
  <c r="E85" i="13"/>
  <c r="D85" i="13"/>
  <c r="E84" i="13"/>
  <c r="D84" i="13"/>
  <c r="E83" i="13"/>
  <c r="D83" i="13"/>
  <c r="E82" i="13"/>
  <c r="D82" i="13"/>
  <c r="E81" i="13"/>
  <c r="D81" i="13"/>
  <c r="E80" i="13"/>
  <c r="D80" i="13"/>
  <c r="E79" i="13"/>
  <c r="D79" i="13"/>
  <c r="E78" i="13"/>
  <c r="D78" i="13"/>
  <c r="E77" i="13"/>
  <c r="D77" i="13"/>
  <c r="E76" i="13"/>
  <c r="D76" i="13"/>
  <c r="E75" i="13"/>
  <c r="D75" i="13"/>
  <c r="E74" i="13"/>
  <c r="D74" i="13"/>
  <c r="E73" i="13"/>
  <c r="D73" i="13"/>
  <c r="E72" i="13"/>
  <c r="D72" i="13"/>
  <c r="E71" i="13"/>
  <c r="D71" i="13"/>
  <c r="E70" i="13"/>
  <c r="D70" i="13"/>
  <c r="E69" i="13"/>
  <c r="D69" i="13"/>
  <c r="E68" i="13"/>
  <c r="D68" i="13"/>
  <c r="E67" i="13"/>
  <c r="D67" i="13"/>
  <c r="E66" i="13"/>
  <c r="D66"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E7" i="13"/>
  <c r="D7" i="13"/>
  <c r="E6" i="13"/>
  <c r="D6" i="13"/>
  <c r="E5" i="13"/>
  <c r="D5" i="13"/>
  <c r="E4" i="13"/>
  <c r="D4" i="13"/>
  <c r="C118" i="12"/>
  <c r="C117" i="12"/>
  <c r="C116" i="12"/>
  <c r="C115" i="12"/>
  <c r="C114" i="12"/>
  <c r="C113" i="12"/>
  <c r="C112" i="12"/>
  <c r="C111" i="12"/>
  <c r="E107" i="12"/>
  <c r="D107" i="12"/>
  <c r="E106" i="12"/>
  <c r="D106" i="12"/>
  <c r="E105" i="12"/>
  <c r="D105" i="12"/>
  <c r="E104" i="12"/>
  <c r="D104" i="12"/>
  <c r="E103" i="12"/>
  <c r="D103" i="12"/>
  <c r="E102" i="12"/>
  <c r="D102" i="12"/>
  <c r="E101" i="12"/>
  <c r="D101" i="12"/>
  <c r="E100" i="12"/>
  <c r="D100" i="12"/>
  <c r="E99" i="12"/>
  <c r="D99" i="12"/>
  <c r="E98" i="12"/>
  <c r="D98" i="12"/>
  <c r="E97" i="12"/>
  <c r="D97" i="12"/>
  <c r="E96" i="12"/>
  <c r="D96" i="12"/>
  <c r="E95" i="12"/>
  <c r="D95" i="12"/>
  <c r="E94" i="12"/>
  <c r="D94" i="12"/>
  <c r="E93" i="12"/>
  <c r="D93" i="12"/>
  <c r="E92" i="12"/>
  <c r="D92" i="12"/>
  <c r="E91" i="12"/>
  <c r="D91" i="12"/>
  <c r="E90" i="12"/>
  <c r="D90" i="12"/>
  <c r="E89" i="12"/>
  <c r="D89" i="12"/>
  <c r="E88" i="12"/>
  <c r="D88" i="12"/>
  <c r="E87" i="12"/>
  <c r="D87" i="12"/>
  <c r="E86" i="12"/>
  <c r="D86" i="12"/>
  <c r="E85" i="12"/>
  <c r="D85" i="12"/>
  <c r="E84" i="12"/>
  <c r="D84" i="12"/>
  <c r="E83" i="12"/>
  <c r="D83" i="12"/>
  <c r="E82" i="12"/>
  <c r="D82" i="12"/>
  <c r="E81" i="12"/>
  <c r="D81" i="12"/>
  <c r="E80" i="12"/>
  <c r="D80" i="12"/>
  <c r="E79" i="12"/>
  <c r="D79" i="12"/>
  <c r="E78" i="12"/>
  <c r="D78" i="12"/>
  <c r="E77" i="12"/>
  <c r="D77" i="12"/>
  <c r="E76" i="12"/>
  <c r="D76" i="12"/>
  <c r="E75" i="12"/>
  <c r="D75" i="12"/>
  <c r="E74" i="12"/>
  <c r="D74" i="12"/>
  <c r="E73" i="12"/>
  <c r="D73" i="12"/>
  <c r="E72" i="12"/>
  <c r="D72" i="12"/>
  <c r="E71" i="12"/>
  <c r="D71" i="12"/>
  <c r="E70" i="12"/>
  <c r="D70" i="12"/>
  <c r="E69" i="12"/>
  <c r="D69" i="12"/>
  <c r="E68" i="12"/>
  <c r="D68" i="12"/>
  <c r="E67" i="12"/>
  <c r="D67" i="12"/>
  <c r="E66" i="12"/>
  <c r="D66" i="12"/>
  <c r="E65" i="12"/>
  <c r="D65" i="12"/>
  <c r="E64" i="12"/>
  <c r="D64" i="12"/>
  <c r="E63" i="12"/>
  <c r="D63" i="12"/>
  <c r="E62" i="12"/>
  <c r="D62" i="12"/>
  <c r="E61" i="12"/>
  <c r="D61" i="12"/>
  <c r="E60" i="12"/>
  <c r="D60" i="12"/>
  <c r="E59" i="12"/>
  <c r="D59" i="12"/>
  <c r="E58" i="12"/>
  <c r="D58" i="12"/>
  <c r="E57" i="12"/>
  <c r="D57" i="12"/>
  <c r="E56" i="12"/>
  <c r="D56" i="12"/>
  <c r="E55" i="12"/>
  <c r="D55" i="12"/>
  <c r="E54" i="12"/>
  <c r="D54" i="12"/>
  <c r="E53" i="12"/>
  <c r="D53" i="12"/>
  <c r="E52" i="12"/>
  <c r="D52" i="12"/>
  <c r="E51" i="12"/>
  <c r="D51" i="12"/>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E28" i="12"/>
  <c r="D28" i="12"/>
  <c r="E27" i="12"/>
  <c r="D27" i="12"/>
  <c r="E26" i="12"/>
  <c r="D26" i="12"/>
  <c r="E25" i="12"/>
  <c r="D25" i="12"/>
  <c r="E24" i="12"/>
  <c r="D24" i="12"/>
  <c r="E23" i="12"/>
  <c r="D23" i="12"/>
  <c r="E22" i="12"/>
  <c r="D22" i="12"/>
  <c r="E21" i="12"/>
  <c r="D21" i="12"/>
  <c r="E20" i="12"/>
  <c r="D20" i="12"/>
  <c r="E19" i="12"/>
  <c r="D19" i="12"/>
  <c r="E18" i="12"/>
  <c r="D18" i="12"/>
  <c r="E17" i="12"/>
  <c r="D17" i="12"/>
  <c r="E16" i="12"/>
  <c r="D16" i="12"/>
  <c r="E15" i="12"/>
  <c r="D15" i="12"/>
  <c r="E14" i="12"/>
  <c r="D14" i="12"/>
  <c r="E13" i="12"/>
  <c r="D13" i="12"/>
  <c r="E12" i="12"/>
  <c r="D12" i="12"/>
  <c r="E11" i="12"/>
  <c r="D11" i="12"/>
  <c r="E10" i="12"/>
  <c r="D10" i="12"/>
  <c r="E9" i="12"/>
  <c r="D9" i="12"/>
  <c r="E8" i="12"/>
  <c r="D8" i="12"/>
  <c r="E7" i="12"/>
  <c r="D7" i="12"/>
  <c r="E6" i="12"/>
  <c r="D6" i="12"/>
  <c r="E5" i="12"/>
  <c r="D5" i="12"/>
  <c r="E4" i="12"/>
  <c r="D4" i="12"/>
  <c r="C118" i="11"/>
  <c r="C117" i="11"/>
  <c r="C116" i="11"/>
  <c r="C115" i="11"/>
  <c r="C114" i="11"/>
  <c r="C113" i="11"/>
  <c r="C112" i="11"/>
  <c r="C111" i="11"/>
  <c r="E107" i="11"/>
  <c r="D107" i="11"/>
  <c r="E106" i="11"/>
  <c r="D106" i="11"/>
  <c r="E105" i="11"/>
  <c r="D105" i="11"/>
  <c r="E104" i="11"/>
  <c r="D104" i="11"/>
  <c r="E103" i="11"/>
  <c r="D103" i="11"/>
  <c r="E102" i="11"/>
  <c r="D102" i="11"/>
  <c r="E101" i="11"/>
  <c r="D101" i="11"/>
  <c r="E100" i="11"/>
  <c r="D100" i="11"/>
  <c r="E99" i="11"/>
  <c r="D99" i="11"/>
  <c r="E98" i="11"/>
  <c r="D98" i="11"/>
  <c r="E97" i="11"/>
  <c r="D97" i="11"/>
  <c r="E96" i="11"/>
  <c r="D96" i="11"/>
  <c r="E95" i="11"/>
  <c r="D95" i="11"/>
  <c r="E94" i="11"/>
  <c r="D94" i="11"/>
  <c r="E93" i="11"/>
  <c r="D93" i="11"/>
  <c r="E92" i="11"/>
  <c r="D92" i="11"/>
  <c r="E91" i="11"/>
  <c r="D91" i="11"/>
  <c r="E90" i="11"/>
  <c r="D90" i="11"/>
  <c r="E89" i="11"/>
  <c r="D89" i="11"/>
  <c r="E88" i="11"/>
  <c r="D88" i="11"/>
  <c r="E87" i="11"/>
  <c r="D87" i="11"/>
  <c r="E86" i="11"/>
  <c r="D86" i="11"/>
  <c r="E85" i="11"/>
  <c r="D85" i="11"/>
  <c r="E84" i="11"/>
  <c r="D84" i="11"/>
  <c r="E83" i="11"/>
  <c r="D83" i="11"/>
  <c r="E82" i="11"/>
  <c r="D82" i="11"/>
  <c r="E81" i="11"/>
  <c r="D81" i="11"/>
  <c r="E80" i="11"/>
  <c r="D80" i="11"/>
  <c r="E79" i="11"/>
  <c r="D79" i="11"/>
  <c r="E78" i="11"/>
  <c r="D78" i="11"/>
  <c r="E77" i="11"/>
  <c r="D77" i="11"/>
  <c r="E76" i="11"/>
  <c r="D76" i="11"/>
  <c r="E75" i="11"/>
  <c r="D75" i="11"/>
  <c r="E74" i="11"/>
  <c r="D74" i="11"/>
  <c r="E73" i="11"/>
  <c r="D73" i="11"/>
  <c r="E72" i="11"/>
  <c r="D72" i="11"/>
  <c r="E71" i="11"/>
  <c r="D71" i="11"/>
  <c r="E70" i="11"/>
  <c r="D70" i="11"/>
  <c r="E69" i="11"/>
  <c r="D69" i="11"/>
  <c r="E68" i="11"/>
  <c r="D68" i="11"/>
  <c r="E67" i="11"/>
  <c r="D67" i="11"/>
  <c r="E66" i="11"/>
  <c r="D66" i="11"/>
  <c r="E65" i="11"/>
  <c r="D65" i="11"/>
  <c r="E64" i="11"/>
  <c r="D64" i="11"/>
  <c r="E63" i="11"/>
  <c r="D63" i="11"/>
  <c r="E62" i="11"/>
  <c r="D62" i="11"/>
  <c r="E61" i="11"/>
  <c r="D61" i="11"/>
  <c r="E60" i="11"/>
  <c r="D60" i="11"/>
  <c r="E59" i="11"/>
  <c r="D59" i="11"/>
  <c r="E58" i="11"/>
  <c r="D58" i="11"/>
  <c r="E57" i="11"/>
  <c r="D57" i="11"/>
  <c r="E56" i="11"/>
  <c r="D56" i="11"/>
  <c r="E55" i="11"/>
  <c r="D55" i="11"/>
  <c r="E54" i="11"/>
  <c r="D54" i="11"/>
  <c r="E53" i="11"/>
  <c r="D53" i="11"/>
  <c r="E52" i="11"/>
  <c r="D52" i="11"/>
  <c r="E51" i="11"/>
  <c r="D51" i="11"/>
  <c r="E50" i="11"/>
  <c r="D50" i="11"/>
  <c r="E49" i="11"/>
  <c r="D49" i="11"/>
  <c r="E48" i="11"/>
  <c r="D48" i="11"/>
  <c r="E47" i="11"/>
  <c r="D47" i="11"/>
  <c r="E46" i="11"/>
  <c r="D46" i="11"/>
  <c r="E45" i="11"/>
  <c r="D45" i="11"/>
  <c r="E44" i="11"/>
  <c r="D44" i="11"/>
  <c r="E43" i="11"/>
  <c r="D43" i="11"/>
  <c r="E42" i="11"/>
  <c r="D42" i="11"/>
  <c r="E41" i="11"/>
  <c r="D41" i="11"/>
  <c r="E40" i="11"/>
  <c r="D40" i="11"/>
  <c r="E39" i="11"/>
  <c r="D39" i="11"/>
  <c r="E38" i="11"/>
  <c r="D38" i="11"/>
  <c r="E37" i="11"/>
  <c r="D37" i="11"/>
  <c r="E36" i="11"/>
  <c r="D36" i="11"/>
  <c r="E35" i="11"/>
  <c r="D35" i="11"/>
  <c r="E34" i="11"/>
  <c r="D34" i="11"/>
  <c r="E33" i="11"/>
  <c r="D33" i="11"/>
  <c r="E32" i="11"/>
  <c r="D32" i="11"/>
  <c r="E31" i="11"/>
  <c r="D31" i="11"/>
  <c r="E30" i="11"/>
  <c r="D30" i="11"/>
  <c r="E29" i="11"/>
  <c r="D29" i="11"/>
  <c r="E28" i="11"/>
  <c r="D28" i="11"/>
  <c r="E27" i="11"/>
  <c r="D27" i="11"/>
  <c r="E26" i="11"/>
  <c r="D26" i="11"/>
  <c r="E25" i="11"/>
  <c r="D25" i="11"/>
  <c r="E24" i="11"/>
  <c r="D24" i="11"/>
  <c r="E23" i="11"/>
  <c r="D23" i="11"/>
  <c r="E22" i="11"/>
  <c r="D22" i="11"/>
  <c r="E21" i="11"/>
  <c r="D21" i="11"/>
  <c r="E20" i="11"/>
  <c r="D20" i="11"/>
  <c r="E19" i="11"/>
  <c r="D19" i="11"/>
  <c r="E18" i="11"/>
  <c r="D18" i="11"/>
  <c r="E17" i="11"/>
  <c r="D17" i="11"/>
  <c r="E16" i="11"/>
  <c r="D16" i="11"/>
  <c r="E15" i="11"/>
  <c r="D15" i="11"/>
  <c r="E14" i="11"/>
  <c r="D14" i="11"/>
  <c r="E13" i="11"/>
  <c r="D13" i="11"/>
  <c r="E12" i="11"/>
  <c r="D12" i="11"/>
  <c r="E11" i="11"/>
  <c r="D11" i="11"/>
  <c r="E10" i="11"/>
  <c r="D10" i="11"/>
  <c r="E9" i="11"/>
  <c r="D9" i="11"/>
  <c r="E8" i="11"/>
  <c r="D8" i="11"/>
  <c r="E7" i="11"/>
  <c r="D7" i="11"/>
  <c r="E6" i="11"/>
  <c r="D6" i="11"/>
  <c r="E5" i="11"/>
  <c r="D5" i="11"/>
  <c r="E4" i="11"/>
  <c r="D4" i="11"/>
  <c r="C118" i="10"/>
  <c r="C117" i="10"/>
  <c r="C116" i="10"/>
  <c r="C115" i="10"/>
  <c r="C114" i="10"/>
  <c r="C113" i="10"/>
  <c r="C112" i="10"/>
  <c r="C111" i="10"/>
  <c r="E107" i="10"/>
  <c r="D107" i="10"/>
  <c r="E106" i="10"/>
  <c r="D106" i="10"/>
  <c r="E105" i="10"/>
  <c r="D105" i="10"/>
  <c r="E104" i="10"/>
  <c r="D104" i="10"/>
  <c r="E103" i="10"/>
  <c r="D103" i="10"/>
  <c r="E102" i="10"/>
  <c r="D102" i="10"/>
  <c r="E101" i="10"/>
  <c r="D101" i="10"/>
  <c r="E100" i="10"/>
  <c r="D100" i="10"/>
  <c r="E99" i="10"/>
  <c r="D99" i="10"/>
  <c r="E98" i="10"/>
  <c r="D98" i="10"/>
  <c r="E97" i="10"/>
  <c r="D97" i="10"/>
  <c r="E96" i="10"/>
  <c r="D96" i="10"/>
  <c r="E95" i="10"/>
  <c r="D95" i="10"/>
  <c r="E94" i="10"/>
  <c r="D94" i="10"/>
  <c r="E93" i="10"/>
  <c r="D93" i="10"/>
  <c r="E92" i="10"/>
  <c r="D92" i="10"/>
  <c r="E91" i="10"/>
  <c r="D91" i="10"/>
  <c r="E90" i="10"/>
  <c r="D90" i="10"/>
  <c r="E89" i="10"/>
  <c r="D89" i="10"/>
  <c r="E88" i="10"/>
  <c r="D88" i="10"/>
  <c r="E87" i="10"/>
  <c r="D87" i="10"/>
  <c r="E86" i="10"/>
  <c r="D86" i="10"/>
  <c r="E85" i="10"/>
  <c r="D85" i="10"/>
  <c r="E84" i="10"/>
  <c r="D84" i="10"/>
  <c r="E83" i="10"/>
  <c r="D83" i="10"/>
  <c r="E82" i="10"/>
  <c r="D82" i="10"/>
  <c r="E81" i="10"/>
  <c r="D81" i="10"/>
  <c r="E80" i="10"/>
  <c r="D80" i="10"/>
  <c r="E79" i="10"/>
  <c r="D79" i="10"/>
  <c r="E78" i="10"/>
  <c r="D78" i="10"/>
  <c r="E77" i="10"/>
  <c r="D77" i="10"/>
  <c r="E76" i="10"/>
  <c r="D76" i="10"/>
  <c r="E75" i="10"/>
  <c r="D75" i="10"/>
  <c r="E74" i="10"/>
  <c r="D74" i="10"/>
  <c r="E73" i="10"/>
  <c r="D73" i="10"/>
  <c r="E72" i="10"/>
  <c r="D72" i="10"/>
  <c r="E71" i="10"/>
  <c r="D71" i="10"/>
  <c r="E70" i="10"/>
  <c r="D70" i="10"/>
  <c r="E69" i="10"/>
  <c r="D69" i="10"/>
  <c r="E68" i="10"/>
  <c r="D68" i="10"/>
  <c r="E67" i="10"/>
  <c r="D67" i="10"/>
  <c r="E66" i="10"/>
  <c r="D66" i="10"/>
  <c r="E65" i="10"/>
  <c r="D65" i="10"/>
  <c r="E64" i="10"/>
  <c r="D64" i="10"/>
  <c r="E63" i="10"/>
  <c r="D63" i="10"/>
  <c r="E62" i="10"/>
  <c r="D62" i="10"/>
  <c r="E61" i="10"/>
  <c r="D61" i="10"/>
  <c r="E60" i="10"/>
  <c r="D60" i="10"/>
  <c r="E59" i="10"/>
  <c r="D59" i="10"/>
  <c r="E58" i="10"/>
  <c r="D58" i="10"/>
  <c r="E57" i="10"/>
  <c r="D57" i="10"/>
  <c r="E56" i="10"/>
  <c r="D56" i="10"/>
  <c r="E55" i="10"/>
  <c r="D55" i="10"/>
  <c r="E54" i="10"/>
  <c r="D54" i="10"/>
  <c r="E53" i="10"/>
  <c r="D53" i="10"/>
  <c r="E52" i="10"/>
  <c r="D52" i="10"/>
  <c r="E51" i="10"/>
  <c r="D51" i="10"/>
  <c r="E50" i="10"/>
  <c r="D50" i="10"/>
  <c r="E49" i="10"/>
  <c r="D49" i="10"/>
  <c r="E48" i="10"/>
  <c r="D48" i="10"/>
  <c r="E47" i="10"/>
  <c r="D47" i="10"/>
  <c r="E46" i="10"/>
  <c r="D46" i="10"/>
  <c r="E45" i="10"/>
  <c r="D45" i="10"/>
  <c r="E44" i="10"/>
  <c r="D44" i="10"/>
  <c r="E43" i="10"/>
  <c r="D43" i="10"/>
  <c r="E42" i="10"/>
  <c r="D42" i="10"/>
  <c r="E41" i="10"/>
  <c r="D41" i="10"/>
  <c r="E40" i="10"/>
  <c r="D40" i="10"/>
  <c r="E39" i="10"/>
  <c r="D39" i="10"/>
  <c r="E38" i="10"/>
  <c r="D38" i="10"/>
  <c r="E37" i="10"/>
  <c r="D37" i="10"/>
  <c r="E36" i="10"/>
  <c r="D36" i="10"/>
  <c r="E35" i="10"/>
  <c r="D35" i="10"/>
  <c r="E34" i="10"/>
  <c r="D34" i="10"/>
  <c r="E33" i="10"/>
  <c r="D33" i="10"/>
  <c r="E32" i="10"/>
  <c r="D32" i="10"/>
  <c r="E31" i="10"/>
  <c r="D31" i="10"/>
  <c r="E30" i="10"/>
  <c r="D30" i="10"/>
  <c r="E29" i="10"/>
  <c r="D29" i="10"/>
  <c r="E28" i="10"/>
  <c r="D28" i="10"/>
  <c r="E27" i="10"/>
  <c r="D27" i="10"/>
  <c r="E26" i="10"/>
  <c r="D26" i="10"/>
  <c r="E25" i="10"/>
  <c r="D25" i="10"/>
  <c r="E24" i="10"/>
  <c r="D24" i="10"/>
  <c r="E23" i="10"/>
  <c r="D23" i="10"/>
  <c r="E22" i="10"/>
  <c r="D22" i="10"/>
  <c r="E21" i="10"/>
  <c r="D21" i="10"/>
  <c r="E20" i="10"/>
  <c r="D20" i="10"/>
  <c r="E19" i="10"/>
  <c r="D19" i="10"/>
  <c r="E18" i="10"/>
  <c r="D18" i="10"/>
  <c r="E17" i="10"/>
  <c r="D17" i="10"/>
  <c r="E16" i="10"/>
  <c r="D16" i="10"/>
  <c r="E15" i="10"/>
  <c r="D15" i="10"/>
  <c r="E14" i="10"/>
  <c r="D14" i="10"/>
  <c r="E13" i="10"/>
  <c r="D13" i="10"/>
  <c r="E12" i="10"/>
  <c r="D12" i="10"/>
  <c r="E11" i="10"/>
  <c r="D11" i="10"/>
  <c r="E10" i="10"/>
  <c r="D10" i="10"/>
  <c r="E9" i="10"/>
  <c r="D9" i="10"/>
  <c r="E8" i="10"/>
  <c r="D8" i="10"/>
  <c r="E7" i="10"/>
  <c r="D7" i="10"/>
  <c r="E6" i="10"/>
  <c r="D6" i="10"/>
  <c r="E5" i="10"/>
  <c r="D5" i="10"/>
  <c r="E4" i="10"/>
  <c r="D4" i="10"/>
  <c r="C118" i="9"/>
  <c r="C117" i="9"/>
  <c r="C116" i="9"/>
  <c r="C115" i="9"/>
  <c r="C114" i="9"/>
  <c r="C113" i="9"/>
  <c r="C112" i="9"/>
  <c r="C111" i="9"/>
  <c r="E107" i="9"/>
  <c r="D107" i="9"/>
  <c r="E106" i="9"/>
  <c r="D106" i="9"/>
  <c r="E105" i="9"/>
  <c r="D105" i="9"/>
  <c r="E104" i="9"/>
  <c r="D104" i="9"/>
  <c r="E103" i="9"/>
  <c r="D103" i="9"/>
  <c r="E102" i="9"/>
  <c r="D102" i="9"/>
  <c r="E101" i="9"/>
  <c r="D101" i="9"/>
  <c r="E100" i="9"/>
  <c r="D100" i="9"/>
  <c r="E99" i="9"/>
  <c r="D99" i="9"/>
  <c r="E98" i="9"/>
  <c r="D98" i="9"/>
  <c r="E97" i="9"/>
  <c r="D97" i="9"/>
  <c r="E96" i="9"/>
  <c r="D96" i="9"/>
  <c r="E95" i="9"/>
  <c r="D95" i="9"/>
  <c r="E94" i="9"/>
  <c r="D94" i="9"/>
  <c r="E93" i="9"/>
  <c r="D93" i="9"/>
  <c r="E92" i="9"/>
  <c r="D92" i="9"/>
  <c r="E91" i="9"/>
  <c r="D91" i="9"/>
  <c r="E90" i="9"/>
  <c r="D90" i="9"/>
  <c r="E89" i="9"/>
  <c r="D89" i="9"/>
  <c r="E88" i="9"/>
  <c r="D88" i="9"/>
  <c r="E87" i="9"/>
  <c r="D87" i="9"/>
  <c r="E86" i="9"/>
  <c r="D86" i="9"/>
  <c r="E85" i="9"/>
  <c r="D85" i="9"/>
  <c r="E84" i="9"/>
  <c r="D84" i="9"/>
  <c r="E83" i="9"/>
  <c r="D83" i="9"/>
  <c r="E82" i="9"/>
  <c r="D82" i="9"/>
  <c r="E81" i="9"/>
  <c r="D81" i="9"/>
  <c r="E80" i="9"/>
  <c r="D80" i="9"/>
  <c r="E79" i="9"/>
  <c r="D79" i="9"/>
  <c r="E78" i="9"/>
  <c r="D78" i="9"/>
  <c r="E77" i="9"/>
  <c r="D77" i="9"/>
  <c r="E76" i="9"/>
  <c r="D76" i="9"/>
  <c r="E75" i="9"/>
  <c r="D75" i="9"/>
  <c r="E74" i="9"/>
  <c r="D74" i="9"/>
  <c r="E73" i="9"/>
  <c r="D73" i="9"/>
  <c r="E72" i="9"/>
  <c r="D72" i="9"/>
  <c r="E71" i="9"/>
  <c r="D71" i="9"/>
  <c r="E70" i="9"/>
  <c r="D70" i="9"/>
  <c r="E69" i="9"/>
  <c r="D69" i="9"/>
  <c r="E68" i="9"/>
  <c r="D68" i="9"/>
  <c r="E67" i="9"/>
  <c r="D67" i="9"/>
  <c r="E66" i="9"/>
  <c r="D66" i="9"/>
  <c r="E65" i="9"/>
  <c r="D65" i="9"/>
  <c r="E64" i="9"/>
  <c r="D64" i="9"/>
  <c r="E63" i="9"/>
  <c r="D63" i="9"/>
  <c r="E62" i="9"/>
  <c r="D62" i="9"/>
  <c r="E61" i="9"/>
  <c r="D61" i="9"/>
  <c r="E60" i="9"/>
  <c r="D60" i="9"/>
  <c r="E59" i="9"/>
  <c r="D59" i="9"/>
  <c r="E58" i="9"/>
  <c r="D58" i="9"/>
  <c r="E57" i="9"/>
  <c r="D57" i="9"/>
  <c r="E56" i="9"/>
  <c r="D56" i="9"/>
  <c r="E55" i="9"/>
  <c r="D55" i="9"/>
  <c r="E54" i="9"/>
  <c r="D54" i="9"/>
  <c r="E53" i="9"/>
  <c r="D53" i="9"/>
  <c r="E52" i="9"/>
  <c r="D52" i="9"/>
  <c r="E51" i="9"/>
  <c r="D51" i="9"/>
  <c r="E50" i="9"/>
  <c r="D50" i="9"/>
  <c r="E49" i="9"/>
  <c r="D49" i="9"/>
  <c r="E48" i="9"/>
  <c r="D48" i="9"/>
  <c r="E47" i="9"/>
  <c r="D47" i="9"/>
  <c r="E46" i="9"/>
  <c r="D46" i="9"/>
  <c r="E45" i="9"/>
  <c r="D45" i="9"/>
  <c r="E44" i="9"/>
  <c r="D44" i="9"/>
  <c r="E43" i="9"/>
  <c r="D43" i="9"/>
  <c r="E42" i="9"/>
  <c r="D42" i="9"/>
  <c r="E41" i="9"/>
  <c r="D41" i="9"/>
  <c r="E40" i="9"/>
  <c r="D40" i="9"/>
  <c r="E39" i="9"/>
  <c r="D39" i="9"/>
  <c r="E38" i="9"/>
  <c r="D38" i="9"/>
  <c r="E37" i="9"/>
  <c r="D37" i="9"/>
  <c r="E36" i="9"/>
  <c r="D36" i="9"/>
  <c r="E35" i="9"/>
  <c r="D35" i="9"/>
  <c r="E34" i="9"/>
  <c r="D34" i="9"/>
  <c r="E33" i="9"/>
  <c r="D33" i="9"/>
  <c r="E32" i="9"/>
  <c r="D32" i="9"/>
  <c r="E31" i="9"/>
  <c r="D31" i="9"/>
  <c r="E30" i="9"/>
  <c r="D30" i="9"/>
  <c r="E29" i="9"/>
  <c r="D29" i="9"/>
  <c r="E28" i="9"/>
  <c r="D28" i="9"/>
  <c r="E27" i="9"/>
  <c r="D27" i="9"/>
  <c r="E26" i="9"/>
  <c r="D26" i="9"/>
  <c r="E25" i="9"/>
  <c r="D25" i="9"/>
  <c r="E24" i="9"/>
  <c r="D24" i="9"/>
  <c r="E23" i="9"/>
  <c r="D23" i="9"/>
  <c r="E22" i="9"/>
  <c r="D22" i="9"/>
  <c r="E21" i="9"/>
  <c r="D21" i="9"/>
  <c r="E20" i="9"/>
  <c r="D20" i="9"/>
  <c r="E19" i="9"/>
  <c r="D19" i="9"/>
  <c r="E18" i="9"/>
  <c r="D18" i="9"/>
  <c r="E17" i="9"/>
  <c r="D17" i="9"/>
  <c r="E16" i="9"/>
  <c r="D16" i="9"/>
  <c r="E15" i="9"/>
  <c r="D15" i="9"/>
  <c r="E14" i="9"/>
  <c r="D14" i="9"/>
  <c r="E13" i="9"/>
  <c r="D13" i="9"/>
  <c r="E12" i="9"/>
  <c r="D12" i="9"/>
  <c r="E11" i="9"/>
  <c r="D11" i="9"/>
  <c r="E10" i="9"/>
  <c r="D10" i="9"/>
  <c r="E9" i="9"/>
  <c r="D9" i="9"/>
  <c r="E8" i="9"/>
  <c r="D8" i="9"/>
  <c r="E7" i="9"/>
  <c r="D7" i="9"/>
  <c r="E6" i="9"/>
  <c r="D6" i="9"/>
  <c r="E5" i="9"/>
  <c r="D5" i="9"/>
  <c r="E4" i="9"/>
  <c r="D4" i="9"/>
  <c r="C118" i="8"/>
  <c r="C117" i="8"/>
  <c r="C116" i="8"/>
  <c r="C115" i="8"/>
  <c r="C114" i="8"/>
  <c r="C113" i="8"/>
  <c r="C112" i="8"/>
  <c r="C111"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E5" i="8"/>
  <c r="D5" i="8"/>
  <c r="E4" i="8"/>
  <c r="D4" i="8"/>
  <c r="C118" i="7"/>
  <c r="C117" i="7"/>
  <c r="C116" i="7"/>
  <c r="C115" i="7"/>
  <c r="C114" i="7"/>
  <c r="C113" i="7"/>
  <c r="C112" i="7"/>
  <c r="C111" i="7"/>
  <c r="E107" i="7"/>
  <c r="D107" i="7"/>
  <c r="E106" i="7"/>
  <c r="D106" i="7"/>
  <c r="E105" i="7"/>
  <c r="D105" i="7"/>
  <c r="E104" i="7"/>
  <c r="D104" i="7"/>
  <c r="E103" i="7"/>
  <c r="D103" i="7"/>
  <c r="E102" i="7"/>
  <c r="D102" i="7"/>
  <c r="E101" i="7"/>
  <c r="D101" i="7"/>
  <c r="E100" i="7"/>
  <c r="D100" i="7"/>
  <c r="E99" i="7"/>
  <c r="D99" i="7"/>
  <c r="E98" i="7"/>
  <c r="D98" i="7"/>
  <c r="E97" i="7"/>
  <c r="D97" i="7"/>
  <c r="E96" i="7"/>
  <c r="D96" i="7"/>
  <c r="E95" i="7"/>
  <c r="D95" i="7"/>
  <c r="E94" i="7"/>
  <c r="D94" i="7"/>
  <c r="E93" i="7"/>
  <c r="D93" i="7"/>
  <c r="E92" i="7"/>
  <c r="D92" i="7"/>
  <c r="E91" i="7"/>
  <c r="D91" i="7"/>
  <c r="E90" i="7"/>
  <c r="D90" i="7"/>
  <c r="E89" i="7"/>
  <c r="D89" i="7"/>
  <c r="E88" i="7"/>
  <c r="D88" i="7"/>
  <c r="E87" i="7"/>
  <c r="D87" i="7"/>
  <c r="E86" i="7"/>
  <c r="D86" i="7"/>
  <c r="E85" i="7"/>
  <c r="D85" i="7"/>
  <c r="E84" i="7"/>
  <c r="D84" i="7"/>
  <c r="E83" i="7"/>
  <c r="D83" i="7"/>
  <c r="E82" i="7"/>
  <c r="D82" i="7"/>
  <c r="E81" i="7"/>
  <c r="D81" i="7"/>
  <c r="E80" i="7"/>
  <c r="D80" i="7"/>
  <c r="E79" i="7"/>
  <c r="D79" i="7"/>
  <c r="E78" i="7"/>
  <c r="D78" i="7"/>
  <c r="E77" i="7"/>
  <c r="D77" i="7"/>
  <c r="E76" i="7"/>
  <c r="D76" i="7"/>
  <c r="E75" i="7"/>
  <c r="D75" i="7"/>
  <c r="E74" i="7"/>
  <c r="D74" i="7"/>
  <c r="E73" i="7"/>
  <c r="D73" i="7"/>
  <c r="E72" i="7"/>
  <c r="D72" i="7"/>
  <c r="E71" i="7"/>
  <c r="D71" i="7"/>
  <c r="E70" i="7"/>
  <c r="D70" i="7"/>
  <c r="E69" i="7"/>
  <c r="D69" i="7"/>
  <c r="E68" i="7"/>
  <c r="D68" i="7"/>
  <c r="E67" i="7"/>
  <c r="D67" i="7"/>
  <c r="E66" i="7"/>
  <c r="D66" i="7"/>
  <c r="E65" i="7"/>
  <c r="D65" i="7"/>
  <c r="E64" i="7"/>
  <c r="D64" i="7"/>
  <c r="E63" i="7"/>
  <c r="D63" i="7"/>
  <c r="E62" i="7"/>
  <c r="D62" i="7"/>
  <c r="E61" i="7"/>
  <c r="D61" i="7"/>
  <c r="E60" i="7"/>
  <c r="D60" i="7"/>
  <c r="E59" i="7"/>
  <c r="D59" i="7"/>
  <c r="E58" i="7"/>
  <c r="D58" i="7"/>
  <c r="E57" i="7"/>
  <c r="D57" i="7"/>
  <c r="E56" i="7"/>
  <c r="D56" i="7"/>
  <c r="E55" i="7"/>
  <c r="D55" i="7"/>
  <c r="E54" i="7"/>
  <c r="D54" i="7"/>
  <c r="E53" i="7"/>
  <c r="D53" i="7"/>
  <c r="E52" i="7"/>
  <c r="D52" i="7"/>
  <c r="E51" i="7"/>
  <c r="D51" i="7"/>
  <c r="E50" i="7"/>
  <c r="D50" i="7"/>
  <c r="E49" i="7"/>
  <c r="D49" i="7"/>
  <c r="E48" i="7"/>
  <c r="D48" i="7"/>
  <c r="E47" i="7"/>
  <c r="D47" i="7"/>
  <c r="E46" i="7"/>
  <c r="D46" i="7"/>
  <c r="E45" i="7"/>
  <c r="D45" i="7"/>
  <c r="E44" i="7"/>
  <c r="D44" i="7"/>
  <c r="E43" i="7"/>
  <c r="D43" i="7"/>
  <c r="E42" i="7"/>
  <c r="D42" i="7"/>
  <c r="E41" i="7"/>
  <c r="D41" i="7"/>
  <c r="E40" i="7"/>
  <c r="D40" i="7"/>
  <c r="E39" i="7"/>
  <c r="D39" i="7"/>
  <c r="E38" i="7"/>
  <c r="D38" i="7"/>
  <c r="E37" i="7"/>
  <c r="D37" i="7"/>
  <c r="E36" i="7"/>
  <c r="D36" i="7"/>
  <c r="E35" i="7"/>
  <c r="D35" i="7"/>
  <c r="E34" i="7"/>
  <c r="D34" i="7"/>
  <c r="E33" i="7"/>
  <c r="D33" i="7"/>
  <c r="E32" i="7"/>
  <c r="D32" i="7"/>
  <c r="E31" i="7"/>
  <c r="D31" i="7"/>
  <c r="E30" i="7"/>
  <c r="D30" i="7"/>
  <c r="E29" i="7"/>
  <c r="D29" i="7"/>
  <c r="E28" i="7"/>
  <c r="D28" i="7"/>
  <c r="E27" i="7"/>
  <c r="D27" i="7"/>
  <c r="E26" i="7"/>
  <c r="D26" i="7"/>
  <c r="E25" i="7"/>
  <c r="D25" i="7"/>
  <c r="E24" i="7"/>
  <c r="D24" i="7"/>
  <c r="E23" i="7"/>
  <c r="D23" i="7"/>
  <c r="E22" i="7"/>
  <c r="D22" i="7"/>
  <c r="E21" i="7"/>
  <c r="D21" i="7"/>
  <c r="E20" i="7"/>
  <c r="D20" i="7"/>
  <c r="E19" i="7"/>
  <c r="D19" i="7"/>
  <c r="E18" i="7"/>
  <c r="D18" i="7"/>
  <c r="E17" i="7"/>
  <c r="D17" i="7"/>
  <c r="E16" i="7"/>
  <c r="D16" i="7"/>
  <c r="E15" i="7"/>
  <c r="D15" i="7"/>
  <c r="E14" i="7"/>
  <c r="D14" i="7"/>
  <c r="E13" i="7"/>
  <c r="D13" i="7"/>
  <c r="E12" i="7"/>
  <c r="D12" i="7"/>
  <c r="E11" i="7"/>
  <c r="D11" i="7"/>
  <c r="E10" i="7"/>
  <c r="D10" i="7"/>
  <c r="E9" i="7"/>
  <c r="D9" i="7"/>
  <c r="E8" i="7"/>
  <c r="D8" i="7"/>
  <c r="E7" i="7"/>
  <c r="D7" i="7"/>
  <c r="E6" i="7"/>
  <c r="D6" i="7"/>
  <c r="E5" i="7"/>
  <c r="D5" i="7"/>
  <c r="E4" i="7"/>
  <c r="D4" i="7"/>
  <c r="I1147" i="5"/>
  <c r="H1147" i="5"/>
  <c r="F1147" i="5"/>
  <c r="E1147" i="5"/>
  <c r="C1147" i="5"/>
  <c r="B1147" i="5"/>
  <c r="I1146" i="5"/>
  <c r="H1146" i="5"/>
  <c r="F1146" i="5"/>
  <c r="E1146" i="5"/>
  <c r="C1146" i="5"/>
  <c r="B1146" i="5"/>
  <c r="I1145" i="5"/>
  <c r="H1145" i="5"/>
  <c r="F1145" i="5"/>
  <c r="E1145" i="5"/>
  <c r="C1145" i="5"/>
  <c r="B1145" i="5"/>
  <c r="I1144" i="5"/>
  <c r="H1144" i="5"/>
  <c r="F1144" i="5"/>
  <c r="E1144" i="5"/>
  <c r="C1144" i="5"/>
  <c r="B1144" i="5"/>
  <c r="I1143" i="5"/>
  <c r="H1143" i="5"/>
  <c r="F1143" i="5"/>
  <c r="E1143" i="5"/>
  <c r="C1143" i="5"/>
  <c r="B1143" i="5"/>
  <c r="I1142" i="5"/>
  <c r="H1142" i="5"/>
  <c r="F1142" i="5"/>
  <c r="E1142" i="5"/>
  <c r="C1142" i="5"/>
  <c r="B1142" i="5"/>
  <c r="I1141" i="5"/>
  <c r="H1141" i="5"/>
  <c r="F1141" i="5"/>
  <c r="E1141" i="5"/>
  <c r="C1141" i="5"/>
  <c r="B1141" i="5"/>
  <c r="I1140" i="5"/>
  <c r="H1140" i="5"/>
  <c r="F1140" i="5"/>
  <c r="E1140" i="5"/>
  <c r="C1140" i="5"/>
  <c r="B1140" i="5"/>
  <c r="I1139" i="5"/>
  <c r="H1139" i="5"/>
  <c r="F1139" i="5"/>
  <c r="E1139" i="5"/>
  <c r="C1139" i="5"/>
  <c r="B1139" i="5"/>
  <c r="I1138" i="5"/>
  <c r="H1138" i="5"/>
  <c r="F1138" i="5"/>
  <c r="E1138" i="5"/>
  <c r="C1138" i="5"/>
  <c r="B1138" i="5"/>
  <c r="I1137" i="5"/>
  <c r="H1137" i="5"/>
  <c r="F1137" i="5"/>
  <c r="E1137" i="5"/>
  <c r="C1137" i="5"/>
  <c r="B1137" i="5"/>
  <c r="I1136" i="5"/>
  <c r="H1136" i="5"/>
  <c r="F1136" i="5"/>
  <c r="E1136" i="5"/>
  <c r="C1136" i="5"/>
  <c r="B1136" i="5"/>
  <c r="I1135" i="5"/>
  <c r="H1135" i="5"/>
  <c r="F1135" i="5"/>
  <c r="E1135" i="5"/>
  <c r="C1135" i="5"/>
  <c r="B1135" i="5"/>
  <c r="I1134" i="5"/>
  <c r="H1134" i="5"/>
  <c r="F1134" i="5"/>
  <c r="E1134" i="5"/>
  <c r="C1134" i="5"/>
  <c r="B1134" i="5"/>
  <c r="I1133" i="5"/>
  <c r="H1133" i="5"/>
  <c r="F1133" i="5"/>
  <c r="E1133" i="5"/>
  <c r="C1133" i="5"/>
  <c r="B1133" i="5"/>
  <c r="I1132" i="5"/>
  <c r="H1132" i="5"/>
  <c r="F1132" i="5"/>
  <c r="E1132" i="5"/>
  <c r="C1132" i="5"/>
  <c r="B1132" i="5"/>
  <c r="I1131" i="5"/>
  <c r="H1131" i="5"/>
  <c r="F1131" i="5"/>
  <c r="E1131" i="5"/>
  <c r="C1131" i="5"/>
  <c r="B1131" i="5"/>
  <c r="I1130" i="5"/>
  <c r="H1130" i="5"/>
  <c r="F1130" i="5"/>
  <c r="E1130" i="5"/>
  <c r="C1130" i="5"/>
  <c r="B1130" i="5"/>
  <c r="I1129" i="5"/>
  <c r="H1129" i="5"/>
  <c r="F1129" i="5"/>
  <c r="E1129" i="5"/>
  <c r="C1129" i="5"/>
  <c r="B1129" i="5"/>
  <c r="I1128" i="5"/>
  <c r="H1128" i="5"/>
  <c r="F1128" i="5"/>
  <c r="E1128" i="5"/>
  <c r="C1128" i="5"/>
  <c r="B1128" i="5"/>
  <c r="I1127" i="5"/>
  <c r="H1127" i="5"/>
  <c r="F1127" i="5"/>
  <c r="E1127" i="5"/>
  <c r="C1127" i="5"/>
  <c r="B1127" i="5"/>
  <c r="I1126" i="5"/>
  <c r="H1126" i="5"/>
  <c r="F1126" i="5"/>
  <c r="E1126" i="5"/>
  <c r="C1126" i="5"/>
  <c r="B1126" i="5"/>
  <c r="I1125" i="5"/>
  <c r="H1125" i="5"/>
  <c r="F1125" i="5"/>
  <c r="E1125" i="5"/>
  <c r="C1125" i="5"/>
  <c r="B1125" i="5"/>
  <c r="I1124" i="5"/>
  <c r="H1124" i="5"/>
  <c r="F1124" i="5"/>
  <c r="E1124" i="5"/>
  <c r="C1124" i="5"/>
  <c r="B1124" i="5"/>
  <c r="I1123" i="5"/>
  <c r="H1123" i="5"/>
  <c r="F1123" i="5"/>
  <c r="E1123" i="5"/>
  <c r="C1123" i="5"/>
  <c r="B1123" i="5"/>
  <c r="I1122" i="5"/>
  <c r="H1122" i="5"/>
  <c r="F1122" i="5"/>
  <c r="E1122" i="5"/>
  <c r="C1122" i="5"/>
  <c r="B1122" i="5"/>
  <c r="I1121" i="5"/>
  <c r="H1121" i="5"/>
  <c r="F1121" i="5"/>
  <c r="E1121" i="5"/>
  <c r="C1121" i="5"/>
  <c r="B1121" i="5"/>
  <c r="I1120" i="5"/>
  <c r="H1120" i="5"/>
  <c r="F1120" i="5"/>
  <c r="E1120" i="5"/>
  <c r="C1120" i="5"/>
  <c r="B1120" i="5"/>
  <c r="I1119" i="5"/>
  <c r="H1119" i="5"/>
  <c r="F1119" i="5"/>
  <c r="E1119" i="5"/>
  <c r="C1119" i="5"/>
  <c r="B1119" i="5"/>
  <c r="I1118" i="5"/>
  <c r="H1118" i="5"/>
  <c r="F1118" i="5"/>
  <c r="E1118" i="5"/>
  <c r="C1118" i="5"/>
  <c r="B1118" i="5"/>
  <c r="I1117" i="5"/>
  <c r="H1117" i="5"/>
  <c r="F1117" i="5"/>
  <c r="E1117" i="5"/>
  <c r="C1117" i="5"/>
  <c r="B1117" i="5"/>
  <c r="I1116" i="5"/>
  <c r="H1116" i="5"/>
  <c r="F1116" i="5"/>
  <c r="E1116" i="5"/>
  <c r="C1116" i="5"/>
  <c r="B1116" i="5"/>
  <c r="I1115" i="5"/>
  <c r="H1115" i="5"/>
  <c r="F1115" i="5"/>
  <c r="E1115" i="5"/>
  <c r="C1115" i="5"/>
  <c r="B1115" i="5"/>
  <c r="I1114" i="5"/>
  <c r="H1114" i="5"/>
  <c r="F1114" i="5"/>
  <c r="E1114" i="5"/>
  <c r="C1114" i="5"/>
  <c r="B1114" i="5"/>
  <c r="I1113" i="5"/>
  <c r="H1113" i="5"/>
  <c r="F1113" i="5"/>
  <c r="E1113" i="5"/>
  <c r="C1113" i="5"/>
  <c r="B1113" i="5"/>
  <c r="I1112" i="5"/>
  <c r="H1112" i="5"/>
  <c r="F1112" i="5"/>
  <c r="E1112" i="5"/>
  <c r="C1112" i="5"/>
  <c r="B1112" i="5"/>
  <c r="I1111" i="5"/>
  <c r="H1111" i="5"/>
  <c r="F1111" i="5"/>
  <c r="E1111" i="5"/>
  <c r="C1111" i="5"/>
  <c r="B1111" i="5"/>
  <c r="I1110" i="5"/>
  <c r="H1110" i="5"/>
  <c r="F1110" i="5"/>
  <c r="E1110" i="5"/>
  <c r="C1110" i="5"/>
  <c r="B1110" i="5"/>
  <c r="I1109" i="5"/>
  <c r="H1109" i="5"/>
  <c r="F1109" i="5"/>
  <c r="E1109" i="5"/>
  <c r="C1109" i="5"/>
  <c r="B1109" i="5"/>
  <c r="I1108" i="5"/>
  <c r="H1108" i="5"/>
  <c r="F1108" i="5"/>
  <c r="E1108" i="5"/>
  <c r="C1108" i="5"/>
  <c r="B1108" i="5"/>
  <c r="I1107" i="5"/>
  <c r="H1107" i="5"/>
  <c r="F1107" i="5"/>
  <c r="E1107" i="5"/>
  <c r="C1107" i="5"/>
  <c r="B1107" i="5"/>
  <c r="I1106" i="5"/>
  <c r="H1106" i="5"/>
  <c r="F1106" i="5"/>
  <c r="E1106" i="5"/>
  <c r="C1106" i="5"/>
  <c r="B1106" i="5"/>
  <c r="I1105" i="5"/>
  <c r="H1105" i="5"/>
  <c r="F1105" i="5"/>
  <c r="E1105" i="5"/>
  <c r="C1105" i="5"/>
  <c r="B1105" i="5"/>
  <c r="I1104" i="5"/>
  <c r="H1104" i="5"/>
  <c r="F1104" i="5"/>
  <c r="E1104" i="5"/>
  <c r="C1104" i="5"/>
  <c r="B1104" i="5"/>
  <c r="I1103" i="5"/>
  <c r="H1103" i="5"/>
  <c r="F1103" i="5"/>
  <c r="E1103" i="5"/>
  <c r="C1103" i="5"/>
  <c r="B1103" i="5"/>
  <c r="I1102" i="5"/>
  <c r="H1102" i="5"/>
  <c r="F1102" i="5"/>
  <c r="E1102" i="5"/>
  <c r="C1102" i="5"/>
  <c r="B1102" i="5"/>
  <c r="I1101" i="5"/>
  <c r="H1101" i="5"/>
  <c r="F1101" i="5"/>
  <c r="E1101" i="5"/>
  <c r="C1101" i="5"/>
  <c r="B1101" i="5"/>
  <c r="I1100" i="5"/>
  <c r="H1100" i="5"/>
  <c r="F1100" i="5"/>
  <c r="E1100" i="5"/>
  <c r="C1100" i="5"/>
  <c r="B1100" i="5"/>
  <c r="I1099" i="5"/>
  <c r="H1099" i="5"/>
  <c r="F1099" i="5"/>
  <c r="E1099" i="5"/>
  <c r="C1099" i="5"/>
  <c r="B1099" i="5"/>
  <c r="I1098" i="5"/>
  <c r="H1098" i="5"/>
  <c r="F1098" i="5"/>
  <c r="E1098" i="5"/>
  <c r="C1098" i="5"/>
  <c r="B1098" i="5"/>
  <c r="I1097" i="5"/>
  <c r="H1097" i="5"/>
  <c r="F1097" i="5"/>
  <c r="E1097" i="5"/>
  <c r="C1097" i="5"/>
  <c r="B1097" i="5"/>
  <c r="I1096" i="5"/>
  <c r="H1096" i="5"/>
  <c r="F1096" i="5"/>
  <c r="E1096" i="5"/>
  <c r="C1096" i="5"/>
  <c r="B1096" i="5"/>
  <c r="I1095" i="5"/>
  <c r="H1095" i="5"/>
  <c r="F1095" i="5"/>
  <c r="E1095" i="5"/>
  <c r="C1095" i="5"/>
  <c r="B1095" i="5"/>
  <c r="I1094" i="5"/>
  <c r="H1094" i="5"/>
  <c r="F1094" i="5"/>
  <c r="E1094" i="5"/>
  <c r="C1094" i="5"/>
  <c r="B1094" i="5"/>
  <c r="I1093" i="5"/>
  <c r="H1093" i="5"/>
  <c r="F1093" i="5"/>
  <c r="E1093" i="5"/>
  <c r="C1093" i="5"/>
  <c r="B1093" i="5"/>
  <c r="I1092" i="5"/>
  <c r="H1092" i="5"/>
  <c r="F1092" i="5"/>
  <c r="E1092" i="5"/>
  <c r="C1092" i="5"/>
  <c r="B1092" i="5"/>
  <c r="I1091" i="5"/>
  <c r="H1091" i="5"/>
  <c r="F1091" i="5"/>
  <c r="E1091" i="5"/>
  <c r="C1091" i="5"/>
  <c r="B1091" i="5"/>
  <c r="I1090" i="5"/>
  <c r="H1090" i="5"/>
  <c r="F1090" i="5"/>
  <c r="E1090" i="5"/>
  <c r="C1090" i="5"/>
  <c r="B1090" i="5"/>
  <c r="I1089" i="5"/>
  <c r="H1089" i="5"/>
  <c r="F1089" i="5"/>
  <c r="E1089" i="5"/>
  <c r="C1089" i="5"/>
  <c r="B1089" i="5"/>
  <c r="I1088" i="5"/>
  <c r="H1088" i="5"/>
  <c r="F1088" i="5"/>
  <c r="E1088" i="5"/>
  <c r="C1088" i="5"/>
  <c r="B1088" i="5"/>
  <c r="I1087" i="5"/>
  <c r="H1087" i="5"/>
  <c r="F1087" i="5"/>
  <c r="E1087" i="5"/>
  <c r="C1087" i="5"/>
  <c r="B1087" i="5"/>
  <c r="I1086" i="5"/>
  <c r="H1086" i="5"/>
  <c r="F1086" i="5"/>
  <c r="E1086" i="5"/>
  <c r="C1086" i="5"/>
  <c r="B1086" i="5"/>
  <c r="I1085" i="5"/>
  <c r="H1085" i="5"/>
  <c r="F1085" i="5"/>
  <c r="E1085" i="5"/>
  <c r="C1085" i="5"/>
  <c r="B1085" i="5"/>
  <c r="I1084" i="5"/>
  <c r="H1084" i="5"/>
  <c r="F1084" i="5"/>
  <c r="E1084" i="5"/>
  <c r="C1084" i="5"/>
  <c r="B1084" i="5"/>
  <c r="I1083" i="5"/>
  <c r="H1083" i="5"/>
  <c r="F1083" i="5"/>
  <c r="E1083" i="5"/>
  <c r="C1083" i="5"/>
  <c r="B1083" i="5"/>
  <c r="I1082" i="5"/>
  <c r="H1082" i="5"/>
  <c r="F1082" i="5"/>
  <c r="E1082" i="5"/>
  <c r="C1082" i="5"/>
  <c r="B1082" i="5"/>
  <c r="I1081" i="5"/>
  <c r="H1081" i="5"/>
  <c r="F1081" i="5"/>
  <c r="E1081" i="5"/>
  <c r="C1081" i="5"/>
  <c r="B1081" i="5"/>
  <c r="I1080" i="5"/>
  <c r="H1080" i="5"/>
  <c r="F1080" i="5"/>
  <c r="E1080" i="5"/>
  <c r="C1080" i="5"/>
  <c r="B1080" i="5"/>
  <c r="I1079" i="5"/>
  <c r="H1079" i="5"/>
  <c r="F1079" i="5"/>
  <c r="E1079" i="5"/>
  <c r="C1079" i="5"/>
  <c r="B1079" i="5"/>
  <c r="I1078" i="5"/>
  <c r="H1078" i="5"/>
  <c r="F1078" i="5"/>
  <c r="E1078" i="5"/>
  <c r="C1078" i="5"/>
  <c r="B1078" i="5"/>
  <c r="I1077" i="5"/>
  <c r="H1077" i="5"/>
  <c r="F1077" i="5"/>
  <c r="E1077" i="5"/>
  <c r="C1077" i="5"/>
  <c r="B1077" i="5"/>
  <c r="I1076" i="5"/>
  <c r="H1076" i="5"/>
  <c r="F1076" i="5"/>
  <c r="E1076" i="5"/>
  <c r="C1076" i="5"/>
  <c r="B1076" i="5"/>
  <c r="I1075" i="5"/>
  <c r="H1075" i="5"/>
  <c r="F1075" i="5"/>
  <c r="E1075" i="5"/>
  <c r="C1075" i="5"/>
  <c r="B1075" i="5"/>
  <c r="I1074" i="5"/>
  <c r="H1074" i="5"/>
  <c r="F1074" i="5"/>
  <c r="E1074" i="5"/>
  <c r="C1074" i="5"/>
  <c r="B1074" i="5"/>
  <c r="I1073" i="5"/>
  <c r="H1073" i="5"/>
  <c r="F1073" i="5"/>
  <c r="E1073" i="5"/>
  <c r="C1073" i="5"/>
  <c r="B1073" i="5"/>
  <c r="I1072" i="5"/>
  <c r="H1072" i="5"/>
  <c r="F1072" i="5"/>
  <c r="E1072" i="5"/>
  <c r="C1072" i="5"/>
  <c r="B1072" i="5"/>
  <c r="I1071" i="5"/>
  <c r="H1071" i="5"/>
  <c r="F1071" i="5"/>
  <c r="E1071" i="5"/>
  <c r="C1071" i="5"/>
  <c r="B1071" i="5"/>
  <c r="I1070" i="5"/>
  <c r="H1070" i="5"/>
  <c r="F1070" i="5"/>
  <c r="E1070" i="5"/>
  <c r="C1070" i="5"/>
  <c r="B1070" i="5"/>
  <c r="I1069" i="5"/>
  <c r="H1069" i="5"/>
  <c r="F1069" i="5"/>
  <c r="E1069" i="5"/>
  <c r="C1069" i="5"/>
  <c r="B1069" i="5"/>
  <c r="I1068" i="5"/>
  <c r="H1068" i="5"/>
  <c r="F1068" i="5"/>
  <c r="E1068" i="5"/>
  <c r="C1068" i="5"/>
  <c r="B1068" i="5"/>
  <c r="I1067" i="5"/>
  <c r="H1067" i="5"/>
  <c r="F1067" i="5"/>
  <c r="E1067" i="5"/>
  <c r="C1067" i="5"/>
  <c r="B1067" i="5"/>
  <c r="I1066" i="5"/>
  <c r="H1066" i="5"/>
  <c r="F1066" i="5"/>
  <c r="E1066" i="5"/>
  <c r="C1066" i="5"/>
  <c r="B1066" i="5"/>
  <c r="I1065" i="5"/>
  <c r="H1065" i="5"/>
  <c r="F1065" i="5"/>
  <c r="E1065" i="5"/>
  <c r="C1065" i="5"/>
  <c r="B1065" i="5"/>
  <c r="I1064" i="5"/>
  <c r="H1064" i="5"/>
  <c r="F1064" i="5"/>
  <c r="E1064" i="5"/>
  <c r="C1064" i="5"/>
  <c r="B1064" i="5"/>
  <c r="I1063" i="5"/>
  <c r="H1063" i="5"/>
  <c r="F1063" i="5"/>
  <c r="E1063" i="5"/>
  <c r="C1063" i="5"/>
  <c r="B1063" i="5"/>
  <c r="I1062" i="5"/>
  <c r="H1062" i="5"/>
  <c r="F1062" i="5"/>
  <c r="E1062" i="5"/>
  <c r="C1062" i="5"/>
  <c r="B1062" i="5"/>
  <c r="I1061" i="5"/>
  <c r="H1061" i="5"/>
  <c r="F1061" i="5"/>
  <c r="E1061" i="5"/>
  <c r="C1061" i="5"/>
  <c r="B1061" i="5"/>
  <c r="I1060" i="5"/>
  <c r="H1060" i="5"/>
  <c r="F1060" i="5"/>
  <c r="E1060" i="5"/>
  <c r="C1060" i="5"/>
  <c r="B1060" i="5"/>
  <c r="I1059" i="5"/>
  <c r="H1059" i="5"/>
  <c r="F1059" i="5"/>
  <c r="E1059" i="5"/>
  <c r="C1059" i="5"/>
  <c r="B1059" i="5"/>
  <c r="I1058" i="5"/>
  <c r="H1058" i="5"/>
  <c r="F1058" i="5"/>
  <c r="E1058" i="5"/>
  <c r="C1058" i="5"/>
  <c r="B1058" i="5"/>
  <c r="I1057" i="5"/>
  <c r="H1057" i="5"/>
  <c r="F1057" i="5"/>
  <c r="E1057" i="5"/>
  <c r="C1057" i="5"/>
  <c r="B1057" i="5"/>
  <c r="I1056" i="5"/>
  <c r="H1056" i="5"/>
  <c r="F1056" i="5"/>
  <c r="E1056" i="5"/>
  <c r="C1056" i="5"/>
  <c r="B1056" i="5"/>
  <c r="I1055" i="5"/>
  <c r="H1055" i="5"/>
  <c r="F1055" i="5"/>
  <c r="E1055" i="5"/>
  <c r="C1055" i="5"/>
  <c r="B1055" i="5"/>
  <c r="I1054" i="5"/>
  <c r="H1054" i="5"/>
  <c r="F1054" i="5"/>
  <c r="E1054" i="5"/>
  <c r="C1054" i="5"/>
  <c r="B1054" i="5"/>
  <c r="I1053" i="5"/>
  <c r="H1053" i="5"/>
  <c r="F1053" i="5"/>
  <c r="E1053" i="5"/>
  <c r="C1053" i="5"/>
  <c r="B1053" i="5"/>
  <c r="I1052" i="5"/>
  <c r="H1052" i="5"/>
  <c r="F1052" i="5"/>
  <c r="E1052" i="5"/>
  <c r="C1052" i="5"/>
  <c r="B1052" i="5"/>
  <c r="I1051" i="5"/>
  <c r="H1051" i="5"/>
  <c r="F1051" i="5"/>
  <c r="E1051" i="5"/>
  <c r="C1051" i="5"/>
  <c r="B1051" i="5"/>
  <c r="I1050" i="5"/>
  <c r="H1050" i="5"/>
  <c r="F1050" i="5"/>
  <c r="E1050" i="5"/>
  <c r="C1050" i="5"/>
  <c r="B1050" i="5"/>
  <c r="I1049" i="5"/>
  <c r="H1049" i="5"/>
  <c r="F1049" i="5"/>
  <c r="E1049" i="5"/>
  <c r="C1049" i="5"/>
  <c r="B1049" i="5"/>
  <c r="I1048" i="5"/>
  <c r="H1048" i="5"/>
  <c r="F1048" i="5"/>
  <c r="E1048" i="5"/>
  <c r="C1048" i="5"/>
  <c r="B1048" i="5"/>
  <c r="I1047" i="5"/>
  <c r="H1047" i="5"/>
  <c r="F1047" i="5"/>
  <c r="E1047" i="5"/>
  <c r="C1047" i="5"/>
  <c r="B1047" i="5"/>
  <c r="I1046" i="5"/>
  <c r="H1046" i="5"/>
  <c r="F1046" i="5"/>
  <c r="E1046" i="5"/>
  <c r="C1046" i="5"/>
  <c r="B1046" i="5"/>
  <c r="I1045" i="5"/>
  <c r="H1045" i="5"/>
  <c r="F1045" i="5"/>
  <c r="E1045" i="5"/>
  <c r="C1045" i="5"/>
  <c r="B1045" i="5"/>
  <c r="I1044" i="5"/>
  <c r="H1044" i="5"/>
  <c r="F1044" i="5"/>
  <c r="E1044" i="5"/>
  <c r="C1044" i="5"/>
  <c r="B1044" i="5"/>
  <c r="I1043" i="5"/>
  <c r="H1043" i="5"/>
  <c r="F1043" i="5"/>
  <c r="E1043" i="5"/>
  <c r="C1043" i="5"/>
  <c r="B1043" i="5"/>
  <c r="I1042" i="5"/>
  <c r="H1042" i="5"/>
  <c r="F1042" i="5"/>
  <c r="E1042" i="5"/>
  <c r="C1042" i="5"/>
  <c r="B1042" i="5"/>
  <c r="I1041" i="5"/>
  <c r="H1041" i="5"/>
  <c r="F1041" i="5"/>
  <c r="E1041" i="5"/>
  <c r="C1041" i="5"/>
  <c r="B1041" i="5"/>
  <c r="I1040" i="5"/>
  <c r="H1040" i="5"/>
  <c r="F1040" i="5"/>
  <c r="E1040" i="5"/>
  <c r="C1040" i="5"/>
  <c r="B1040" i="5"/>
  <c r="I1039" i="5"/>
  <c r="H1039" i="5"/>
  <c r="F1039" i="5"/>
  <c r="E1039" i="5"/>
  <c r="C1039" i="5"/>
  <c r="B1039" i="5"/>
  <c r="I1038" i="5"/>
  <c r="H1038" i="5"/>
  <c r="F1038" i="5"/>
  <c r="E1038" i="5"/>
  <c r="C1038" i="5"/>
  <c r="B1038" i="5"/>
  <c r="I1037" i="5"/>
  <c r="H1037" i="5"/>
  <c r="F1037" i="5"/>
  <c r="E1037" i="5"/>
  <c r="C1037" i="5"/>
  <c r="B1037" i="5"/>
  <c r="I1036" i="5"/>
  <c r="H1036" i="5"/>
  <c r="F1036" i="5"/>
  <c r="E1036" i="5"/>
  <c r="C1036" i="5"/>
  <c r="B1036" i="5"/>
  <c r="I1035" i="5"/>
  <c r="H1035" i="5"/>
  <c r="F1035" i="5"/>
  <c r="E1035" i="5"/>
  <c r="C1035" i="5"/>
  <c r="B1035" i="5"/>
  <c r="I1034" i="5"/>
  <c r="H1034" i="5"/>
  <c r="F1034" i="5"/>
  <c r="E1034" i="5"/>
  <c r="C1034" i="5"/>
  <c r="B1034" i="5"/>
  <c r="I1033" i="5"/>
  <c r="H1033" i="5"/>
  <c r="F1033" i="5"/>
  <c r="E1033" i="5"/>
  <c r="C1033" i="5"/>
  <c r="B1033" i="5"/>
  <c r="I1032" i="5"/>
  <c r="H1032" i="5"/>
  <c r="F1032" i="5"/>
  <c r="E1032" i="5"/>
  <c r="C1032" i="5"/>
  <c r="B1032" i="5"/>
  <c r="I1031" i="5"/>
  <c r="H1031" i="5"/>
  <c r="F1031" i="5"/>
  <c r="E1031" i="5"/>
  <c r="C1031" i="5"/>
  <c r="B1031" i="5"/>
  <c r="I1030" i="5"/>
  <c r="H1030" i="5"/>
  <c r="F1030" i="5"/>
  <c r="E1030" i="5"/>
  <c r="C1030" i="5"/>
  <c r="B1030" i="5"/>
  <c r="I1029" i="5"/>
  <c r="H1029" i="5"/>
  <c r="F1029" i="5"/>
  <c r="E1029" i="5"/>
  <c r="C1029" i="5"/>
  <c r="B1029" i="5"/>
  <c r="I1028" i="5"/>
  <c r="H1028" i="5"/>
  <c r="F1028" i="5"/>
  <c r="E1028" i="5"/>
  <c r="C1028" i="5"/>
  <c r="B1028" i="5"/>
  <c r="I1027" i="5"/>
  <c r="H1027" i="5"/>
  <c r="F1027" i="5"/>
  <c r="E1027" i="5"/>
  <c r="C1027" i="5"/>
  <c r="B1027" i="5"/>
  <c r="I1026" i="5"/>
  <c r="H1026" i="5"/>
  <c r="F1026" i="5"/>
  <c r="E1026" i="5"/>
  <c r="C1026" i="5"/>
  <c r="B1026" i="5"/>
  <c r="I1025" i="5"/>
  <c r="H1025" i="5"/>
  <c r="F1025" i="5"/>
  <c r="E1025" i="5"/>
  <c r="C1025" i="5"/>
  <c r="B1025" i="5"/>
  <c r="I1024" i="5"/>
  <c r="H1024" i="5"/>
  <c r="F1024" i="5"/>
  <c r="E1024" i="5"/>
  <c r="C1024" i="5"/>
  <c r="B1024" i="5"/>
  <c r="I1023" i="5"/>
  <c r="H1023" i="5"/>
  <c r="F1023" i="5"/>
  <c r="E1023" i="5"/>
  <c r="C1023" i="5"/>
  <c r="B1023" i="5"/>
  <c r="I1022" i="5"/>
  <c r="H1022" i="5"/>
  <c r="F1022" i="5"/>
  <c r="E1022" i="5"/>
  <c r="C1022" i="5"/>
  <c r="B1022" i="5"/>
  <c r="I1021" i="5"/>
  <c r="H1021" i="5"/>
  <c r="F1021" i="5"/>
  <c r="E1021" i="5"/>
  <c r="C1021" i="5"/>
  <c r="B1021" i="5"/>
  <c r="I1020" i="5"/>
  <c r="H1020" i="5"/>
  <c r="J1020" i="5" s="1"/>
  <c r="F1020" i="5"/>
  <c r="E1020" i="5"/>
  <c r="C1020" i="5"/>
  <c r="B1020" i="5"/>
  <c r="I1019" i="5"/>
  <c r="H1019" i="5"/>
  <c r="F1019" i="5"/>
  <c r="E1019" i="5"/>
  <c r="C1019" i="5"/>
  <c r="B1019" i="5"/>
  <c r="I1018" i="5"/>
  <c r="H1018" i="5"/>
  <c r="F1018" i="5"/>
  <c r="E1018" i="5"/>
  <c r="C1018" i="5"/>
  <c r="B1018" i="5"/>
  <c r="I1017" i="5"/>
  <c r="H1017" i="5"/>
  <c r="F1017" i="5"/>
  <c r="E1017" i="5"/>
  <c r="C1017" i="5"/>
  <c r="B1017" i="5"/>
  <c r="I1016" i="5"/>
  <c r="H1016" i="5"/>
  <c r="F1016" i="5"/>
  <c r="E1016" i="5"/>
  <c r="C1016" i="5"/>
  <c r="B1016" i="5"/>
  <c r="I1015" i="5"/>
  <c r="H1015" i="5"/>
  <c r="F1015" i="5"/>
  <c r="E1015" i="5"/>
  <c r="C1015" i="5"/>
  <c r="B1015" i="5"/>
  <c r="I1014" i="5"/>
  <c r="H1014" i="5"/>
  <c r="F1014" i="5"/>
  <c r="E1014" i="5"/>
  <c r="C1014" i="5"/>
  <c r="B1014" i="5"/>
  <c r="I1013" i="5"/>
  <c r="H1013" i="5"/>
  <c r="F1013" i="5"/>
  <c r="E1013" i="5"/>
  <c r="C1013" i="5"/>
  <c r="B1013" i="5"/>
  <c r="I1012" i="5"/>
  <c r="H1012" i="5"/>
  <c r="F1012" i="5"/>
  <c r="E1012" i="5"/>
  <c r="C1012" i="5"/>
  <c r="B1012" i="5"/>
  <c r="I1011" i="5"/>
  <c r="H1011" i="5"/>
  <c r="F1011" i="5"/>
  <c r="E1011" i="5"/>
  <c r="C1011" i="5"/>
  <c r="B1011" i="5"/>
  <c r="I1010" i="5"/>
  <c r="H1010" i="5"/>
  <c r="F1010" i="5"/>
  <c r="E1010" i="5"/>
  <c r="C1010" i="5"/>
  <c r="B1010" i="5"/>
  <c r="I1009" i="5"/>
  <c r="H1009" i="5"/>
  <c r="F1009" i="5"/>
  <c r="E1009" i="5"/>
  <c r="C1009" i="5"/>
  <c r="B1009" i="5"/>
  <c r="I1008" i="5"/>
  <c r="H1008" i="5"/>
  <c r="F1008" i="5"/>
  <c r="E1008" i="5"/>
  <c r="C1008" i="5"/>
  <c r="B1008" i="5"/>
  <c r="I1007" i="5"/>
  <c r="H1007" i="5"/>
  <c r="F1007" i="5"/>
  <c r="E1007" i="5"/>
  <c r="C1007" i="5"/>
  <c r="B1007" i="5"/>
  <c r="I1006" i="5"/>
  <c r="H1006" i="5"/>
  <c r="F1006" i="5"/>
  <c r="E1006" i="5"/>
  <c r="C1006" i="5"/>
  <c r="B1006" i="5"/>
  <c r="I1005" i="5"/>
  <c r="H1005" i="5"/>
  <c r="F1005" i="5"/>
  <c r="E1005" i="5"/>
  <c r="C1005" i="5"/>
  <c r="B1005" i="5"/>
  <c r="I1004" i="5"/>
  <c r="H1004" i="5"/>
  <c r="F1004" i="5"/>
  <c r="E1004" i="5"/>
  <c r="C1004" i="5"/>
  <c r="B1004" i="5"/>
  <c r="I1003" i="5"/>
  <c r="H1003" i="5"/>
  <c r="F1003" i="5"/>
  <c r="E1003" i="5"/>
  <c r="C1003" i="5"/>
  <c r="B1003" i="5"/>
  <c r="I1002" i="5"/>
  <c r="H1002" i="5"/>
  <c r="F1002" i="5"/>
  <c r="E1002" i="5"/>
  <c r="C1002" i="5"/>
  <c r="B1002" i="5"/>
  <c r="I1001" i="5"/>
  <c r="H1001" i="5"/>
  <c r="F1001" i="5"/>
  <c r="E1001" i="5"/>
  <c r="C1001" i="5"/>
  <c r="B1001" i="5"/>
  <c r="I1000" i="5"/>
  <c r="H1000" i="5"/>
  <c r="F1000" i="5"/>
  <c r="E1000" i="5"/>
  <c r="C1000" i="5"/>
  <c r="B1000" i="5"/>
  <c r="I999" i="5"/>
  <c r="H999" i="5"/>
  <c r="F999" i="5"/>
  <c r="E999" i="5"/>
  <c r="C999" i="5"/>
  <c r="B999" i="5"/>
  <c r="I998" i="5"/>
  <c r="H998" i="5"/>
  <c r="F998" i="5"/>
  <c r="E998" i="5"/>
  <c r="C998" i="5"/>
  <c r="B998" i="5"/>
  <c r="I997" i="5"/>
  <c r="H997" i="5"/>
  <c r="F997" i="5"/>
  <c r="E997" i="5"/>
  <c r="C997" i="5"/>
  <c r="B997" i="5"/>
  <c r="I996" i="5"/>
  <c r="H996" i="5"/>
  <c r="F996" i="5"/>
  <c r="E996" i="5"/>
  <c r="C996" i="5"/>
  <c r="B996" i="5"/>
  <c r="I995" i="5"/>
  <c r="H995" i="5"/>
  <c r="F995" i="5"/>
  <c r="E995" i="5"/>
  <c r="C995" i="5"/>
  <c r="B995" i="5"/>
  <c r="I994" i="5"/>
  <c r="H994" i="5"/>
  <c r="F994" i="5"/>
  <c r="E994" i="5"/>
  <c r="C994" i="5"/>
  <c r="B994" i="5"/>
  <c r="I993" i="5"/>
  <c r="H993" i="5"/>
  <c r="F993" i="5"/>
  <c r="E993" i="5"/>
  <c r="C993" i="5"/>
  <c r="B993" i="5"/>
  <c r="I992" i="5"/>
  <c r="H992" i="5"/>
  <c r="F992" i="5"/>
  <c r="E992" i="5"/>
  <c r="C992" i="5"/>
  <c r="B992" i="5"/>
  <c r="I991" i="5"/>
  <c r="H991" i="5"/>
  <c r="F991" i="5"/>
  <c r="E991" i="5"/>
  <c r="C991" i="5"/>
  <c r="B991" i="5"/>
  <c r="I990" i="5"/>
  <c r="H990" i="5"/>
  <c r="F990" i="5"/>
  <c r="E990" i="5"/>
  <c r="C990" i="5"/>
  <c r="B990" i="5"/>
  <c r="I989" i="5"/>
  <c r="H989" i="5"/>
  <c r="F989" i="5"/>
  <c r="E989" i="5"/>
  <c r="C989" i="5"/>
  <c r="B989" i="5"/>
  <c r="I988" i="5"/>
  <c r="H988" i="5"/>
  <c r="F988" i="5"/>
  <c r="E988" i="5"/>
  <c r="C988" i="5"/>
  <c r="B988" i="5"/>
  <c r="I987" i="5"/>
  <c r="H987" i="5"/>
  <c r="F987" i="5"/>
  <c r="E987" i="5"/>
  <c r="C987" i="5"/>
  <c r="B987" i="5"/>
  <c r="I986" i="5"/>
  <c r="H986" i="5"/>
  <c r="F986" i="5"/>
  <c r="E986" i="5"/>
  <c r="C986" i="5"/>
  <c r="B986" i="5"/>
  <c r="I985" i="5"/>
  <c r="H985" i="5"/>
  <c r="F985" i="5"/>
  <c r="E985" i="5"/>
  <c r="C985" i="5"/>
  <c r="B985" i="5"/>
  <c r="I984" i="5"/>
  <c r="H984" i="5"/>
  <c r="F984" i="5"/>
  <c r="E984" i="5"/>
  <c r="C984" i="5"/>
  <c r="B984" i="5"/>
  <c r="I983" i="5"/>
  <c r="H983" i="5"/>
  <c r="F983" i="5"/>
  <c r="E983" i="5"/>
  <c r="C983" i="5"/>
  <c r="B983" i="5"/>
  <c r="I982" i="5"/>
  <c r="H982" i="5"/>
  <c r="F982" i="5"/>
  <c r="E982" i="5"/>
  <c r="C982" i="5"/>
  <c r="B982" i="5"/>
  <c r="I981" i="5"/>
  <c r="H981" i="5"/>
  <c r="F981" i="5"/>
  <c r="E981" i="5"/>
  <c r="C981" i="5"/>
  <c r="B981" i="5"/>
  <c r="I980" i="5"/>
  <c r="H980" i="5"/>
  <c r="F980" i="5"/>
  <c r="E980" i="5"/>
  <c r="C980" i="5"/>
  <c r="B980" i="5"/>
  <c r="I979" i="5"/>
  <c r="H979" i="5"/>
  <c r="F979" i="5"/>
  <c r="E979" i="5"/>
  <c r="C979" i="5"/>
  <c r="B979" i="5"/>
  <c r="I978" i="5"/>
  <c r="H978" i="5"/>
  <c r="F978" i="5"/>
  <c r="E978" i="5"/>
  <c r="C978" i="5"/>
  <c r="B978" i="5"/>
  <c r="I977" i="5"/>
  <c r="H977" i="5"/>
  <c r="F977" i="5"/>
  <c r="E977" i="5"/>
  <c r="C977" i="5"/>
  <c r="B977" i="5"/>
  <c r="I976" i="5"/>
  <c r="H976" i="5"/>
  <c r="F976" i="5"/>
  <c r="E976" i="5"/>
  <c r="C976" i="5"/>
  <c r="B976" i="5"/>
  <c r="I975" i="5"/>
  <c r="H975" i="5"/>
  <c r="F975" i="5"/>
  <c r="E975" i="5"/>
  <c r="C975" i="5"/>
  <c r="B975" i="5"/>
  <c r="I974" i="5"/>
  <c r="H974" i="5"/>
  <c r="F974" i="5"/>
  <c r="E974" i="5"/>
  <c r="C974" i="5"/>
  <c r="B974" i="5"/>
  <c r="I973" i="5"/>
  <c r="H973" i="5"/>
  <c r="F973" i="5"/>
  <c r="E973" i="5"/>
  <c r="C973" i="5"/>
  <c r="B973" i="5"/>
  <c r="I972" i="5"/>
  <c r="H972" i="5"/>
  <c r="F972" i="5"/>
  <c r="E972" i="5"/>
  <c r="C972" i="5"/>
  <c r="B972" i="5"/>
  <c r="I971" i="5"/>
  <c r="H971" i="5"/>
  <c r="F971" i="5"/>
  <c r="E971" i="5"/>
  <c r="C971" i="5"/>
  <c r="B971" i="5"/>
  <c r="I970" i="5"/>
  <c r="H970" i="5"/>
  <c r="F970" i="5"/>
  <c r="E970" i="5"/>
  <c r="C970" i="5"/>
  <c r="B970" i="5"/>
  <c r="I969" i="5"/>
  <c r="H969" i="5"/>
  <c r="F969" i="5"/>
  <c r="E969" i="5"/>
  <c r="C969" i="5"/>
  <c r="B969" i="5"/>
  <c r="I968" i="5"/>
  <c r="H968" i="5"/>
  <c r="F968" i="5"/>
  <c r="E968" i="5"/>
  <c r="C968" i="5"/>
  <c r="B968" i="5"/>
  <c r="I967" i="5"/>
  <c r="H967" i="5"/>
  <c r="F967" i="5"/>
  <c r="E967" i="5"/>
  <c r="C967" i="5"/>
  <c r="B967" i="5"/>
  <c r="I966" i="5"/>
  <c r="H966" i="5"/>
  <c r="F966" i="5"/>
  <c r="E966" i="5"/>
  <c r="C966" i="5"/>
  <c r="B966" i="5"/>
  <c r="I965" i="5"/>
  <c r="H965" i="5"/>
  <c r="F965" i="5"/>
  <c r="E965" i="5"/>
  <c r="C965" i="5"/>
  <c r="B965" i="5"/>
  <c r="I964" i="5"/>
  <c r="H964" i="5"/>
  <c r="F964" i="5"/>
  <c r="E964" i="5"/>
  <c r="C964" i="5"/>
  <c r="B964" i="5"/>
  <c r="I963" i="5"/>
  <c r="H963" i="5"/>
  <c r="F963" i="5"/>
  <c r="E963" i="5"/>
  <c r="C963" i="5"/>
  <c r="B963" i="5"/>
  <c r="I962" i="5"/>
  <c r="H962" i="5"/>
  <c r="F962" i="5"/>
  <c r="E962" i="5"/>
  <c r="C962" i="5"/>
  <c r="B962" i="5"/>
  <c r="I961" i="5"/>
  <c r="H961" i="5"/>
  <c r="F961" i="5"/>
  <c r="E961" i="5"/>
  <c r="C961" i="5"/>
  <c r="B961" i="5"/>
  <c r="I960" i="5"/>
  <c r="H960" i="5"/>
  <c r="F960" i="5"/>
  <c r="E960" i="5"/>
  <c r="C960" i="5"/>
  <c r="B960" i="5"/>
  <c r="I959" i="5"/>
  <c r="H959" i="5"/>
  <c r="F959" i="5"/>
  <c r="E959" i="5"/>
  <c r="C959" i="5"/>
  <c r="B959" i="5"/>
  <c r="I958" i="5"/>
  <c r="H958" i="5"/>
  <c r="F958" i="5"/>
  <c r="E958" i="5"/>
  <c r="C958" i="5"/>
  <c r="B958" i="5"/>
  <c r="I957" i="5"/>
  <c r="H957" i="5"/>
  <c r="F957" i="5"/>
  <c r="E957" i="5"/>
  <c r="C957" i="5"/>
  <c r="B957" i="5"/>
  <c r="I956" i="5"/>
  <c r="H956" i="5"/>
  <c r="F956" i="5"/>
  <c r="E956" i="5"/>
  <c r="C956" i="5"/>
  <c r="B956" i="5"/>
  <c r="I955" i="5"/>
  <c r="H955" i="5"/>
  <c r="F955" i="5"/>
  <c r="E955" i="5"/>
  <c r="C955" i="5"/>
  <c r="B955" i="5"/>
  <c r="I954" i="5"/>
  <c r="H954" i="5"/>
  <c r="F954" i="5"/>
  <c r="E954" i="5"/>
  <c r="C954" i="5"/>
  <c r="B954" i="5"/>
  <c r="I953" i="5"/>
  <c r="H953" i="5"/>
  <c r="F953" i="5"/>
  <c r="E953" i="5"/>
  <c r="C953" i="5"/>
  <c r="B953" i="5"/>
  <c r="I952" i="5"/>
  <c r="H952" i="5"/>
  <c r="F952" i="5"/>
  <c r="E952" i="5"/>
  <c r="C952" i="5"/>
  <c r="B952" i="5"/>
  <c r="I951" i="5"/>
  <c r="H951" i="5"/>
  <c r="F951" i="5"/>
  <c r="E951" i="5"/>
  <c r="C951" i="5"/>
  <c r="B951" i="5"/>
  <c r="I950" i="5"/>
  <c r="H950" i="5"/>
  <c r="F950" i="5"/>
  <c r="E950" i="5"/>
  <c r="C950" i="5"/>
  <c r="B950" i="5"/>
  <c r="I949" i="5"/>
  <c r="H949" i="5"/>
  <c r="F949" i="5"/>
  <c r="E949" i="5"/>
  <c r="C949" i="5"/>
  <c r="B949" i="5"/>
  <c r="I948" i="5"/>
  <c r="H948" i="5"/>
  <c r="F948" i="5"/>
  <c r="E948" i="5"/>
  <c r="C948" i="5"/>
  <c r="B948" i="5"/>
  <c r="I947" i="5"/>
  <c r="H947" i="5"/>
  <c r="F947" i="5"/>
  <c r="E947" i="5"/>
  <c r="C947" i="5"/>
  <c r="B947" i="5"/>
  <c r="I946" i="5"/>
  <c r="H946" i="5"/>
  <c r="F946" i="5"/>
  <c r="E946" i="5"/>
  <c r="C946" i="5"/>
  <c r="B946" i="5"/>
  <c r="I945" i="5"/>
  <c r="H945" i="5"/>
  <c r="F945" i="5"/>
  <c r="E945" i="5"/>
  <c r="C945" i="5"/>
  <c r="B945" i="5"/>
  <c r="I944" i="5"/>
  <c r="H944" i="5"/>
  <c r="F944" i="5"/>
  <c r="E944" i="5"/>
  <c r="C944" i="5"/>
  <c r="B944" i="5"/>
  <c r="I943" i="5"/>
  <c r="H943" i="5"/>
  <c r="F943" i="5"/>
  <c r="E943" i="5"/>
  <c r="C943" i="5"/>
  <c r="B943" i="5"/>
  <c r="I942" i="5"/>
  <c r="H942" i="5"/>
  <c r="F942" i="5"/>
  <c r="E942" i="5"/>
  <c r="C942" i="5"/>
  <c r="B942" i="5"/>
  <c r="I941" i="5"/>
  <c r="H941" i="5"/>
  <c r="F941" i="5"/>
  <c r="E941" i="5"/>
  <c r="C941" i="5"/>
  <c r="B941" i="5"/>
  <c r="I940" i="5"/>
  <c r="H940" i="5"/>
  <c r="F940" i="5"/>
  <c r="E940" i="5"/>
  <c r="C940" i="5"/>
  <c r="B940" i="5"/>
  <c r="I939" i="5"/>
  <c r="H939" i="5"/>
  <c r="F939" i="5"/>
  <c r="E939" i="5"/>
  <c r="C939" i="5"/>
  <c r="B939" i="5"/>
  <c r="I938" i="5"/>
  <c r="H938" i="5"/>
  <c r="F938" i="5"/>
  <c r="E938" i="5"/>
  <c r="C938" i="5"/>
  <c r="B938" i="5"/>
  <c r="I937" i="5"/>
  <c r="H937" i="5"/>
  <c r="F937" i="5"/>
  <c r="E937" i="5"/>
  <c r="C937" i="5"/>
  <c r="B937" i="5"/>
  <c r="I936" i="5"/>
  <c r="H936" i="5"/>
  <c r="F936" i="5"/>
  <c r="E936" i="5"/>
  <c r="C936" i="5"/>
  <c r="B936" i="5"/>
  <c r="I935" i="5"/>
  <c r="H935" i="5"/>
  <c r="F935" i="5"/>
  <c r="E935" i="5"/>
  <c r="C935" i="5"/>
  <c r="B935" i="5"/>
  <c r="I934" i="5"/>
  <c r="H934" i="5"/>
  <c r="F934" i="5"/>
  <c r="E934" i="5"/>
  <c r="C934" i="5"/>
  <c r="B934" i="5"/>
  <c r="I933" i="5"/>
  <c r="H933" i="5"/>
  <c r="F933" i="5"/>
  <c r="E933" i="5"/>
  <c r="C933" i="5"/>
  <c r="B933" i="5"/>
  <c r="I932" i="5"/>
  <c r="H932" i="5"/>
  <c r="F932" i="5"/>
  <c r="E932" i="5"/>
  <c r="C932" i="5"/>
  <c r="B932" i="5"/>
  <c r="I931" i="5"/>
  <c r="H931" i="5"/>
  <c r="F931" i="5"/>
  <c r="E931" i="5"/>
  <c r="C931" i="5"/>
  <c r="B931" i="5"/>
  <c r="I930" i="5"/>
  <c r="H930" i="5"/>
  <c r="F930" i="5"/>
  <c r="E930" i="5"/>
  <c r="C930" i="5"/>
  <c r="B930" i="5"/>
  <c r="I929" i="5"/>
  <c r="H929" i="5"/>
  <c r="F929" i="5"/>
  <c r="E929" i="5"/>
  <c r="C929" i="5"/>
  <c r="B929" i="5"/>
  <c r="I928" i="5"/>
  <c r="H928" i="5"/>
  <c r="F928" i="5"/>
  <c r="E928" i="5"/>
  <c r="C928" i="5"/>
  <c r="B928" i="5"/>
  <c r="I927" i="5"/>
  <c r="H927" i="5"/>
  <c r="F927" i="5"/>
  <c r="E927" i="5"/>
  <c r="C927" i="5"/>
  <c r="B927" i="5"/>
  <c r="I926" i="5"/>
  <c r="H926" i="5"/>
  <c r="F926" i="5"/>
  <c r="E926" i="5"/>
  <c r="C926" i="5"/>
  <c r="B926" i="5"/>
  <c r="I925" i="5"/>
  <c r="H925" i="5"/>
  <c r="F925" i="5"/>
  <c r="E925" i="5"/>
  <c r="C925" i="5"/>
  <c r="B925" i="5"/>
  <c r="I924" i="5"/>
  <c r="H924" i="5"/>
  <c r="F924" i="5"/>
  <c r="E924" i="5"/>
  <c r="C924" i="5"/>
  <c r="B924" i="5"/>
  <c r="I923" i="5"/>
  <c r="H923" i="5"/>
  <c r="F923" i="5"/>
  <c r="E923" i="5"/>
  <c r="C923" i="5"/>
  <c r="B923" i="5"/>
  <c r="I922" i="5"/>
  <c r="H922" i="5"/>
  <c r="F922" i="5"/>
  <c r="E922" i="5"/>
  <c r="C922" i="5"/>
  <c r="B922" i="5"/>
  <c r="I921" i="5"/>
  <c r="H921" i="5"/>
  <c r="F921" i="5"/>
  <c r="E921" i="5"/>
  <c r="C921" i="5"/>
  <c r="B921" i="5"/>
  <c r="I920" i="5"/>
  <c r="H920" i="5"/>
  <c r="F920" i="5"/>
  <c r="E920" i="5"/>
  <c r="C920" i="5"/>
  <c r="B920" i="5"/>
  <c r="I919" i="5"/>
  <c r="H919" i="5"/>
  <c r="F919" i="5"/>
  <c r="E919" i="5"/>
  <c r="C919" i="5"/>
  <c r="B919" i="5"/>
  <c r="I918" i="5"/>
  <c r="H918" i="5"/>
  <c r="F918" i="5"/>
  <c r="E918" i="5"/>
  <c r="C918" i="5"/>
  <c r="B918" i="5"/>
  <c r="I917" i="5"/>
  <c r="H917" i="5"/>
  <c r="F917" i="5"/>
  <c r="E917" i="5"/>
  <c r="C917" i="5"/>
  <c r="B917" i="5"/>
  <c r="I916" i="5"/>
  <c r="H916" i="5"/>
  <c r="F916" i="5"/>
  <c r="E916" i="5"/>
  <c r="C916" i="5"/>
  <c r="B916" i="5"/>
  <c r="I915" i="5"/>
  <c r="H915" i="5"/>
  <c r="F915" i="5"/>
  <c r="E915" i="5"/>
  <c r="C915" i="5"/>
  <c r="B915" i="5"/>
  <c r="I914" i="5"/>
  <c r="H914" i="5"/>
  <c r="F914" i="5"/>
  <c r="E914" i="5"/>
  <c r="C914" i="5"/>
  <c r="B914" i="5"/>
  <c r="I913" i="5"/>
  <c r="H913" i="5"/>
  <c r="F913" i="5"/>
  <c r="E913" i="5"/>
  <c r="C913" i="5"/>
  <c r="B913" i="5"/>
  <c r="I912" i="5"/>
  <c r="H912" i="5"/>
  <c r="F912" i="5"/>
  <c r="E912" i="5"/>
  <c r="C912" i="5"/>
  <c r="B912" i="5"/>
  <c r="I911" i="5"/>
  <c r="H911" i="5"/>
  <c r="F911" i="5"/>
  <c r="E911" i="5"/>
  <c r="C911" i="5"/>
  <c r="B911" i="5"/>
  <c r="I910" i="5"/>
  <c r="H910" i="5"/>
  <c r="F910" i="5"/>
  <c r="E910" i="5"/>
  <c r="C910" i="5"/>
  <c r="B910" i="5"/>
  <c r="I909" i="5"/>
  <c r="H909" i="5"/>
  <c r="F909" i="5"/>
  <c r="E909" i="5"/>
  <c r="C909" i="5"/>
  <c r="B909" i="5"/>
  <c r="I908" i="5"/>
  <c r="H908" i="5"/>
  <c r="F908" i="5"/>
  <c r="E908" i="5"/>
  <c r="C908" i="5"/>
  <c r="B908" i="5"/>
  <c r="I907" i="5"/>
  <c r="H907" i="5"/>
  <c r="F907" i="5"/>
  <c r="E907" i="5"/>
  <c r="C907" i="5"/>
  <c r="B907" i="5"/>
  <c r="I906" i="5"/>
  <c r="H906" i="5"/>
  <c r="F906" i="5"/>
  <c r="E906" i="5"/>
  <c r="C906" i="5"/>
  <c r="B906" i="5"/>
  <c r="I905" i="5"/>
  <c r="H905" i="5"/>
  <c r="F905" i="5"/>
  <c r="E905" i="5"/>
  <c r="C905" i="5"/>
  <c r="B905" i="5"/>
  <c r="I904" i="5"/>
  <c r="H904" i="5"/>
  <c r="F904" i="5"/>
  <c r="E904" i="5"/>
  <c r="C904" i="5"/>
  <c r="B904" i="5"/>
  <c r="I903" i="5"/>
  <c r="H903" i="5"/>
  <c r="F903" i="5"/>
  <c r="E903" i="5"/>
  <c r="C903" i="5"/>
  <c r="B903" i="5"/>
  <c r="I902" i="5"/>
  <c r="H902" i="5"/>
  <c r="F902" i="5"/>
  <c r="E902" i="5"/>
  <c r="C902" i="5"/>
  <c r="B902" i="5"/>
  <c r="I901" i="5"/>
  <c r="H901" i="5"/>
  <c r="F901" i="5"/>
  <c r="E901" i="5"/>
  <c r="C901" i="5"/>
  <c r="B901" i="5"/>
  <c r="I900" i="5"/>
  <c r="H900" i="5"/>
  <c r="F900" i="5"/>
  <c r="E900" i="5"/>
  <c r="C900" i="5"/>
  <c r="B900" i="5"/>
  <c r="I899" i="5"/>
  <c r="H899" i="5"/>
  <c r="F899" i="5"/>
  <c r="E899" i="5"/>
  <c r="C899" i="5"/>
  <c r="B899" i="5"/>
  <c r="I898" i="5"/>
  <c r="H898" i="5"/>
  <c r="F898" i="5"/>
  <c r="E898" i="5"/>
  <c r="C898" i="5"/>
  <c r="B898" i="5"/>
  <c r="I897" i="5"/>
  <c r="H897" i="5"/>
  <c r="F897" i="5"/>
  <c r="E897" i="5"/>
  <c r="C897" i="5"/>
  <c r="B897" i="5"/>
  <c r="I896" i="5"/>
  <c r="H896" i="5"/>
  <c r="F896" i="5"/>
  <c r="E896" i="5"/>
  <c r="C896" i="5"/>
  <c r="B896" i="5"/>
  <c r="I895" i="5"/>
  <c r="H895" i="5"/>
  <c r="F895" i="5"/>
  <c r="E895" i="5"/>
  <c r="C895" i="5"/>
  <c r="B895" i="5"/>
  <c r="I894" i="5"/>
  <c r="H894" i="5"/>
  <c r="F894" i="5"/>
  <c r="E894" i="5"/>
  <c r="C894" i="5"/>
  <c r="B894" i="5"/>
  <c r="I893" i="5"/>
  <c r="H893" i="5"/>
  <c r="F893" i="5"/>
  <c r="E893" i="5"/>
  <c r="C893" i="5"/>
  <c r="B893" i="5"/>
  <c r="I892" i="5"/>
  <c r="H892" i="5"/>
  <c r="F892" i="5"/>
  <c r="E892" i="5"/>
  <c r="C892" i="5"/>
  <c r="B892" i="5"/>
  <c r="I891" i="5"/>
  <c r="H891" i="5"/>
  <c r="F891" i="5"/>
  <c r="E891" i="5"/>
  <c r="C891" i="5"/>
  <c r="B891" i="5"/>
  <c r="I890" i="5"/>
  <c r="H890" i="5"/>
  <c r="F890" i="5"/>
  <c r="E890" i="5"/>
  <c r="C890" i="5"/>
  <c r="B890" i="5"/>
  <c r="I889" i="5"/>
  <c r="H889" i="5"/>
  <c r="F889" i="5"/>
  <c r="E889" i="5"/>
  <c r="C889" i="5"/>
  <c r="B889" i="5"/>
  <c r="I888" i="5"/>
  <c r="H888" i="5"/>
  <c r="F888" i="5"/>
  <c r="E888" i="5"/>
  <c r="C888" i="5"/>
  <c r="B888" i="5"/>
  <c r="I887" i="5"/>
  <c r="H887" i="5"/>
  <c r="F887" i="5"/>
  <c r="E887" i="5"/>
  <c r="C887" i="5"/>
  <c r="B887" i="5"/>
  <c r="I886" i="5"/>
  <c r="H886" i="5"/>
  <c r="F886" i="5"/>
  <c r="E886" i="5"/>
  <c r="C886" i="5"/>
  <c r="B886" i="5"/>
  <c r="I885" i="5"/>
  <c r="H885" i="5"/>
  <c r="F885" i="5"/>
  <c r="E885" i="5"/>
  <c r="C885" i="5"/>
  <c r="B885" i="5"/>
  <c r="I884" i="5"/>
  <c r="H884" i="5"/>
  <c r="F884" i="5"/>
  <c r="E884" i="5"/>
  <c r="C884" i="5"/>
  <c r="B884" i="5"/>
  <c r="I883" i="5"/>
  <c r="H883" i="5"/>
  <c r="F883" i="5"/>
  <c r="E883" i="5"/>
  <c r="C883" i="5"/>
  <c r="B883" i="5"/>
  <c r="I882" i="5"/>
  <c r="H882" i="5"/>
  <c r="F882" i="5"/>
  <c r="E882" i="5"/>
  <c r="C882" i="5"/>
  <c r="B882" i="5"/>
  <c r="I881" i="5"/>
  <c r="H881" i="5"/>
  <c r="F881" i="5"/>
  <c r="E881" i="5"/>
  <c r="C881" i="5"/>
  <c r="B881" i="5"/>
  <c r="I880" i="5"/>
  <c r="H880" i="5"/>
  <c r="F880" i="5"/>
  <c r="E880" i="5"/>
  <c r="C880" i="5"/>
  <c r="B880" i="5"/>
  <c r="I879" i="5"/>
  <c r="H879" i="5"/>
  <c r="F879" i="5"/>
  <c r="E879" i="5"/>
  <c r="C879" i="5"/>
  <c r="B879" i="5"/>
  <c r="I878" i="5"/>
  <c r="H878" i="5"/>
  <c r="F878" i="5"/>
  <c r="E878" i="5"/>
  <c r="C878" i="5"/>
  <c r="B878" i="5"/>
  <c r="I877" i="5"/>
  <c r="H877" i="5"/>
  <c r="F877" i="5"/>
  <c r="E877" i="5"/>
  <c r="C877" i="5"/>
  <c r="B877" i="5"/>
  <c r="I876" i="5"/>
  <c r="H876" i="5"/>
  <c r="F876" i="5"/>
  <c r="E876" i="5"/>
  <c r="C876" i="5"/>
  <c r="B876" i="5"/>
  <c r="I875" i="5"/>
  <c r="H875" i="5"/>
  <c r="F875" i="5"/>
  <c r="E875" i="5"/>
  <c r="C875" i="5"/>
  <c r="B875" i="5"/>
  <c r="I874" i="5"/>
  <c r="H874" i="5"/>
  <c r="F874" i="5"/>
  <c r="E874" i="5"/>
  <c r="C874" i="5"/>
  <c r="B874" i="5"/>
  <c r="I873" i="5"/>
  <c r="H873" i="5"/>
  <c r="F873" i="5"/>
  <c r="E873" i="5"/>
  <c r="C873" i="5"/>
  <c r="B873" i="5"/>
  <c r="I872" i="5"/>
  <c r="H872" i="5"/>
  <c r="F872" i="5"/>
  <c r="E872" i="5"/>
  <c r="C872" i="5"/>
  <c r="B872" i="5"/>
  <c r="I871" i="5"/>
  <c r="H871" i="5"/>
  <c r="F871" i="5"/>
  <c r="E871" i="5"/>
  <c r="C871" i="5"/>
  <c r="B871" i="5"/>
  <c r="I870" i="5"/>
  <c r="H870" i="5"/>
  <c r="F870" i="5"/>
  <c r="E870" i="5"/>
  <c r="C870" i="5"/>
  <c r="B870" i="5"/>
  <c r="I869" i="5"/>
  <c r="H869" i="5"/>
  <c r="F869" i="5"/>
  <c r="E869" i="5"/>
  <c r="C869" i="5"/>
  <c r="B869" i="5"/>
  <c r="I868" i="5"/>
  <c r="H868" i="5"/>
  <c r="F868" i="5"/>
  <c r="E868" i="5"/>
  <c r="C868" i="5"/>
  <c r="B868" i="5"/>
  <c r="I867" i="5"/>
  <c r="H867" i="5"/>
  <c r="F867" i="5"/>
  <c r="E867" i="5"/>
  <c r="C867" i="5"/>
  <c r="B867" i="5"/>
  <c r="I866" i="5"/>
  <c r="H866" i="5"/>
  <c r="F866" i="5"/>
  <c r="E866" i="5"/>
  <c r="C866" i="5"/>
  <c r="B866" i="5"/>
  <c r="I865" i="5"/>
  <c r="H865" i="5"/>
  <c r="F865" i="5"/>
  <c r="E865" i="5"/>
  <c r="C865" i="5"/>
  <c r="B865" i="5"/>
  <c r="I864" i="5"/>
  <c r="H864" i="5"/>
  <c r="F864" i="5"/>
  <c r="E864" i="5"/>
  <c r="C864" i="5"/>
  <c r="B864" i="5"/>
  <c r="I863" i="5"/>
  <c r="H863" i="5"/>
  <c r="F863" i="5"/>
  <c r="E863" i="5"/>
  <c r="C863" i="5"/>
  <c r="B863" i="5"/>
  <c r="I862" i="5"/>
  <c r="H862" i="5"/>
  <c r="F862" i="5"/>
  <c r="E862" i="5"/>
  <c r="C862" i="5"/>
  <c r="B862" i="5"/>
  <c r="I861" i="5"/>
  <c r="H861" i="5"/>
  <c r="F861" i="5"/>
  <c r="E861" i="5"/>
  <c r="C861" i="5"/>
  <c r="B861" i="5"/>
  <c r="I860" i="5"/>
  <c r="H860" i="5"/>
  <c r="F860" i="5"/>
  <c r="E860" i="5"/>
  <c r="C860" i="5"/>
  <c r="B860" i="5"/>
  <c r="I859" i="5"/>
  <c r="H859" i="5"/>
  <c r="F859" i="5"/>
  <c r="E859" i="5"/>
  <c r="C859" i="5"/>
  <c r="B859" i="5"/>
  <c r="I858" i="5"/>
  <c r="H858" i="5"/>
  <c r="F858" i="5"/>
  <c r="E858" i="5"/>
  <c r="C858" i="5"/>
  <c r="B858" i="5"/>
  <c r="I857" i="5"/>
  <c r="H857" i="5"/>
  <c r="F857" i="5"/>
  <c r="E857" i="5"/>
  <c r="C857" i="5"/>
  <c r="B857" i="5"/>
  <c r="I856" i="5"/>
  <c r="H856" i="5"/>
  <c r="F856" i="5"/>
  <c r="E856" i="5"/>
  <c r="C856" i="5"/>
  <c r="B856" i="5"/>
  <c r="I855" i="5"/>
  <c r="H855" i="5"/>
  <c r="F855" i="5"/>
  <c r="E855" i="5"/>
  <c r="C855" i="5"/>
  <c r="B855" i="5"/>
  <c r="I854" i="5"/>
  <c r="H854" i="5"/>
  <c r="F854" i="5"/>
  <c r="E854" i="5"/>
  <c r="C854" i="5"/>
  <c r="B854" i="5"/>
  <c r="I853" i="5"/>
  <c r="H853" i="5"/>
  <c r="F853" i="5"/>
  <c r="E853" i="5"/>
  <c r="C853" i="5"/>
  <c r="B853" i="5"/>
  <c r="I852" i="5"/>
  <c r="H852" i="5"/>
  <c r="F852" i="5"/>
  <c r="E852" i="5"/>
  <c r="C852" i="5"/>
  <c r="B852" i="5"/>
  <c r="I851" i="5"/>
  <c r="H851" i="5"/>
  <c r="F851" i="5"/>
  <c r="E851" i="5"/>
  <c r="C851" i="5"/>
  <c r="B851" i="5"/>
  <c r="I850" i="5"/>
  <c r="H850" i="5"/>
  <c r="F850" i="5"/>
  <c r="E850" i="5"/>
  <c r="C850" i="5"/>
  <c r="B850" i="5"/>
  <c r="I849" i="5"/>
  <c r="H849" i="5"/>
  <c r="F849" i="5"/>
  <c r="E849" i="5"/>
  <c r="C849" i="5"/>
  <c r="B849" i="5"/>
  <c r="I848" i="5"/>
  <c r="H848" i="5"/>
  <c r="F848" i="5"/>
  <c r="E848" i="5"/>
  <c r="C848" i="5"/>
  <c r="B848" i="5"/>
  <c r="I847" i="5"/>
  <c r="H847" i="5"/>
  <c r="F847" i="5"/>
  <c r="E847" i="5"/>
  <c r="C847" i="5"/>
  <c r="B847" i="5"/>
  <c r="I846" i="5"/>
  <c r="H846" i="5"/>
  <c r="F846" i="5"/>
  <c r="E846" i="5"/>
  <c r="C846" i="5"/>
  <c r="B846" i="5"/>
  <c r="I845" i="5"/>
  <c r="H845" i="5"/>
  <c r="F845" i="5"/>
  <c r="E845" i="5"/>
  <c r="C845" i="5"/>
  <c r="B845" i="5"/>
  <c r="I844" i="5"/>
  <c r="H844" i="5"/>
  <c r="F844" i="5"/>
  <c r="E844" i="5"/>
  <c r="C844" i="5"/>
  <c r="B844" i="5"/>
  <c r="I843" i="5"/>
  <c r="H843" i="5"/>
  <c r="F843" i="5"/>
  <c r="E843" i="5"/>
  <c r="C843" i="5"/>
  <c r="B843" i="5"/>
  <c r="I842" i="5"/>
  <c r="H842" i="5"/>
  <c r="F842" i="5"/>
  <c r="E842" i="5"/>
  <c r="C842" i="5"/>
  <c r="B842" i="5"/>
  <c r="I841" i="5"/>
  <c r="H841" i="5"/>
  <c r="F841" i="5"/>
  <c r="E841" i="5"/>
  <c r="C841" i="5"/>
  <c r="B841" i="5"/>
  <c r="I840" i="5"/>
  <c r="H840" i="5"/>
  <c r="F840" i="5"/>
  <c r="E840" i="5"/>
  <c r="C840" i="5"/>
  <c r="B840" i="5"/>
  <c r="I839" i="5"/>
  <c r="H839" i="5"/>
  <c r="F839" i="5"/>
  <c r="E839" i="5"/>
  <c r="C839" i="5"/>
  <c r="B839" i="5"/>
  <c r="I838" i="5"/>
  <c r="H838" i="5"/>
  <c r="F838" i="5"/>
  <c r="E838" i="5"/>
  <c r="C838" i="5"/>
  <c r="B838" i="5"/>
  <c r="I837" i="5"/>
  <c r="H837" i="5"/>
  <c r="F837" i="5"/>
  <c r="E837" i="5"/>
  <c r="C837" i="5"/>
  <c r="B837" i="5"/>
  <c r="I836" i="5"/>
  <c r="H836" i="5"/>
  <c r="F836" i="5"/>
  <c r="E836" i="5"/>
  <c r="C836" i="5"/>
  <c r="B836" i="5"/>
  <c r="I835" i="5"/>
  <c r="H835" i="5"/>
  <c r="F835" i="5"/>
  <c r="E835" i="5"/>
  <c r="C835" i="5"/>
  <c r="B835" i="5"/>
  <c r="I834" i="5"/>
  <c r="H834" i="5"/>
  <c r="F834" i="5"/>
  <c r="E834" i="5"/>
  <c r="C834" i="5"/>
  <c r="B834" i="5"/>
  <c r="I833" i="5"/>
  <c r="H833" i="5"/>
  <c r="F833" i="5"/>
  <c r="E833" i="5"/>
  <c r="C833" i="5"/>
  <c r="B833" i="5"/>
  <c r="I832" i="5"/>
  <c r="H832" i="5"/>
  <c r="F832" i="5"/>
  <c r="E832" i="5"/>
  <c r="C832" i="5"/>
  <c r="B832" i="5"/>
  <c r="I831" i="5"/>
  <c r="H831" i="5"/>
  <c r="F831" i="5"/>
  <c r="E831" i="5"/>
  <c r="C831" i="5"/>
  <c r="B831" i="5"/>
  <c r="I830" i="5"/>
  <c r="H830" i="5"/>
  <c r="F830" i="5"/>
  <c r="E830" i="5"/>
  <c r="C830" i="5"/>
  <c r="B830" i="5"/>
  <c r="I829" i="5"/>
  <c r="H829" i="5"/>
  <c r="F829" i="5"/>
  <c r="E829" i="5"/>
  <c r="C829" i="5"/>
  <c r="B829" i="5"/>
  <c r="I828" i="5"/>
  <c r="H828" i="5"/>
  <c r="F828" i="5"/>
  <c r="E828" i="5"/>
  <c r="C828" i="5"/>
  <c r="B828" i="5"/>
  <c r="I827" i="5"/>
  <c r="H827" i="5"/>
  <c r="F827" i="5"/>
  <c r="E827" i="5"/>
  <c r="C827" i="5"/>
  <c r="B827" i="5"/>
  <c r="I826" i="5"/>
  <c r="H826" i="5"/>
  <c r="F826" i="5"/>
  <c r="E826" i="5"/>
  <c r="C826" i="5"/>
  <c r="B826" i="5"/>
  <c r="I825" i="5"/>
  <c r="H825" i="5"/>
  <c r="F825" i="5"/>
  <c r="E825" i="5"/>
  <c r="C825" i="5"/>
  <c r="B825" i="5"/>
  <c r="I824" i="5"/>
  <c r="H824" i="5"/>
  <c r="F824" i="5"/>
  <c r="E824" i="5"/>
  <c r="C824" i="5"/>
  <c r="B824" i="5"/>
  <c r="I823" i="5"/>
  <c r="H823" i="5"/>
  <c r="F823" i="5"/>
  <c r="E823" i="5"/>
  <c r="C823" i="5"/>
  <c r="B823" i="5"/>
  <c r="I822" i="5"/>
  <c r="H822" i="5"/>
  <c r="F822" i="5"/>
  <c r="E822" i="5"/>
  <c r="C822" i="5"/>
  <c r="B822" i="5"/>
  <c r="I821" i="5"/>
  <c r="H821" i="5"/>
  <c r="F821" i="5"/>
  <c r="E821" i="5"/>
  <c r="C821" i="5"/>
  <c r="B821" i="5"/>
  <c r="I820" i="5"/>
  <c r="H820" i="5"/>
  <c r="F820" i="5"/>
  <c r="E820" i="5"/>
  <c r="C820" i="5"/>
  <c r="B820" i="5"/>
  <c r="I819" i="5"/>
  <c r="H819" i="5"/>
  <c r="F819" i="5"/>
  <c r="E819" i="5"/>
  <c r="C819" i="5"/>
  <c r="B819" i="5"/>
  <c r="I818" i="5"/>
  <c r="H818" i="5"/>
  <c r="F818" i="5"/>
  <c r="E818" i="5"/>
  <c r="C818" i="5"/>
  <c r="B818" i="5"/>
  <c r="I817" i="5"/>
  <c r="H817" i="5"/>
  <c r="F817" i="5"/>
  <c r="E817" i="5"/>
  <c r="C817" i="5"/>
  <c r="B817" i="5"/>
  <c r="I816" i="5"/>
  <c r="H816" i="5"/>
  <c r="F816" i="5"/>
  <c r="E816" i="5"/>
  <c r="C816" i="5"/>
  <c r="B816" i="5"/>
  <c r="I815" i="5"/>
  <c r="H815" i="5"/>
  <c r="F815" i="5"/>
  <c r="E815" i="5"/>
  <c r="C815" i="5"/>
  <c r="B815" i="5"/>
  <c r="I814" i="5"/>
  <c r="H814" i="5"/>
  <c r="F814" i="5"/>
  <c r="E814" i="5"/>
  <c r="C814" i="5"/>
  <c r="B814" i="5"/>
  <c r="I813" i="5"/>
  <c r="H813" i="5"/>
  <c r="F813" i="5"/>
  <c r="E813" i="5"/>
  <c r="C813" i="5"/>
  <c r="B813" i="5"/>
  <c r="I812" i="5"/>
  <c r="H812" i="5"/>
  <c r="F812" i="5"/>
  <c r="E812" i="5"/>
  <c r="C812" i="5"/>
  <c r="B812" i="5"/>
  <c r="I811" i="5"/>
  <c r="H811" i="5"/>
  <c r="F811" i="5"/>
  <c r="E811" i="5"/>
  <c r="C811" i="5"/>
  <c r="B811" i="5"/>
  <c r="I810" i="5"/>
  <c r="H810" i="5"/>
  <c r="F810" i="5"/>
  <c r="E810" i="5"/>
  <c r="C810" i="5"/>
  <c r="B810" i="5"/>
  <c r="I809" i="5"/>
  <c r="H809" i="5"/>
  <c r="F809" i="5"/>
  <c r="E809" i="5"/>
  <c r="C809" i="5"/>
  <c r="B809" i="5"/>
  <c r="I808" i="5"/>
  <c r="H808" i="5"/>
  <c r="F808" i="5"/>
  <c r="E808" i="5"/>
  <c r="C808" i="5"/>
  <c r="B808" i="5"/>
  <c r="I807" i="5"/>
  <c r="H807" i="5"/>
  <c r="F807" i="5"/>
  <c r="E807" i="5"/>
  <c r="C807" i="5"/>
  <c r="B807" i="5"/>
  <c r="I806" i="5"/>
  <c r="H806" i="5"/>
  <c r="F806" i="5"/>
  <c r="E806" i="5"/>
  <c r="C806" i="5"/>
  <c r="B806" i="5"/>
  <c r="I805" i="5"/>
  <c r="H805" i="5"/>
  <c r="F805" i="5"/>
  <c r="E805" i="5"/>
  <c r="C805" i="5"/>
  <c r="B805" i="5"/>
  <c r="I804" i="5"/>
  <c r="H804" i="5"/>
  <c r="F804" i="5"/>
  <c r="E804" i="5"/>
  <c r="C804" i="5"/>
  <c r="B804" i="5"/>
  <c r="I803" i="5"/>
  <c r="H803" i="5"/>
  <c r="F803" i="5"/>
  <c r="E803" i="5"/>
  <c r="C803" i="5"/>
  <c r="B803" i="5"/>
  <c r="I802" i="5"/>
  <c r="H802" i="5"/>
  <c r="F802" i="5"/>
  <c r="E802" i="5"/>
  <c r="C802" i="5"/>
  <c r="B802" i="5"/>
  <c r="I801" i="5"/>
  <c r="H801" i="5"/>
  <c r="F801" i="5"/>
  <c r="E801" i="5"/>
  <c r="C801" i="5"/>
  <c r="B801" i="5"/>
  <c r="I800" i="5"/>
  <c r="H800" i="5"/>
  <c r="F800" i="5"/>
  <c r="E800" i="5"/>
  <c r="C800" i="5"/>
  <c r="B800" i="5"/>
  <c r="I799" i="5"/>
  <c r="H799" i="5"/>
  <c r="F799" i="5"/>
  <c r="E799" i="5"/>
  <c r="C799" i="5"/>
  <c r="B799" i="5"/>
  <c r="I798" i="5"/>
  <c r="H798" i="5"/>
  <c r="F798" i="5"/>
  <c r="E798" i="5"/>
  <c r="C798" i="5"/>
  <c r="B798" i="5"/>
  <c r="I797" i="5"/>
  <c r="H797" i="5"/>
  <c r="F797" i="5"/>
  <c r="E797" i="5"/>
  <c r="C797" i="5"/>
  <c r="B797" i="5"/>
  <c r="I796" i="5"/>
  <c r="H796" i="5"/>
  <c r="F796" i="5"/>
  <c r="E796" i="5"/>
  <c r="C796" i="5"/>
  <c r="B796" i="5"/>
  <c r="I795" i="5"/>
  <c r="H795" i="5"/>
  <c r="F795" i="5"/>
  <c r="E795" i="5"/>
  <c r="C795" i="5"/>
  <c r="B795" i="5"/>
  <c r="I794" i="5"/>
  <c r="H794" i="5"/>
  <c r="F794" i="5"/>
  <c r="E794" i="5"/>
  <c r="C794" i="5"/>
  <c r="B794" i="5"/>
  <c r="I793" i="5"/>
  <c r="H793" i="5"/>
  <c r="F793" i="5"/>
  <c r="E793" i="5"/>
  <c r="C793" i="5"/>
  <c r="B793" i="5"/>
  <c r="I792" i="5"/>
  <c r="H792" i="5"/>
  <c r="F792" i="5"/>
  <c r="E792" i="5"/>
  <c r="C792" i="5"/>
  <c r="B792" i="5"/>
  <c r="I791" i="5"/>
  <c r="H791" i="5"/>
  <c r="F791" i="5"/>
  <c r="E791" i="5"/>
  <c r="C791" i="5"/>
  <c r="B791" i="5"/>
  <c r="I790" i="5"/>
  <c r="H790" i="5"/>
  <c r="F790" i="5"/>
  <c r="E790" i="5"/>
  <c r="C790" i="5"/>
  <c r="B790" i="5"/>
  <c r="I789" i="5"/>
  <c r="H789" i="5"/>
  <c r="F789" i="5"/>
  <c r="E789" i="5"/>
  <c r="C789" i="5"/>
  <c r="B789" i="5"/>
  <c r="I788" i="5"/>
  <c r="H788" i="5"/>
  <c r="F788" i="5"/>
  <c r="E788" i="5"/>
  <c r="C788" i="5"/>
  <c r="B788" i="5"/>
  <c r="I787" i="5"/>
  <c r="H787" i="5"/>
  <c r="F787" i="5"/>
  <c r="E787" i="5"/>
  <c r="C787" i="5"/>
  <c r="B787" i="5"/>
  <c r="I786" i="5"/>
  <c r="H786" i="5"/>
  <c r="F786" i="5"/>
  <c r="E786" i="5"/>
  <c r="C786" i="5"/>
  <c r="B786" i="5"/>
  <c r="I785" i="5"/>
  <c r="H785" i="5"/>
  <c r="F785" i="5"/>
  <c r="E785" i="5"/>
  <c r="C785" i="5"/>
  <c r="B785" i="5"/>
  <c r="I784" i="5"/>
  <c r="H784" i="5"/>
  <c r="F784" i="5"/>
  <c r="E784" i="5"/>
  <c r="C784" i="5"/>
  <c r="B784" i="5"/>
  <c r="I783" i="5"/>
  <c r="H783" i="5"/>
  <c r="F783" i="5"/>
  <c r="E783" i="5"/>
  <c r="C783" i="5"/>
  <c r="B783" i="5"/>
  <c r="I782" i="5"/>
  <c r="H782" i="5"/>
  <c r="F782" i="5"/>
  <c r="E782" i="5"/>
  <c r="C782" i="5"/>
  <c r="B782" i="5"/>
  <c r="I781" i="5"/>
  <c r="H781" i="5"/>
  <c r="F781" i="5"/>
  <c r="E781" i="5"/>
  <c r="C781" i="5"/>
  <c r="B781" i="5"/>
  <c r="I780" i="5"/>
  <c r="H780" i="5"/>
  <c r="F780" i="5"/>
  <c r="E780" i="5"/>
  <c r="C780" i="5"/>
  <c r="B780" i="5"/>
  <c r="I779" i="5"/>
  <c r="H779" i="5"/>
  <c r="F779" i="5"/>
  <c r="E779" i="5"/>
  <c r="C779" i="5"/>
  <c r="B779" i="5"/>
  <c r="I778" i="5"/>
  <c r="H778" i="5"/>
  <c r="F778" i="5"/>
  <c r="E778" i="5"/>
  <c r="C778" i="5"/>
  <c r="B778" i="5"/>
  <c r="I777" i="5"/>
  <c r="H777" i="5"/>
  <c r="F777" i="5"/>
  <c r="E777" i="5"/>
  <c r="C777" i="5"/>
  <c r="B777" i="5"/>
  <c r="I776" i="5"/>
  <c r="H776" i="5"/>
  <c r="F776" i="5"/>
  <c r="E776" i="5"/>
  <c r="C776" i="5"/>
  <c r="B776" i="5"/>
  <c r="I775" i="5"/>
  <c r="H775" i="5"/>
  <c r="F775" i="5"/>
  <c r="E775" i="5"/>
  <c r="C775" i="5"/>
  <c r="B775" i="5"/>
  <c r="I774" i="5"/>
  <c r="H774" i="5"/>
  <c r="F774" i="5"/>
  <c r="E774" i="5"/>
  <c r="C774" i="5"/>
  <c r="B774" i="5"/>
  <c r="I773" i="5"/>
  <c r="H773" i="5"/>
  <c r="F773" i="5"/>
  <c r="E773" i="5"/>
  <c r="C773" i="5"/>
  <c r="B773" i="5"/>
  <c r="I772" i="5"/>
  <c r="H772" i="5"/>
  <c r="F772" i="5"/>
  <c r="E772" i="5"/>
  <c r="C772" i="5"/>
  <c r="B772" i="5"/>
  <c r="I771" i="5"/>
  <c r="H771" i="5"/>
  <c r="F771" i="5"/>
  <c r="E771" i="5"/>
  <c r="C771" i="5"/>
  <c r="B771" i="5"/>
  <c r="I770" i="5"/>
  <c r="H770" i="5"/>
  <c r="F770" i="5"/>
  <c r="E770" i="5"/>
  <c r="C770" i="5"/>
  <c r="B770" i="5"/>
  <c r="I769" i="5"/>
  <c r="H769" i="5"/>
  <c r="F769" i="5"/>
  <c r="E769" i="5"/>
  <c r="C769" i="5"/>
  <c r="B769" i="5"/>
  <c r="I768" i="5"/>
  <c r="H768" i="5"/>
  <c r="F768" i="5"/>
  <c r="E768" i="5"/>
  <c r="C768" i="5"/>
  <c r="B768" i="5"/>
  <c r="I767" i="5"/>
  <c r="H767" i="5"/>
  <c r="F767" i="5"/>
  <c r="E767" i="5"/>
  <c r="C767" i="5"/>
  <c r="B767" i="5"/>
  <c r="I766" i="5"/>
  <c r="H766" i="5"/>
  <c r="F766" i="5"/>
  <c r="E766" i="5"/>
  <c r="C766" i="5"/>
  <c r="B766" i="5"/>
  <c r="I765" i="5"/>
  <c r="H765" i="5"/>
  <c r="F765" i="5"/>
  <c r="E765" i="5"/>
  <c r="C765" i="5"/>
  <c r="B765" i="5"/>
  <c r="I764" i="5"/>
  <c r="H764" i="5"/>
  <c r="F764" i="5"/>
  <c r="E764" i="5"/>
  <c r="C764" i="5"/>
  <c r="B764" i="5"/>
  <c r="I763" i="5"/>
  <c r="H763" i="5"/>
  <c r="F763" i="5"/>
  <c r="E763" i="5"/>
  <c r="C763" i="5"/>
  <c r="B763" i="5"/>
  <c r="I762" i="5"/>
  <c r="H762" i="5"/>
  <c r="F762" i="5"/>
  <c r="E762" i="5"/>
  <c r="C762" i="5"/>
  <c r="B762" i="5"/>
  <c r="I761" i="5"/>
  <c r="H761" i="5"/>
  <c r="F761" i="5"/>
  <c r="E761" i="5"/>
  <c r="C761" i="5"/>
  <c r="B761" i="5"/>
  <c r="I760" i="5"/>
  <c r="H760" i="5"/>
  <c r="F760" i="5"/>
  <c r="E760" i="5"/>
  <c r="C760" i="5"/>
  <c r="B760" i="5"/>
  <c r="I759" i="5"/>
  <c r="H759" i="5"/>
  <c r="F759" i="5"/>
  <c r="E759" i="5"/>
  <c r="C759" i="5"/>
  <c r="B759" i="5"/>
  <c r="I758" i="5"/>
  <c r="H758" i="5"/>
  <c r="F758" i="5"/>
  <c r="E758" i="5"/>
  <c r="C758" i="5"/>
  <c r="B758" i="5"/>
  <c r="I757" i="5"/>
  <c r="H757" i="5"/>
  <c r="F757" i="5"/>
  <c r="E757" i="5"/>
  <c r="C757" i="5"/>
  <c r="B757" i="5"/>
  <c r="I756" i="5"/>
  <c r="H756" i="5"/>
  <c r="F756" i="5"/>
  <c r="E756" i="5"/>
  <c r="C756" i="5"/>
  <c r="B756" i="5"/>
  <c r="I755" i="5"/>
  <c r="H755" i="5"/>
  <c r="F755" i="5"/>
  <c r="E755" i="5"/>
  <c r="C755" i="5"/>
  <c r="B755" i="5"/>
  <c r="I754" i="5"/>
  <c r="H754" i="5"/>
  <c r="F754" i="5"/>
  <c r="E754" i="5"/>
  <c r="C754" i="5"/>
  <c r="B754" i="5"/>
  <c r="I753" i="5"/>
  <c r="H753" i="5"/>
  <c r="F753" i="5"/>
  <c r="E753" i="5"/>
  <c r="C753" i="5"/>
  <c r="B753" i="5"/>
  <c r="I752" i="5"/>
  <c r="H752" i="5"/>
  <c r="F752" i="5"/>
  <c r="E752" i="5"/>
  <c r="C752" i="5"/>
  <c r="B752" i="5"/>
  <c r="I751" i="5"/>
  <c r="H751" i="5"/>
  <c r="F751" i="5"/>
  <c r="E751" i="5"/>
  <c r="C751" i="5"/>
  <c r="B751" i="5"/>
  <c r="I750" i="5"/>
  <c r="H750" i="5"/>
  <c r="F750" i="5"/>
  <c r="E750" i="5"/>
  <c r="C750" i="5"/>
  <c r="B750" i="5"/>
  <c r="I749" i="5"/>
  <c r="H749" i="5"/>
  <c r="F749" i="5"/>
  <c r="E749" i="5"/>
  <c r="C749" i="5"/>
  <c r="B749" i="5"/>
  <c r="I748" i="5"/>
  <c r="H748" i="5"/>
  <c r="F748" i="5"/>
  <c r="E748" i="5"/>
  <c r="C748" i="5"/>
  <c r="B748" i="5"/>
  <c r="I747" i="5"/>
  <c r="H747" i="5"/>
  <c r="F747" i="5"/>
  <c r="E747" i="5"/>
  <c r="C747" i="5"/>
  <c r="B747" i="5"/>
  <c r="I746" i="5"/>
  <c r="H746" i="5"/>
  <c r="F746" i="5"/>
  <c r="E746" i="5"/>
  <c r="C746" i="5"/>
  <c r="B746" i="5"/>
  <c r="I745" i="5"/>
  <c r="H745" i="5"/>
  <c r="F745" i="5"/>
  <c r="E745" i="5"/>
  <c r="C745" i="5"/>
  <c r="B745" i="5"/>
  <c r="I744" i="5"/>
  <c r="H744" i="5"/>
  <c r="F744" i="5"/>
  <c r="E744" i="5"/>
  <c r="C744" i="5"/>
  <c r="B744" i="5"/>
  <c r="I743" i="5"/>
  <c r="H743" i="5"/>
  <c r="F743" i="5"/>
  <c r="E743" i="5"/>
  <c r="C743" i="5"/>
  <c r="B743" i="5"/>
  <c r="I742" i="5"/>
  <c r="H742" i="5"/>
  <c r="F742" i="5"/>
  <c r="E742" i="5"/>
  <c r="C742" i="5"/>
  <c r="B742" i="5"/>
  <c r="I741" i="5"/>
  <c r="H741" i="5"/>
  <c r="F741" i="5"/>
  <c r="E741" i="5"/>
  <c r="C741" i="5"/>
  <c r="B741" i="5"/>
  <c r="I740" i="5"/>
  <c r="H740" i="5"/>
  <c r="F740" i="5"/>
  <c r="E740" i="5"/>
  <c r="C740" i="5"/>
  <c r="B740" i="5"/>
  <c r="I739" i="5"/>
  <c r="H739" i="5"/>
  <c r="F739" i="5"/>
  <c r="E739" i="5"/>
  <c r="C739" i="5"/>
  <c r="B739" i="5"/>
  <c r="I738" i="5"/>
  <c r="H738" i="5"/>
  <c r="F738" i="5"/>
  <c r="E738" i="5"/>
  <c r="C738" i="5"/>
  <c r="B738" i="5"/>
  <c r="I737" i="5"/>
  <c r="H737" i="5"/>
  <c r="F737" i="5"/>
  <c r="E737" i="5"/>
  <c r="C737" i="5"/>
  <c r="B737" i="5"/>
  <c r="I736" i="5"/>
  <c r="H736" i="5"/>
  <c r="F736" i="5"/>
  <c r="E736" i="5"/>
  <c r="C736" i="5"/>
  <c r="B736" i="5"/>
  <c r="I735" i="5"/>
  <c r="H735" i="5"/>
  <c r="F735" i="5"/>
  <c r="E735" i="5"/>
  <c r="C735" i="5"/>
  <c r="B735" i="5"/>
  <c r="I734" i="5"/>
  <c r="H734" i="5"/>
  <c r="F734" i="5"/>
  <c r="E734" i="5"/>
  <c r="C734" i="5"/>
  <c r="B734" i="5"/>
  <c r="I733" i="5"/>
  <c r="H733" i="5"/>
  <c r="F733" i="5"/>
  <c r="E733" i="5"/>
  <c r="C733" i="5"/>
  <c r="B733" i="5"/>
  <c r="I732" i="5"/>
  <c r="H732" i="5"/>
  <c r="F732" i="5"/>
  <c r="E732" i="5"/>
  <c r="C732" i="5"/>
  <c r="B732" i="5"/>
  <c r="I731" i="5"/>
  <c r="H731" i="5"/>
  <c r="F731" i="5"/>
  <c r="E731" i="5"/>
  <c r="C731" i="5"/>
  <c r="B731" i="5"/>
  <c r="I730" i="5"/>
  <c r="H730" i="5"/>
  <c r="F730" i="5"/>
  <c r="E730" i="5"/>
  <c r="C730" i="5"/>
  <c r="B730" i="5"/>
  <c r="I729" i="5"/>
  <c r="H729" i="5"/>
  <c r="F729" i="5"/>
  <c r="E729" i="5"/>
  <c r="C729" i="5"/>
  <c r="B729" i="5"/>
  <c r="I728" i="5"/>
  <c r="H728" i="5"/>
  <c r="F728" i="5"/>
  <c r="E728" i="5"/>
  <c r="C728" i="5"/>
  <c r="B728" i="5"/>
  <c r="I727" i="5"/>
  <c r="H727" i="5"/>
  <c r="F727" i="5"/>
  <c r="E727" i="5"/>
  <c r="C727" i="5"/>
  <c r="B727" i="5"/>
  <c r="I726" i="5"/>
  <c r="H726" i="5"/>
  <c r="F726" i="5"/>
  <c r="E726" i="5"/>
  <c r="C726" i="5"/>
  <c r="B726" i="5"/>
  <c r="I725" i="5"/>
  <c r="H725" i="5"/>
  <c r="F725" i="5"/>
  <c r="E725" i="5"/>
  <c r="C725" i="5"/>
  <c r="B725" i="5"/>
  <c r="I724" i="5"/>
  <c r="H724" i="5"/>
  <c r="F724" i="5"/>
  <c r="E724" i="5"/>
  <c r="C724" i="5"/>
  <c r="B724" i="5"/>
  <c r="I723" i="5"/>
  <c r="H723" i="5"/>
  <c r="F723" i="5"/>
  <c r="E723" i="5"/>
  <c r="C723" i="5"/>
  <c r="B723" i="5"/>
  <c r="I722" i="5"/>
  <c r="H722" i="5"/>
  <c r="F722" i="5"/>
  <c r="E722" i="5"/>
  <c r="C722" i="5"/>
  <c r="B722" i="5"/>
  <c r="I721" i="5"/>
  <c r="H721" i="5"/>
  <c r="F721" i="5"/>
  <c r="E721" i="5"/>
  <c r="C721" i="5"/>
  <c r="B721" i="5"/>
  <c r="I720" i="5"/>
  <c r="H720" i="5"/>
  <c r="F720" i="5"/>
  <c r="E720" i="5"/>
  <c r="C720" i="5"/>
  <c r="B720" i="5"/>
  <c r="I719" i="5"/>
  <c r="H719" i="5"/>
  <c r="F719" i="5"/>
  <c r="E719" i="5"/>
  <c r="C719" i="5"/>
  <c r="B719" i="5"/>
  <c r="I718" i="5"/>
  <c r="H718" i="5"/>
  <c r="F718" i="5"/>
  <c r="E718" i="5"/>
  <c r="C718" i="5"/>
  <c r="B718" i="5"/>
  <c r="I717" i="5"/>
  <c r="H717" i="5"/>
  <c r="F717" i="5"/>
  <c r="E717" i="5"/>
  <c r="C717" i="5"/>
  <c r="B717" i="5"/>
  <c r="I716" i="5"/>
  <c r="H716" i="5"/>
  <c r="F716" i="5"/>
  <c r="E716" i="5"/>
  <c r="C716" i="5"/>
  <c r="B716" i="5"/>
  <c r="I715" i="5"/>
  <c r="H715" i="5"/>
  <c r="F715" i="5"/>
  <c r="E715" i="5"/>
  <c r="C715" i="5"/>
  <c r="B715" i="5"/>
  <c r="I714" i="5"/>
  <c r="H714" i="5"/>
  <c r="F714" i="5"/>
  <c r="E714" i="5"/>
  <c r="C714" i="5"/>
  <c r="B714" i="5"/>
  <c r="I713" i="5"/>
  <c r="H713" i="5"/>
  <c r="F713" i="5"/>
  <c r="E713" i="5"/>
  <c r="C713" i="5"/>
  <c r="B713" i="5"/>
  <c r="I712" i="5"/>
  <c r="H712" i="5"/>
  <c r="F712" i="5"/>
  <c r="E712" i="5"/>
  <c r="C712" i="5"/>
  <c r="B712" i="5"/>
  <c r="I711" i="5"/>
  <c r="H711" i="5"/>
  <c r="F711" i="5"/>
  <c r="E711" i="5"/>
  <c r="C711" i="5"/>
  <c r="B711" i="5"/>
  <c r="I710" i="5"/>
  <c r="H710" i="5"/>
  <c r="F710" i="5"/>
  <c r="E710" i="5"/>
  <c r="C710" i="5"/>
  <c r="B710" i="5"/>
  <c r="I709" i="5"/>
  <c r="H709" i="5"/>
  <c r="F709" i="5"/>
  <c r="E709" i="5"/>
  <c r="C709" i="5"/>
  <c r="B709" i="5"/>
  <c r="I708" i="5"/>
  <c r="H708" i="5"/>
  <c r="F708" i="5"/>
  <c r="E708" i="5"/>
  <c r="C708" i="5"/>
  <c r="B708" i="5"/>
  <c r="I707" i="5"/>
  <c r="H707" i="5"/>
  <c r="F707" i="5"/>
  <c r="E707" i="5"/>
  <c r="C707" i="5"/>
  <c r="B707" i="5"/>
  <c r="I706" i="5"/>
  <c r="H706" i="5"/>
  <c r="F706" i="5"/>
  <c r="E706" i="5"/>
  <c r="C706" i="5"/>
  <c r="B706" i="5"/>
  <c r="I705" i="5"/>
  <c r="H705" i="5"/>
  <c r="F705" i="5"/>
  <c r="E705" i="5"/>
  <c r="C705" i="5"/>
  <c r="B705" i="5"/>
  <c r="I704" i="5"/>
  <c r="H704" i="5"/>
  <c r="F704" i="5"/>
  <c r="E704" i="5"/>
  <c r="C704" i="5"/>
  <c r="B704" i="5"/>
  <c r="I703" i="5"/>
  <c r="H703" i="5"/>
  <c r="F703" i="5"/>
  <c r="E703" i="5"/>
  <c r="C703" i="5"/>
  <c r="B703" i="5"/>
  <c r="I702" i="5"/>
  <c r="H702" i="5"/>
  <c r="F702" i="5"/>
  <c r="E702" i="5"/>
  <c r="C702" i="5"/>
  <c r="B702" i="5"/>
  <c r="I701" i="5"/>
  <c r="H701" i="5"/>
  <c r="F701" i="5"/>
  <c r="E701" i="5"/>
  <c r="C701" i="5"/>
  <c r="B701" i="5"/>
  <c r="I700" i="5"/>
  <c r="H700" i="5"/>
  <c r="F700" i="5"/>
  <c r="E700" i="5"/>
  <c r="C700" i="5"/>
  <c r="B700" i="5"/>
  <c r="I699" i="5"/>
  <c r="H699" i="5"/>
  <c r="F699" i="5"/>
  <c r="E699" i="5"/>
  <c r="C699" i="5"/>
  <c r="B699" i="5"/>
  <c r="I698" i="5"/>
  <c r="H698" i="5"/>
  <c r="F698" i="5"/>
  <c r="E698" i="5"/>
  <c r="C698" i="5"/>
  <c r="B698" i="5"/>
  <c r="I697" i="5"/>
  <c r="H697" i="5"/>
  <c r="F697" i="5"/>
  <c r="E697" i="5"/>
  <c r="C697" i="5"/>
  <c r="B697" i="5"/>
  <c r="I696" i="5"/>
  <c r="H696" i="5"/>
  <c r="F696" i="5"/>
  <c r="E696" i="5"/>
  <c r="C696" i="5"/>
  <c r="B696" i="5"/>
  <c r="I695" i="5"/>
  <c r="H695" i="5"/>
  <c r="F695" i="5"/>
  <c r="E695" i="5"/>
  <c r="C695" i="5"/>
  <c r="B695" i="5"/>
  <c r="I694" i="5"/>
  <c r="H694" i="5"/>
  <c r="F694" i="5"/>
  <c r="E694" i="5"/>
  <c r="C694" i="5"/>
  <c r="B694" i="5"/>
  <c r="I693" i="5"/>
  <c r="H693" i="5"/>
  <c r="F693" i="5"/>
  <c r="E693" i="5"/>
  <c r="C693" i="5"/>
  <c r="B693" i="5"/>
  <c r="I692" i="5"/>
  <c r="H692" i="5"/>
  <c r="F692" i="5"/>
  <c r="E692" i="5"/>
  <c r="C692" i="5"/>
  <c r="B692" i="5"/>
  <c r="I691" i="5"/>
  <c r="H691" i="5"/>
  <c r="F691" i="5"/>
  <c r="E691" i="5"/>
  <c r="C691" i="5"/>
  <c r="B691" i="5"/>
  <c r="I690" i="5"/>
  <c r="H690" i="5"/>
  <c r="F690" i="5"/>
  <c r="E690" i="5"/>
  <c r="C690" i="5"/>
  <c r="B690" i="5"/>
  <c r="I689" i="5"/>
  <c r="H689" i="5"/>
  <c r="F689" i="5"/>
  <c r="E689" i="5"/>
  <c r="C689" i="5"/>
  <c r="B689" i="5"/>
  <c r="I688" i="5"/>
  <c r="H688" i="5"/>
  <c r="F688" i="5"/>
  <c r="E688" i="5"/>
  <c r="C688" i="5"/>
  <c r="B688" i="5"/>
  <c r="I687" i="5"/>
  <c r="H687" i="5"/>
  <c r="F687" i="5"/>
  <c r="E687" i="5"/>
  <c r="C687" i="5"/>
  <c r="B687" i="5"/>
  <c r="I686" i="5"/>
  <c r="H686" i="5"/>
  <c r="F686" i="5"/>
  <c r="E686" i="5"/>
  <c r="C686" i="5"/>
  <c r="B686" i="5"/>
  <c r="I685" i="5"/>
  <c r="H685" i="5"/>
  <c r="F685" i="5"/>
  <c r="E685" i="5"/>
  <c r="C685" i="5"/>
  <c r="B685" i="5"/>
  <c r="I684" i="5"/>
  <c r="H684" i="5"/>
  <c r="F684" i="5"/>
  <c r="E684" i="5"/>
  <c r="C684" i="5"/>
  <c r="B684" i="5"/>
  <c r="I683" i="5"/>
  <c r="H683" i="5"/>
  <c r="F683" i="5"/>
  <c r="E683" i="5"/>
  <c r="C683" i="5"/>
  <c r="B683" i="5"/>
  <c r="I682" i="5"/>
  <c r="H682" i="5"/>
  <c r="F682" i="5"/>
  <c r="E682" i="5"/>
  <c r="C682" i="5"/>
  <c r="B682" i="5"/>
  <c r="I681" i="5"/>
  <c r="H681" i="5"/>
  <c r="F681" i="5"/>
  <c r="E681" i="5"/>
  <c r="C681" i="5"/>
  <c r="B681" i="5"/>
  <c r="I680" i="5"/>
  <c r="H680" i="5"/>
  <c r="F680" i="5"/>
  <c r="E680" i="5"/>
  <c r="C680" i="5"/>
  <c r="B680" i="5"/>
  <c r="I679" i="5"/>
  <c r="H679" i="5"/>
  <c r="F679" i="5"/>
  <c r="E679" i="5"/>
  <c r="C679" i="5"/>
  <c r="B679" i="5"/>
  <c r="I678" i="5"/>
  <c r="H678" i="5"/>
  <c r="F678" i="5"/>
  <c r="E678" i="5"/>
  <c r="C678" i="5"/>
  <c r="B678" i="5"/>
  <c r="I677" i="5"/>
  <c r="H677" i="5"/>
  <c r="F677" i="5"/>
  <c r="E677" i="5"/>
  <c r="C677" i="5"/>
  <c r="B677" i="5"/>
  <c r="I676" i="5"/>
  <c r="H676" i="5"/>
  <c r="F676" i="5"/>
  <c r="E676" i="5"/>
  <c r="C676" i="5"/>
  <c r="B676" i="5"/>
  <c r="I675" i="5"/>
  <c r="H675" i="5"/>
  <c r="F675" i="5"/>
  <c r="E675" i="5"/>
  <c r="C675" i="5"/>
  <c r="B675" i="5"/>
  <c r="I674" i="5"/>
  <c r="H674" i="5"/>
  <c r="F674" i="5"/>
  <c r="E674" i="5"/>
  <c r="C674" i="5"/>
  <c r="B674" i="5"/>
  <c r="I673" i="5"/>
  <c r="H673" i="5"/>
  <c r="F673" i="5"/>
  <c r="E673" i="5"/>
  <c r="C673" i="5"/>
  <c r="B673" i="5"/>
  <c r="I672" i="5"/>
  <c r="H672" i="5"/>
  <c r="F672" i="5"/>
  <c r="E672" i="5"/>
  <c r="C672" i="5"/>
  <c r="B672" i="5"/>
  <c r="I671" i="5"/>
  <c r="H671" i="5"/>
  <c r="F671" i="5"/>
  <c r="E671" i="5"/>
  <c r="C671" i="5"/>
  <c r="B671" i="5"/>
  <c r="I670" i="5"/>
  <c r="H670" i="5"/>
  <c r="F670" i="5"/>
  <c r="E670" i="5"/>
  <c r="C670" i="5"/>
  <c r="B670" i="5"/>
  <c r="I669" i="5"/>
  <c r="H669" i="5"/>
  <c r="F669" i="5"/>
  <c r="E669" i="5"/>
  <c r="C669" i="5"/>
  <c r="B669" i="5"/>
  <c r="I668" i="5"/>
  <c r="H668" i="5"/>
  <c r="F668" i="5"/>
  <c r="E668" i="5"/>
  <c r="C668" i="5"/>
  <c r="B668" i="5"/>
  <c r="I667" i="5"/>
  <c r="H667" i="5"/>
  <c r="F667" i="5"/>
  <c r="E667" i="5"/>
  <c r="C667" i="5"/>
  <c r="B667" i="5"/>
  <c r="I666" i="5"/>
  <c r="H666" i="5"/>
  <c r="F666" i="5"/>
  <c r="E666" i="5"/>
  <c r="C666" i="5"/>
  <c r="B666" i="5"/>
  <c r="I665" i="5"/>
  <c r="H665" i="5"/>
  <c r="F665" i="5"/>
  <c r="E665" i="5"/>
  <c r="C665" i="5"/>
  <c r="B665" i="5"/>
  <c r="I664" i="5"/>
  <c r="H664" i="5"/>
  <c r="F664" i="5"/>
  <c r="E664" i="5"/>
  <c r="C664" i="5"/>
  <c r="B664" i="5"/>
  <c r="I663" i="5"/>
  <c r="H663" i="5"/>
  <c r="F663" i="5"/>
  <c r="E663" i="5"/>
  <c r="C663" i="5"/>
  <c r="B663" i="5"/>
  <c r="I662" i="5"/>
  <c r="H662" i="5"/>
  <c r="F662" i="5"/>
  <c r="E662" i="5"/>
  <c r="C662" i="5"/>
  <c r="B662" i="5"/>
  <c r="I661" i="5"/>
  <c r="H661" i="5"/>
  <c r="F661" i="5"/>
  <c r="E661" i="5"/>
  <c r="C661" i="5"/>
  <c r="B661" i="5"/>
  <c r="I660" i="5"/>
  <c r="H660" i="5"/>
  <c r="F660" i="5"/>
  <c r="E660" i="5"/>
  <c r="C660" i="5"/>
  <c r="B660" i="5"/>
  <c r="I659" i="5"/>
  <c r="H659" i="5"/>
  <c r="F659" i="5"/>
  <c r="E659" i="5"/>
  <c r="C659" i="5"/>
  <c r="B659" i="5"/>
  <c r="I658" i="5"/>
  <c r="H658" i="5"/>
  <c r="F658" i="5"/>
  <c r="E658" i="5"/>
  <c r="C658" i="5"/>
  <c r="B658" i="5"/>
  <c r="I657" i="5"/>
  <c r="H657" i="5"/>
  <c r="F657" i="5"/>
  <c r="E657" i="5"/>
  <c r="C657" i="5"/>
  <c r="B657" i="5"/>
  <c r="I656" i="5"/>
  <c r="H656" i="5"/>
  <c r="F656" i="5"/>
  <c r="E656" i="5"/>
  <c r="C656" i="5"/>
  <c r="B656" i="5"/>
  <c r="I655" i="5"/>
  <c r="H655" i="5"/>
  <c r="F655" i="5"/>
  <c r="E655" i="5"/>
  <c r="C655" i="5"/>
  <c r="B655" i="5"/>
  <c r="I654" i="5"/>
  <c r="H654" i="5"/>
  <c r="F654" i="5"/>
  <c r="E654" i="5"/>
  <c r="C654" i="5"/>
  <c r="B654" i="5"/>
  <c r="I653" i="5"/>
  <c r="H653" i="5"/>
  <c r="F653" i="5"/>
  <c r="E653" i="5"/>
  <c r="C653" i="5"/>
  <c r="B653" i="5"/>
  <c r="I652" i="5"/>
  <c r="H652" i="5"/>
  <c r="F652" i="5"/>
  <c r="E652" i="5"/>
  <c r="C652" i="5"/>
  <c r="B652" i="5"/>
  <c r="I651" i="5"/>
  <c r="H651" i="5"/>
  <c r="F651" i="5"/>
  <c r="E651" i="5"/>
  <c r="C651" i="5"/>
  <c r="B651" i="5"/>
  <c r="I650" i="5"/>
  <c r="H650" i="5"/>
  <c r="F650" i="5"/>
  <c r="E650" i="5"/>
  <c r="C650" i="5"/>
  <c r="B650" i="5"/>
  <c r="I649" i="5"/>
  <c r="H649" i="5"/>
  <c r="F649" i="5"/>
  <c r="E649" i="5"/>
  <c r="C649" i="5"/>
  <c r="B649" i="5"/>
  <c r="I648" i="5"/>
  <c r="H648" i="5"/>
  <c r="F648" i="5"/>
  <c r="E648" i="5"/>
  <c r="C648" i="5"/>
  <c r="B648" i="5"/>
  <c r="I647" i="5"/>
  <c r="H647" i="5"/>
  <c r="F647" i="5"/>
  <c r="E647" i="5"/>
  <c r="C647" i="5"/>
  <c r="B647" i="5"/>
  <c r="I646" i="5"/>
  <c r="H646" i="5"/>
  <c r="F646" i="5"/>
  <c r="E646" i="5"/>
  <c r="C646" i="5"/>
  <c r="B646" i="5"/>
  <c r="I645" i="5"/>
  <c r="H645" i="5"/>
  <c r="F645" i="5"/>
  <c r="E645" i="5"/>
  <c r="C645" i="5"/>
  <c r="B645" i="5"/>
  <c r="I644" i="5"/>
  <c r="H644" i="5"/>
  <c r="F644" i="5"/>
  <c r="E644" i="5"/>
  <c r="C644" i="5"/>
  <c r="B644" i="5"/>
  <c r="I643" i="5"/>
  <c r="H643" i="5"/>
  <c r="F643" i="5"/>
  <c r="E643" i="5"/>
  <c r="C643" i="5"/>
  <c r="B643" i="5"/>
  <c r="I642" i="5"/>
  <c r="H642" i="5"/>
  <c r="F642" i="5"/>
  <c r="E642" i="5"/>
  <c r="C642" i="5"/>
  <c r="B642" i="5"/>
  <c r="I641" i="5"/>
  <c r="H641" i="5"/>
  <c r="F641" i="5"/>
  <c r="E641" i="5"/>
  <c r="C641" i="5"/>
  <c r="B641" i="5"/>
  <c r="I640" i="5"/>
  <c r="H640" i="5"/>
  <c r="F640" i="5"/>
  <c r="E640" i="5"/>
  <c r="C640" i="5"/>
  <c r="B640" i="5"/>
  <c r="I639" i="5"/>
  <c r="H639" i="5"/>
  <c r="F639" i="5"/>
  <c r="E639" i="5"/>
  <c r="C639" i="5"/>
  <c r="B639" i="5"/>
  <c r="I638" i="5"/>
  <c r="H638" i="5"/>
  <c r="F638" i="5"/>
  <c r="E638" i="5"/>
  <c r="C638" i="5"/>
  <c r="B638" i="5"/>
  <c r="I637" i="5"/>
  <c r="H637" i="5"/>
  <c r="F637" i="5"/>
  <c r="E637" i="5"/>
  <c r="C637" i="5"/>
  <c r="B637" i="5"/>
  <c r="I636" i="5"/>
  <c r="H636" i="5"/>
  <c r="F636" i="5"/>
  <c r="E636" i="5"/>
  <c r="C636" i="5"/>
  <c r="B636" i="5"/>
  <c r="I635" i="5"/>
  <c r="H635" i="5"/>
  <c r="F635" i="5"/>
  <c r="E635" i="5"/>
  <c r="C635" i="5"/>
  <c r="B635" i="5"/>
  <c r="I634" i="5"/>
  <c r="H634" i="5"/>
  <c r="F634" i="5"/>
  <c r="E634" i="5"/>
  <c r="C634" i="5"/>
  <c r="B634" i="5"/>
  <c r="I633" i="5"/>
  <c r="H633" i="5"/>
  <c r="F633" i="5"/>
  <c r="E633" i="5"/>
  <c r="C633" i="5"/>
  <c r="B633" i="5"/>
  <c r="I632" i="5"/>
  <c r="H632" i="5"/>
  <c r="F632" i="5"/>
  <c r="E632" i="5"/>
  <c r="C632" i="5"/>
  <c r="B632" i="5"/>
  <c r="I631" i="5"/>
  <c r="H631" i="5"/>
  <c r="F631" i="5"/>
  <c r="E631" i="5"/>
  <c r="C631" i="5"/>
  <c r="B631" i="5"/>
  <c r="I630" i="5"/>
  <c r="H630" i="5"/>
  <c r="F630" i="5"/>
  <c r="E630" i="5"/>
  <c r="C630" i="5"/>
  <c r="B630" i="5"/>
  <c r="I629" i="5"/>
  <c r="H629" i="5"/>
  <c r="F629" i="5"/>
  <c r="E629" i="5"/>
  <c r="C629" i="5"/>
  <c r="B629" i="5"/>
  <c r="I628" i="5"/>
  <c r="H628" i="5"/>
  <c r="F628" i="5"/>
  <c r="E628" i="5"/>
  <c r="C628" i="5"/>
  <c r="B628" i="5"/>
  <c r="I627" i="5"/>
  <c r="H627" i="5"/>
  <c r="F627" i="5"/>
  <c r="E627" i="5"/>
  <c r="C627" i="5"/>
  <c r="B627" i="5"/>
  <c r="I626" i="5"/>
  <c r="H626" i="5"/>
  <c r="F626" i="5"/>
  <c r="E626" i="5"/>
  <c r="C626" i="5"/>
  <c r="B626" i="5"/>
  <c r="I625" i="5"/>
  <c r="H625" i="5"/>
  <c r="F625" i="5"/>
  <c r="E625" i="5"/>
  <c r="C625" i="5"/>
  <c r="B625" i="5"/>
  <c r="I624" i="5"/>
  <c r="H624" i="5"/>
  <c r="F624" i="5"/>
  <c r="E624" i="5"/>
  <c r="C624" i="5"/>
  <c r="B624" i="5"/>
  <c r="I623" i="5"/>
  <c r="H623" i="5"/>
  <c r="F623" i="5"/>
  <c r="E623" i="5"/>
  <c r="C623" i="5"/>
  <c r="B623" i="5"/>
  <c r="I622" i="5"/>
  <c r="H622" i="5"/>
  <c r="F622" i="5"/>
  <c r="E622" i="5"/>
  <c r="C622" i="5"/>
  <c r="B622" i="5"/>
  <c r="I621" i="5"/>
  <c r="H621" i="5"/>
  <c r="F621" i="5"/>
  <c r="E621" i="5"/>
  <c r="C621" i="5"/>
  <c r="B621" i="5"/>
  <c r="I620" i="5"/>
  <c r="H620" i="5"/>
  <c r="F620" i="5"/>
  <c r="E620" i="5"/>
  <c r="C620" i="5"/>
  <c r="B620" i="5"/>
  <c r="I619" i="5"/>
  <c r="H619" i="5"/>
  <c r="F619" i="5"/>
  <c r="E619" i="5"/>
  <c r="C619" i="5"/>
  <c r="B619" i="5"/>
  <c r="I618" i="5"/>
  <c r="H618" i="5"/>
  <c r="F618" i="5"/>
  <c r="E618" i="5"/>
  <c r="C618" i="5"/>
  <c r="B618" i="5"/>
  <c r="I617" i="5"/>
  <c r="H617" i="5"/>
  <c r="F617" i="5"/>
  <c r="E617" i="5"/>
  <c r="C617" i="5"/>
  <c r="B617" i="5"/>
  <c r="I616" i="5"/>
  <c r="H616" i="5"/>
  <c r="F616" i="5"/>
  <c r="E616" i="5"/>
  <c r="C616" i="5"/>
  <c r="B616" i="5"/>
  <c r="I615" i="5"/>
  <c r="H615" i="5"/>
  <c r="F615" i="5"/>
  <c r="E615" i="5"/>
  <c r="C615" i="5"/>
  <c r="B615" i="5"/>
  <c r="I614" i="5"/>
  <c r="H614" i="5"/>
  <c r="F614" i="5"/>
  <c r="E614" i="5"/>
  <c r="C614" i="5"/>
  <c r="B614" i="5"/>
  <c r="I613" i="5"/>
  <c r="H613" i="5"/>
  <c r="F613" i="5"/>
  <c r="E613" i="5"/>
  <c r="C613" i="5"/>
  <c r="B613" i="5"/>
  <c r="I612" i="5"/>
  <c r="H612" i="5"/>
  <c r="F612" i="5"/>
  <c r="E612" i="5"/>
  <c r="C612" i="5"/>
  <c r="B612" i="5"/>
  <c r="I611" i="5"/>
  <c r="H611" i="5"/>
  <c r="F611" i="5"/>
  <c r="E611" i="5"/>
  <c r="C611" i="5"/>
  <c r="B611" i="5"/>
  <c r="I610" i="5"/>
  <c r="H610" i="5"/>
  <c r="F610" i="5"/>
  <c r="E610" i="5"/>
  <c r="C610" i="5"/>
  <c r="B610" i="5"/>
  <c r="I609" i="5"/>
  <c r="H609" i="5"/>
  <c r="F609" i="5"/>
  <c r="E609" i="5"/>
  <c r="C609" i="5"/>
  <c r="B609" i="5"/>
  <c r="I608" i="5"/>
  <c r="H608" i="5"/>
  <c r="F608" i="5"/>
  <c r="E608" i="5"/>
  <c r="C608" i="5"/>
  <c r="B608" i="5"/>
  <c r="I607" i="5"/>
  <c r="H607" i="5"/>
  <c r="F607" i="5"/>
  <c r="E607" i="5"/>
  <c r="C607" i="5"/>
  <c r="B607" i="5"/>
  <c r="I606" i="5"/>
  <c r="H606" i="5"/>
  <c r="F606" i="5"/>
  <c r="E606" i="5"/>
  <c r="C606" i="5"/>
  <c r="B606" i="5"/>
  <c r="I605" i="5"/>
  <c r="H605" i="5"/>
  <c r="F605" i="5"/>
  <c r="E605" i="5"/>
  <c r="C605" i="5"/>
  <c r="B605" i="5"/>
  <c r="I604" i="5"/>
  <c r="H604" i="5"/>
  <c r="F604" i="5"/>
  <c r="E604" i="5"/>
  <c r="C604" i="5"/>
  <c r="B604" i="5"/>
  <c r="I603" i="5"/>
  <c r="H603" i="5"/>
  <c r="F603" i="5"/>
  <c r="E603" i="5"/>
  <c r="C603" i="5"/>
  <c r="B603" i="5"/>
  <c r="I602" i="5"/>
  <c r="H602" i="5"/>
  <c r="F602" i="5"/>
  <c r="E602" i="5"/>
  <c r="C602" i="5"/>
  <c r="B602" i="5"/>
  <c r="I601" i="5"/>
  <c r="H601" i="5"/>
  <c r="F601" i="5"/>
  <c r="E601" i="5"/>
  <c r="C601" i="5"/>
  <c r="B601" i="5"/>
  <c r="I600" i="5"/>
  <c r="H600" i="5"/>
  <c r="F600" i="5"/>
  <c r="E600" i="5"/>
  <c r="C600" i="5"/>
  <c r="B600" i="5"/>
  <c r="I599" i="5"/>
  <c r="H599" i="5"/>
  <c r="F599" i="5"/>
  <c r="E599" i="5"/>
  <c r="C599" i="5"/>
  <c r="B599" i="5"/>
  <c r="I598" i="5"/>
  <c r="H598" i="5"/>
  <c r="F598" i="5"/>
  <c r="E598" i="5"/>
  <c r="C598" i="5"/>
  <c r="B598" i="5"/>
  <c r="I597" i="5"/>
  <c r="H597" i="5"/>
  <c r="F597" i="5"/>
  <c r="E597" i="5"/>
  <c r="C597" i="5"/>
  <c r="B597" i="5"/>
  <c r="I596" i="5"/>
  <c r="H596" i="5"/>
  <c r="F596" i="5"/>
  <c r="E596" i="5"/>
  <c r="C596" i="5"/>
  <c r="B596" i="5"/>
  <c r="I595" i="5"/>
  <c r="H595" i="5"/>
  <c r="F595" i="5"/>
  <c r="E595" i="5"/>
  <c r="C595" i="5"/>
  <c r="B595" i="5"/>
  <c r="I594" i="5"/>
  <c r="H594" i="5"/>
  <c r="F594" i="5"/>
  <c r="E594" i="5"/>
  <c r="C594" i="5"/>
  <c r="B594" i="5"/>
  <c r="I593" i="5"/>
  <c r="H593" i="5"/>
  <c r="F593" i="5"/>
  <c r="E593" i="5"/>
  <c r="C593" i="5"/>
  <c r="B593" i="5"/>
  <c r="I592" i="5"/>
  <c r="H592" i="5"/>
  <c r="F592" i="5"/>
  <c r="E592" i="5"/>
  <c r="C592" i="5"/>
  <c r="B592" i="5"/>
  <c r="I591" i="5"/>
  <c r="H591" i="5"/>
  <c r="F591" i="5"/>
  <c r="E591" i="5"/>
  <c r="C591" i="5"/>
  <c r="B591" i="5"/>
  <c r="I590" i="5"/>
  <c r="H590" i="5"/>
  <c r="F590" i="5"/>
  <c r="E590" i="5"/>
  <c r="C590" i="5"/>
  <c r="B590" i="5"/>
  <c r="I589" i="5"/>
  <c r="H589" i="5"/>
  <c r="F589" i="5"/>
  <c r="E589" i="5"/>
  <c r="C589" i="5"/>
  <c r="B589" i="5"/>
  <c r="I588" i="5"/>
  <c r="H588" i="5"/>
  <c r="F588" i="5"/>
  <c r="E588" i="5"/>
  <c r="C588" i="5"/>
  <c r="B588" i="5"/>
  <c r="I587" i="5"/>
  <c r="H587" i="5"/>
  <c r="F587" i="5"/>
  <c r="E587" i="5"/>
  <c r="C587" i="5"/>
  <c r="B587" i="5"/>
  <c r="I586" i="5"/>
  <c r="H586" i="5"/>
  <c r="F586" i="5"/>
  <c r="E586" i="5"/>
  <c r="C586" i="5"/>
  <c r="B586" i="5"/>
  <c r="I585" i="5"/>
  <c r="H585" i="5"/>
  <c r="F585" i="5"/>
  <c r="E585" i="5"/>
  <c r="C585" i="5"/>
  <c r="B585" i="5"/>
  <c r="I584" i="5"/>
  <c r="H584" i="5"/>
  <c r="F584" i="5"/>
  <c r="E584" i="5"/>
  <c r="C584" i="5"/>
  <c r="B584" i="5"/>
  <c r="I583" i="5"/>
  <c r="H583" i="5"/>
  <c r="F583" i="5"/>
  <c r="E583" i="5"/>
  <c r="C583" i="5"/>
  <c r="B583" i="5"/>
  <c r="I582" i="5"/>
  <c r="H582" i="5"/>
  <c r="F582" i="5"/>
  <c r="E582" i="5"/>
  <c r="C582" i="5"/>
  <c r="B582" i="5"/>
  <c r="I581" i="5"/>
  <c r="H581" i="5"/>
  <c r="F581" i="5"/>
  <c r="E581" i="5"/>
  <c r="C581" i="5"/>
  <c r="B581" i="5"/>
  <c r="I580" i="5"/>
  <c r="H580" i="5"/>
  <c r="F580" i="5"/>
  <c r="E580" i="5"/>
  <c r="C580" i="5"/>
  <c r="B580" i="5"/>
  <c r="I579" i="5"/>
  <c r="H579" i="5"/>
  <c r="F579" i="5"/>
  <c r="E579" i="5"/>
  <c r="C579" i="5"/>
  <c r="B579" i="5"/>
  <c r="I578" i="5"/>
  <c r="H578" i="5"/>
  <c r="F578" i="5"/>
  <c r="E578" i="5"/>
  <c r="C578" i="5"/>
  <c r="B578" i="5"/>
  <c r="I577" i="5"/>
  <c r="H577" i="5"/>
  <c r="F577" i="5"/>
  <c r="E577" i="5"/>
  <c r="C577" i="5"/>
  <c r="B577" i="5"/>
  <c r="I576" i="5"/>
  <c r="H576" i="5"/>
  <c r="F576" i="5"/>
  <c r="E576" i="5"/>
  <c r="C576" i="5"/>
  <c r="B576" i="5"/>
  <c r="I575" i="5"/>
  <c r="H575" i="5"/>
  <c r="F575" i="5"/>
  <c r="E575" i="5"/>
  <c r="C575" i="5"/>
  <c r="B575" i="5"/>
  <c r="I574" i="5"/>
  <c r="H574" i="5"/>
  <c r="F574" i="5"/>
  <c r="E574" i="5"/>
  <c r="C574" i="5"/>
  <c r="B574" i="5"/>
  <c r="I573" i="5"/>
  <c r="H573" i="5"/>
  <c r="F573" i="5"/>
  <c r="E573" i="5"/>
  <c r="C573" i="5"/>
  <c r="B573" i="5"/>
  <c r="I572" i="5"/>
  <c r="H572" i="5"/>
  <c r="F572" i="5"/>
  <c r="E572" i="5"/>
  <c r="C572" i="5"/>
  <c r="B572" i="5"/>
  <c r="I571" i="5"/>
  <c r="H571" i="5"/>
  <c r="F571" i="5"/>
  <c r="E571" i="5"/>
  <c r="C571" i="5"/>
  <c r="B571" i="5"/>
  <c r="I570" i="5"/>
  <c r="H570" i="5"/>
  <c r="F570" i="5"/>
  <c r="E570" i="5"/>
  <c r="C570" i="5"/>
  <c r="B570" i="5"/>
  <c r="I569" i="5"/>
  <c r="H569" i="5"/>
  <c r="F569" i="5"/>
  <c r="E569" i="5"/>
  <c r="C569" i="5"/>
  <c r="B569" i="5"/>
  <c r="I568" i="5"/>
  <c r="H568" i="5"/>
  <c r="F568" i="5"/>
  <c r="E568" i="5"/>
  <c r="C568" i="5"/>
  <c r="B568" i="5"/>
  <c r="I567" i="5"/>
  <c r="H567" i="5"/>
  <c r="F567" i="5"/>
  <c r="E567" i="5"/>
  <c r="C567" i="5"/>
  <c r="B567" i="5"/>
  <c r="I566" i="5"/>
  <c r="H566" i="5"/>
  <c r="F566" i="5"/>
  <c r="E566" i="5"/>
  <c r="C566" i="5"/>
  <c r="B566" i="5"/>
  <c r="I565" i="5"/>
  <c r="H565" i="5"/>
  <c r="F565" i="5"/>
  <c r="E565" i="5"/>
  <c r="C565" i="5"/>
  <c r="B565" i="5"/>
  <c r="I564" i="5"/>
  <c r="H564" i="5"/>
  <c r="F564" i="5"/>
  <c r="E564" i="5"/>
  <c r="C564" i="5"/>
  <c r="B564" i="5"/>
  <c r="I563" i="5"/>
  <c r="H563" i="5"/>
  <c r="F563" i="5"/>
  <c r="E563" i="5"/>
  <c r="C563" i="5"/>
  <c r="B563" i="5"/>
  <c r="I562" i="5"/>
  <c r="H562" i="5"/>
  <c r="F562" i="5"/>
  <c r="E562" i="5"/>
  <c r="C562" i="5"/>
  <c r="B562" i="5"/>
  <c r="I561" i="5"/>
  <c r="H561" i="5"/>
  <c r="F561" i="5"/>
  <c r="E561" i="5"/>
  <c r="C561" i="5"/>
  <c r="B561" i="5"/>
  <c r="I560" i="5"/>
  <c r="H560" i="5"/>
  <c r="F560" i="5"/>
  <c r="E560" i="5"/>
  <c r="C560" i="5"/>
  <c r="B560" i="5"/>
  <c r="I559" i="5"/>
  <c r="H559" i="5"/>
  <c r="F559" i="5"/>
  <c r="E559" i="5"/>
  <c r="C559" i="5"/>
  <c r="B559" i="5"/>
  <c r="I558" i="5"/>
  <c r="H558" i="5"/>
  <c r="F558" i="5"/>
  <c r="E558" i="5"/>
  <c r="C558" i="5"/>
  <c r="B558" i="5"/>
  <c r="I557" i="5"/>
  <c r="H557" i="5"/>
  <c r="F557" i="5"/>
  <c r="E557" i="5"/>
  <c r="C557" i="5"/>
  <c r="B557" i="5"/>
  <c r="I556" i="5"/>
  <c r="H556" i="5"/>
  <c r="F556" i="5"/>
  <c r="E556" i="5"/>
  <c r="C556" i="5"/>
  <c r="B556" i="5"/>
  <c r="I555" i="5"/>
  <c r="H555" i="5"/>
  <c r="F555" i="5"/>
  <c r="E555" i="5"/>
  <c r="C555" i="5"/>
  <c r="B555" i="5"/>
  <c r="I554" i="5"/>
  <c r="H554" i="5"/>
  <c r="F554" i="5"/>
  <c r="E554" i="5"/>
  <c r="C554" i="5"/>
  <c r="B554" i="5"/>
  <c r="I553" i="5"/>
  <c r="H553" i="5"/>
  <c r="F553" i="5"/>
  <c r="E553" i="5"/>
  <c r="C553" i="5"/>
  <c r="B553" i="5"/>
  <c r="I552" i="5"/>
  <c r="H552" i="5"/>
  <c r="F552" i="5"/>
  <c r="E552" i="5"/>
  <c r="C552" i="5"/>
  <c r="B552" i="5"/>
  <c r="I551" i="5"/>
  <c r="H551" i="5"/>
  <c r="F551" i="5"/>
  <c r="E551" i="5"/>
  <c r="C551" i="5"/>
  <c r="B551" i="5"/>
  <c r="I550" i="5"/>
  <c r="H550" i="5"/>
  <c r="F550" i="5"/>
  <c r="E550" i="5"/>
  <c r="C550" i="5"/>
  <c r="B550" i="5"/>
  <c r="I549" i="5"/>
  <c r="H549" i="5"/>
  <c r="F549" i="5"/>
  <c r="E549" i="5"/>
  <c r="C549" i="5"/>
  <c r="B549" i="5"/>
  <c r="I548" i="5"/>
  <c r="H548" i="5"/>
  <c r="F548" i="5"/>
  <c r="E548" i="5"/>
  <c r="C548" i="5"/>
  <c r="B548" i="5"/>
  <c r="I547" i="5"/>
  <c r="H547" i="5"/>
  <c r="F547" i="5"/>
  <c r="E547" i="5"/>
  <c r="C547" i="5"/>
  <c r="B547" i="5"/>
  <c r="I546" i="5"/>
  <c r="H546" i="5"/>
  <c r="F546" i="5"/>
  <c r="E546" i="5"/>
  <c r="C546" i="5"/>
  <c r="B546" i="5"/>
  <c r="I545" i="5"/>
  <c r="H545" i="5"/>
  <c r="F545" i="5"/>
  <c r="E545" i="5"/>
  <c r="C545" i="5"/>
  <c r="B545" i="5"/>
  <c r="I544" i="5"/>
  <c r="H544" i="5"/>
  <c r="F544" i="5"/>
  <c r="E544" i="5"/>
  <c r="C544" i="5"/>
  <c r="B544" i="5"/>
  <c r="I543" i="5"/>
  <c r="H543" i="5"/>
  <c r="F543" i="5"/>
  <c r="E543" i="5"/>
  <c r="C543" i="5"/>
  <c r="B543" i="5"/>
  <c r="I542" i="5"/>
  <c r="H542" i="5"/>
  <c r="F542" i="5"/>
  <c r="E542" i="5"/>
  <c r="C542" i="5"/>
  <c r="B542" i="5"/>
  <c r="I541" i="5"/>
  <c r="H541" i="5"/>
  <c r="F541" i="5"/>
  <c r="E541" i="5"/>
  <c r="C541" i="5"/>
  <c r="B541" i="5"/>
  <c r="I540" i="5"/>
  <c r="H540" i="5"/>
  <c r="F540" i="5"/>
  <c r="E540" i="5"/>
  <c r="C540" i="5"/>
  <c r="B540" i="5"/>
  <c r="I539" i="5"/>
  <c r="H539" i="5"/>
  <c r="F539" i="5"/>
  <c r="E539" i="5"/>
  <c r="C539" i="5"/>
  <c r="B539" i="5"/>
  <c r="I538" i="5"/>
  <c r="H538" i="5"/>
  <c r="F538" i="5"/>
  <c r="E538" i="5"/>
  <c r="C538" i="5"/>
  <c r="B538" i="5"/>
  <c r="I537" i="5"/>
  <c r="H537" i="5"/>
  <c r="F537" i="5"/>
  <c r="E537" i="5"/>
  <c r="C537" i="5"/>
  <c r="B537" i="5"/>
  <c r="I536" i="5"/>
  <c r="H536" i="5"/>
  <c r="F536" i="5"/>
  <c r="E536" i="5"/>
  <c r="C536" i="5"/>
  <c r="B536" i="5"/>
  <c r="I535" i="5"/>
  <c r="H535" i="5"/>
  <c r="F535" i="5"/>
  <c r="E535" i="5"/>
  <c r="C535" i="5"/>
  <c r="B535" i="5"/>
  <c r="I534" i="5"/>
  <c r="H534" i="5"/>
  <c r="F534" i="5"/>
  <c r="E534" i="5"/>
  <c r="C534" i="5"/>
  <c r="B534" i="5"/>
  <c r="I533" i="5"/>
  <c r="H533" i="5"/>
  <c r="F533" i="5"/>
  <c r="E533" i="5"/>
  <c r="C533" i="5"/>
  <c r="B533" i="5"/>
  <c r="I532" i="5"/>
  <c r="H532" i="5"/>
  <c r="F532" i="5"/>
  <c r="E532" i="5"/>
  <c r="C532" i="5"/>
  <c r="B532" i="5"/>
  <c r="I531" i="5"/>
  <c r="H531" i="5"/>
  <c r="F531" i="5"/>
  <c r="E531" i="5"/>
  <c r="C531" i="5"/>
  <c r="B531" i="5"/>
  <c r="I530" i="5"/>
  <c r="H530" i="5"/>
  <c r="F530" i="5"/>
  <c r="E530" i="5"/>
  <c r="C530" i="5"/>
  <c r="B530" i="5"/>
  <c r="I529" i="5"/>
  <c r="H529" i="5"/>
  <c r="F529" i="5"/>
  <c r="E529" i="5"/>
  <c r="C529" i="5"/>
  <c r="B529" i="5"/>
  <c r="I528" i="5"/>
  <c r="H528" i="5"/>
  <c r="F528" i="5"/>
  <c r="E528" i="5"/>
  <c r="C528" i="5"/>
  <c r="B528" i="5"/>
  <c r="I527" i="5"/>
  <c r="H527" i="5"/>
  <c r="F527" i="5"/>
  <c r="E527" i="5"/>
  <c r="C527" i="5"/>
  <c r="B527" i="5"/>
  <c r="I526" i="5"/>
  <c r="H526" i="5"/>
  <c r="F526" i="5"/>
  <c r="E526" i="5"/>
  <c r="C526" i="5"/>
  <c r="B526" i="5"/>
  <c r="I525" i="5"/>
  <c r="H525" i="5"/>
  <c r="F525" i="5"/>
  <c r="E525" i="5"/>
  <c r="C525" i="5"/>
  <c r="B525" i="5"/>
  <c r="I524" i="5"/>
  <c r="H524" i="5"/>
  <c r="F524" i="5"/>
  <c r="E524" i="5"/>
  <c r="C524" i="5"/>
  <c r="B524" i="5"/>
  <c r="I523" i="5"/>
  <c r="H523" i="5"/>
  <c r="F523" i="5"/>
  <c r="E523" i="5"/>
  <c r="C523" i="5"/>
  <c r="B523" i="5"/>
  <c r="I522" i="5"/>
  <c r="H522" i="5"/>
  <c r="F522" i="5"/>
  <c r="E522" i="5"/>
  <c r="C522" i="5"/>
  <c r="B522" i="5"/>
  <c r="I521" i="5"/>
  <c r="H521" i="5"/>
  <c r="F521" i="5"/>
  <c r="E521" i="5"/>
  <c r="C521" i="5"/>
  <c r="B521" i="5"/>
  <c r="I520" i="5"/>
  <c r="H520" i="5"/>
  <c r="F520" i="5"/>
  <c r="E520" i="5"/>
  <c r="C520" i="5"/>
  <c r="B520" i="5"/>
  <c r="I519" i="5"/>
  <c r="H519" i="5"/>
  <c r="F519" i="5"/>
  <c r="E519" i="5"/>
  <c r="C519" i="5"/>
  <c r="B519" i="5"/>
  <c r="I518" i="5"/>
  <c r="H518" i="5"/>
  <c r="F518" i="5"/>
  <c r="E518" i="5"/>
  <c r="C518" i="5"/>
  <c r="B518" i="5"/>
  <c r="I517" i="5"/>
  <c r="H517" i="5"/>
  <c r="F517" i="5"/>
  <c r="E517" i="5"/>
  <c r="C517" i="5"/>
  <c r="B517" i="5"/>
  <c r="I516" i="5"/>
  <c r="H516" i="5"/>
  <c r="F516" i="5"/>
  <c r="E516" i="5"/>
  <c r="C516" i="5"/>
  <c r="B516" i="5"/>
  <c r="I515" i="5"/>
  <c r="H515" i="5"/>
  <c r="F515" i="5"/>
  <c r="E515" i="5"/>
  <c r="C515" i="5"/>
  <c r="B515" i="5"/>
  <c r="I514" i="5"/>
  <c r="H514" i="5"/>
  <c r="F514" i="5"/>
  <c r="E514" i="5"/>
  <c r="C514" i="5"/>
  <c r="B514" i="5"/>
  <c r="I513" i="5"/>
  <c r="H513" i="5"/>
  <c r="F513" i="5"/>
  <c r="E513" i="5"/>
  <c r="C513" i="5"/>
  <c r="B513" i="5"/>
  <c r="I512" i="5"/>
  <c r="H512" i="5"/>
  <c r="F512" i="5"/>
  <c r="E512" i="5"/>
  <c r="C512" i="5"/>
  <c r="B512" i="5"/>
  <c r="I511" i="5"/>
  <c r="H511" i="5"/>
  <c r="F511" i="5"/>
  <c r="E511" i="5"/>
  <c r="C511" i="5"/>
  <c r="B511" i="5"/>
  <c r="I510" i="5"/>
  <c r="H510" i="5"/>
  <c r="F510" i="5"/>
  <c r="E510" i="5"/>
  <c r="C510" i="5"/>
  <c r="B510" i="5"/>
  <c r="I509" i="5"/>
  <c r="H509" i="5"/>
  <c r="F509" i="5"/>
  <c r="E509" i="5"/>
  <c r="C509" i="5"/>
  <c r="B509" i="5"/>
  <c r="I508" i="5"/>
  <c r="H508" i="5"/>
  <c r="F508" i="5"/>
  <c r="E508" i="5"/>
  <c r="C508" i="5"/>
  <c r="B508" i="5"/>
  <c r="I507" i="5"/>
  <c r="H507" i="5"/>
  <c r="F507" i="5"/>
  <c r="E507" i="5"/>
  <c r="C507" i="5"/>
  <c r="B507" i="5"/>
  <c r="I506" i="5"/>
  <c r="H506" i="5"/>
  <c r="F506" i="5"/>
  <c r="E506" i="5"/>
  <c r="C506" i="5"/>
  <c r="B506" i="5"/>
  <c r="I505" i="5"/>
  <c r="H505" i="5"/>
  <c r="F505" i="5"/>
  <c r="E505" i="5"/>
  <c r="C505" i="5"/>
  <c r="B505" i="5"/>
  <c r="I504" i="5"/>
  <c r="H504" i="5"/>
  <c r="F504" i="5"/>
  <c r="E504" i="5"/>
  <c r="C504" i="5"/>
  <c r="B504" i="5"/>
  <c r="I503" i="5"/>
  <c r="H503" i="5"/>
  <c r="F503" i="5"/>
  <c r="E503" i="5"/>
  <c r="C503" i="5"/>
  <c r="B503" i="5"/>
  <c r="I502" i="5"/>
  <c r="H502" i="5"/>
  <c r="F502" i="5"/>
  <c r="E502" i="5"/>
  <c r="C502" i="5"/>
  <c r="B502" i="5"/>
  <c r="I501" i="5"/>
  <c r="H501" i="5"/>
  <c r="F501" i="5"/>
  <c r="E501" i="5"/>
  <c r="C501" i="5"/>
  <c r="B501" i="5"/>
  <c r="I500" i="5"/>
  <c r="H500" i="5"/>
  <c r="F500" i="5"/>
  <c r="E500" i="5"/>
  <c r="C500" i="5"/>
  <c r="B500" i="5"/>
  <c r="I499" i="5"/>
  <c r="H499" i="5"/>
  <c r="F499" i="5"/>
  <c r="E499" i="5"/>
  <c r="C499" i="5"/>
  <c r="B499" i="5"/>
  <c r="I498" i="5"/>
  <c r="H498" i="5"/>
  <c r="F498" i="5"/>
  <c r="E498" i="5"/>
  <c r="C498" i="5"/>
  <c r="B498" i="5"/>
  <c r="I497" i="5"/>
  <c r="H497" i="5"/>
  <c r="F497" i="5"/>
  <c r="E497" i="5"/>
  <c r="C497" i="5"/>
  <c r="B497" i="5"/>
  <c r="I496" i="5"/>
  <c r="H496" i="5"/>
  <c r="F496" i="5"/>
  <c r="E496" i="5"/>
  <c r="C496" i="5"/>
  <c r="B496" i="5"/>
  <c r="I495" i="5"/>
  <c r="H495" i="5"/>
  <c r="F495" i="5"/>
  <c r="E495" i="5"/>
  <c r="C495" i="5"/>
  <c r="B495" i="5"/>
  <c r="I494" i="5"/>
  <c r="H494" i="5"/>
  <c r="F494" i="5"/>
  <c r="E494" i="5"/>
  <c r="C494" i="5"/>
  <c r="B494" i="5"/>
  <c r="I493" i="5"/>
  <c r="H493" i="5"/>
  <c r="F493" i="5"/>
  <c r="E493" i="5"/>
  <c r="C493" i="5"/>
  <c r="B493" i="5"/>
  <c r="I492" i="5"/>
  <c r="H492" i="5"/>
  <c r="F492" i="5"/>
  <c r="E492" i="5"/>
  <c r="C492" i="5"/>
  <c r="B492" i="5"/>
  <c r="I491" i="5"/>
  <c r="H491" i="5"/>
  <c r="F491" i="5"/>
  <c r="E491" i="5"/>
  <c r="C491" i="5"/>
  <c r="B491" i="5"/>
  <c r="I490" i="5"/>
  <c r="H490" i="5"/>
  <c r="F490" i="5"/>
  <c r="E490" i="5"/>
  <c r="C490" i="5"/>
  <c r="B490" i="5"/>
  <c r="I489" i="5"/>
  <c r="H489" i="5"/>
  <c r="F489" i="5"/>
  <c r="E489" i="5"/>
  <c r="C489" i="5"/>
  <c r="B489" i="5"/>
  <c r="I488" i="5"/>
  <c r="H488" i="5"/>
  <c r="F488" i="5"/>
  <c r="E488" i="5"/>
  <c r="C488" i="5"/>
  <c r="B488" i="5"/>
  <c r="I487" i="5"/>
  <c r="H487" i="5"/>
  <c r="F487" i="5"/>
  <c r="E487" i="5"/>
  <c r="C487" i="5"/>
  <c r="B487" i="5"/>
  <c r="I486" i="5"/>
  <c r="H486" i="5"/>
  <c r="F486" i="5"/>
  <c r="E486" i="5"/>
  <c r="C486" i="5"/>
  <c r="B486" i="5"/>
  <c r="I485" i="5"/>
  <c r="H485" i="5"/>
  <c r="F485" i="5"/>
  <c r="E485" i="5"/>
  <c r="C485" i="5"/>
  <c r="B485" i="5"/>
  <c r="I484" i="5"/>
  <c r="H484" i="5"/>
  <c r="F484" i="5"/>
  <c r="E484" i="5"/>
  <c r="C484" i="5"/>
  <c r="B484" i="5"/>
  <c r="I483" i="5"/>
  <c r="H483" i="5"/>
  <c r="F483" i="5"/>
  <c r="E483" i="5"/>
  <c r="C483" i="5"/>
  <c r="B483" i="5"/>
  <c r="I482" i="5"/>
  <c r="H482" i="5"/>
  <c r="F482" i="5"/>
  <c r="E482" i="5"/>
  <c r="C482" i="5"/>
  <c r="B482" i="5"/>
  <c r="I481" i="5"/>
  <c r="H481" i="5"/>
  <c r="F481" i="5"/>
  <c r="E481" i="5"/>
  <c r="C481" i="5"/>
  <c r="B481" i="5"/>
  <c r="I480" i="5"/>
  <c r="H480" i="5"/>
  <c r="F480" i="5"/>
  <c r="E480" i="5"/>
  <c r="C480" i="5"/>
  <c r="B480" i="5"/>
  <c r="I479" i="5"/>
  <c r="H479" i="5"/>
  <c r="F479" i="5"/>
  <c r="E479" i="5"/>
  <c r="C479" i="5"/>
  <c r="B479" i="5"/>
  <c r="I478" i="5"/>
  <c r="H478" i="5"/>
  <c r="F478" i="5"/>
  <c r="E478" i="5"/>
  <c r="C478" i="5"/>
  <c r="B478" i="5"/>
  <c r="I477" i="5"/>
  <c r="H477" i="5"/>
  <c r="F477" i="5"/>
  <c r="E477" i="5"/>
  <c r="C477" i="5"/>
  <c r="B477" i="5"/>
  <c r="I476" i="5"/>
  <c r="H476" i="5"/>
  <c r="F476" i="5"/>
  <c r="E476" i="5"/>
  <c r="C476" i="5"/>
  <c r="B476" i="5"/>
  <c r="I475" i="5"/>
  <c r="H475" i="5"/>
  <c r="F475" i="5"/>
  <c r="E475" i="5"/>
  <c r="C475" i="5"/>
  <c r="B475" i="5"/>
  <c r="I474" i="5"/>
  <c r="H474" i="5"/>
  <c r="F474" i="5"/>
  <c r="E474" i="5"/>
  <c r="C474" i="5"/>
  <c r="B474" i="5"/>
  <c r="I473" i="5"/>
  <c r="H473" i="5"/>
  <c r="F473" i="5"/>
  <c r="E473" i="5"/>
  <c r="C473" i="5"/>
  <c r="B473" i="5"/>
  <c r="I472" i="5"/>
  <c r="H472" i="5"/>
  <c r="F472" i="5"/>
  <c r="E472" i="5"/>
  <c r="C472" i="5"/>
  <c r="B472" i="5"/>
  <c r="I471" i="5"/>
  <c r="H471" i="5"/>
  <c r="F471" i="5"/>
  <c r="E471" i="5"/>
  <c r="C471" i="5"/>
  <c r="B471" i="5"/>
  <c r="I470" i="5"/>
  <c r="H470" i="5"/>
  <c r="F470" i="5"/>
  <c r="E470" i="5"/>
  <c r="C470" i="5"/>
  <c r="B470" i="5"/>
  <c r="I469" i="5"/>
  <c r="H469" i="5"/>
  <c r="F469" i="5"/>
  <c r="E469" i="5"/>
  <c r="C469" i="5"/>
  <c r="B469" i="5"/>
  <c r="I468" i="5"/>
  <c r="H468" i="5"/>
  <c r="F468" i="5"/>
  <c r="E468" i="5"/>
  <c r="C468" i="5"/>
  <c r="B468" i="5"/>
  <c r="I467" i="5"/>
  <c r="H467" i="5"/>
  <c r="F467" i="5"/>
  <c r="E467" i="5"/>
  <c r="C467" i="5"/>
  <c r="B467" i="5"/>
  <c r="I466" i="5"/>
  <c r="H466" i="5"/>
  <c r="F466" i="5"/>
  <c r="E466" i="5"/>
  <c r="C466" i="5"/>
  <c r="B466" i="5"/>
  <c r="I465" i="5"/>
  <c r="H465" i="5"/>
  <c r="F465" i="5"/>
  <c r="E465" i="5"/>
  <c r="C465" i="5"/>
  <c r="B465" i="5"/>
  <c r="I464" i="5"/>
  <c r="H464" i="5"/>
  <c r="F464" i="5"/>
  <c r="E464" i="5"/>
  <c r="C464" i="5"/>
  <c r="B464" i="5"/>
  <c r="I463" i="5"/>
  <c r="H463" i="5"/>
  <c r="F463" i="5"/>
  <c r="E463" i="5"/>
  <c r="C463" i="5"/>
  <c r="B463" i="5"/>
  <c r="I462" i="5"/>
  <c r="H462" i="5"/>
  <c r="F462" i="5"/>
  <c r="E462" i="5"/>
  <c r="C462" i="5"/>
  <c r="B462" i="5"/>
  <c r="I461" i="5"/>
  <c r="H461" i="5"/>
  <c r="F461" i="5"/>
  <c r="E461" i="5"/>
  <c r="C461" i="5"/>
  <c r="B461" i="5"/>
  <c r="I460" i="5"/>
  <c r="H460" i="5"/>
  <c r="F460" i="5"/>
  <c r="E460" i="5"/>
  <c r="C460" i="5"/>
  <c r="B460" i="5"/>
  <c r="I459" i="5"/>
  <c r="H459" i="5"/>
  <c r="F459" i="5"/>
  <c r="E459" i="5"/>
  <c r="C459" i="5"/>
  <c r="B459" i="5"/>
  <c r="I458" i="5"/>
  <c r="H458" i="5"/>
  <c r="F458" i="5"/>
  <c r="E458" i="5"/>
  <c r="C458" i="5"/>
  <c r="B458" i="5"/>
  <c r="I457" i="5"/>
  <c r="H457" i="5"/>
  <c r="F457" i="5"/>
  <c r="E457" i="5"/>
  <c r="C457" i="5"/>
  <c r="B457" i="5"/>
  <c r="I456" i="5"/>
  <c r="H456" i="5"/>
  <c r="F456" i="5"/>
  <c r="E456" i="5"/>
  <c r="C456" i="5"/>
  <c r="B456" i="5"/>
  <c r="I455" i="5"/>
  <c r="H455" i="5"/>
  <c r="F455" i="5"/>
  <c r="E455" i="5"/>
  <c r="C455" i="5"/>
  <c r="B455" i="5"/>
  <c r="I454" i="5"/>
  <c r="H454" i="5"/>
  <c r="F454" i="5"/>
  <c r="E454" i="5"/>
  <c r="C454" i="5"/>
  <c r="B454" i="5"/>
  <c r="I453" i="5"/>
  <c r="H453" i="5"/>
  <c r="F453" i="5"/>
  <c r="E453" i="5"/>
  <c r="C453" i="5"/>
  <c r="B453" i="5"/>
  <c r="I452" i="5"/>
  <c r="H452" i="5"/>
  <c r="F452" i="5"/>
  <c r="E452" i="5"/>
  <c r="C452" i="5"/>
  <c r="B452" i="5"/>
  <c r="I451" i="5"/>
  <c r="H451" i="5"/>
  <c r="F451" i="5"/>
  <c r="E451" i="5"/>
  <c r="C451" i="5"/>
  <c r="B451" i="5"/>
  <c r="I450" i="5"/>
  <c r="H450" i="5"/>
  <c r="F450" i="5"/>
  <c r="E450" i="5"/>
  <c r="C450" i="5"/>
  <c r="B450" i="5"/>
  <c r="I449" i="5"/>
  <c r="H449" i="5"/>
  <c r="F449" i="5"/>
  <c r="E449" i="5"/>
  <c r="C449" i="5"/>
  <c r="B449" i="5"/>
  <c r="I448" i="5"/>
  <c r="H448" i="5"/>
  <c r="F448" i="5"/>
  <c r="E448" i="5"/>
  <c r="C448" i="5"/>
  <c r="B448" i="5"/>
  <c r="I447" i="5"/>
  <c r="H447" i="5"/>
  <c r="F447" i="5"/>
  <c r="E447" i="5"/>
  <c r="C447" i="5"/>
  <c r="B447" i="5"/>
  <c r="I446" i="5"/>
  <c r="H446" i="5"/>
  <c r="F446" i="5"/>
  <c r="E446" i="5"/>
  <c r="C446" i="5"/>
  <c r="B446" i="5"/>
  <c r="I445" i="5"/>
  <c r="H445" i="5"/>
  <c r="F445" i="5"/>
  <c r="E445" i="5"/>
  <c r="C445" i="5"/>
  <c r="B445" i="5"/>
  <c r="I444" i="5"/>
  <c r="H444" i="5"/>
  <c r="F444" i="5"/>
  <c r="E444" i="5"/>
  <c r="C444" i="5"/>
  <c r="B444" i="5"/>
  <c r="I443" i="5"/>
  <c r="H443" i="5"/>
  <c r="F443" i="5"/>
  <c r="E443" i="5"/>
  <c r="C443" i="5"/>
  <c r="B443" i="5"/>
  <c r="I442" i="5"/>
  <c r="H442" i="5"/>
  <c r="F442" i="5"/>
  <c r="E442" i="5"/>
  <c r="C442" i="5"/>
  <c r="B442" i="5"/>
  <c r="I441" i="5"/>
  <c r="H441" i="5"/>
  <c r="F441" i="5"/>
  <c r="E441" i="5"/>
  <c r="C441" i="5"/>
  <c r="B441" i="5"/>
  <c r="I440" i="5"/>
  <c r="H440" i="5"/>
  <c r="F440" i="5"/>
  <c r="E440" i="5"/>
  <c r="C440" i="5"/>
  <c r="B440" i="5"/>
  <c r="I439" i="5"/>
  <c r="H439" i="5"/>
  <c r="F439" i="5"/>
  <c r="E439" i="5"/>
  <c r="C439" i="5"/>
  <c r="B439" i="5"/>
  <c r="I438" i="5"/>
  <c r="H438" i="5"/>
  <c r="F438" i="5"/>
  <c r="E438" i="5"/>
  <c r="C438" i="5"/>
  <c r="B438" i="5"/>
  <c r="I437" i="5"/>
  <c r="H437" i="5"/>
  <c r="F437" i="5"/>
  <c r="E437" i="5"/>
  <c r="C437" i="5"/>
  <c r="B437" i="5"/>
  <c r="I436" i="5"/>
  <c r="H436" i="5"/>
  <c r="F436" i="5"/>
  <c r="E436" i="5"/>
  <c r="C436" i="5"/>
  <c r="B436" i="5"/>
  <c r="I435" i="5"/>
  <c r="H435" i="5"/>
  <c r="F435" i="5"/>
  <c r="E435" i="5"/>
  <c r="C435" i="5"/>
  <c r="B435" i="5"/>
  <c r="I434" i="5"/>
  <c r="H434" i="5"/>
  <c r="F434" i="5"/>
  <c r="E434" i="5"/>
  <c r="C434" i="5"/>
  <c r="B434" i="5"/>
  <c r="I433" i="5"/>
  <c r="H433" i="5"/>
  <c r="F433" i="5"/>
  <c r="E433" i="5"/>
  <c r="C433" i="5"/>
  <c r="B433" i="5"/>
  <c r="I432" i="5"/>
  <c r="H432" i="5"/>
  <c r="F432" i="5"/>
  <c r="E432" i="5"/>
  <c r="C432" i="5"/>
  <c r="B432" i="5"/>
  <c r="I431" i="5"/>
  <c r="H431" i="5"/>
  <c r="F431" i="5"/>
  <c r="E431" i="5"/>
  <c r="C431" i="5"/>
  <c r="B431" i="5"/>
  <c r="I430" i="5"/>
  <c r="H430" i="5"/>
  <c r="F430" i="5"/>
  <c r="E430" i="5"/>
  <c r="C430" i="5"/>
  <c r="B430" i="5"/>
  <c r="I429" i="5"/>
  <c r="H429" i="5"/>
  <c r="F429" i="5"/>
  <c r="E429" i="5"/>
  <c r="C429" i="5"/>
  <c r="B429" i="5"/>
  <c r="I428" i="5"/>
  <c r="H428" i="5"/>
  <c r="F428" i="5"/>
  <c r="E428" i="5"/>
  <c r="C428" i="5"/>
  <c r="B428" i="5"/>
  <c r="I427" i="5"/>
  <c r="H427" i="5"/>
  <c r="F427" i="5"/>
  <c r="E427" i="5"/>
  <c r="C427" i="5"/>
  <c r="B427" i="5"/>
  <c r="I426" i="5"/>
  <c r="H426" i="5"/>
  <c r="F426" i="5"/>
  <c r="E426" i="5"/>
  <c r="C426" i="5"/>
  <c r="B426" i="5"/>
  <c r="I425" i="5"/>
  <c r="H425" i="5"/>
  <c r="F425" i="5"/>
  <c r="E425" i="5"/>
  <c r="C425" i="5"/>
  <c r="B425" i="5"/>
  <c r="I424" i="5"/>
  <c r="H424" i="5"/>
  <c r="F424" i="5"/>
  <c r="E424" i="5"/>
  <c r="C424" i="5"/>
  <c r="B424" i="5"/>
  <c r="I423" i="5"/>
  <c r="H423" i="5"/>
  <c r="F423" i="5"/>
  <c r="E423" i="5"/>
  <c r="C423" i="5"/>
  <c r="B423" i="5"/>
  <c r="I422" i="5"/>
  <c r="H422" i="5"/>
  <c r="F422" i="5"/>
  <c r="E422" i="5"/>
  <c r="C422" i="5"/>
  <c r="B422" i="5"/>
  <c r="I421" i="5"/>
  <c r="H421" i="5"/>
  <c r="F421" i="5"/>
  <c r="E421" i="5"/>
  <c r="C421" i="5"/>
  <c r="B421" i="5"/>
  <c r="I420" i="5"/>
  <c r="H420" i="5"/>
  <c r="F420" i="5"/>
  <c r="E420" i="5"/>
  <c r="C420" i="5"/>
  <c r="B420" i="5"/>
  <c r="I419" i="5"/>
  <c r="H419" i="5"/>
  <c r="F419" i="5"/>
  <c r="E419" i="5"/>
  <c r="C419" i="5"/>
  <c r="B419" i="5"/>
  <c r="I418" i="5"/>
  <c r="H418" i="5"/>
  <c r="F418" i="5"/>
  <c r="E418" i="5"/>
  <c r="C418" i="5"/>
  <c r="B418" i="5"/>
  <c r="I417" i="5"/>
  <c r="H417" i="5"/>
  <c r="F417" i="5"/>
  <c r="E417" i="5"/>
  <c r="C417" i="5"/>
  <c r="B417" i="5"/>
  <c r="I416" i="5"/>
  <c r="H416" i="5"/>
  <c r="F416" i="5"/>
  <c r="E416" i="5"/>
  <c r="C416" i="5"/>
  <c r="B416" i="5"/>
  <c r="I415" i="5"/>
  <c r="H415" i="5"/>
  <c r="F415" i="5"/>
  <c r="E415" i="5"/>
  <c r="C415" i="5"/>
  <c r="B415" i="5"/>
  <c r="I414" i="5"/>
  <c r="H414" i="5"/>
  <c r="F414" i="5"/>
  <c r="E414" i="5"/>
  <c r="C414" i="5"/>
  <c r="B414" i="5"/>
  <c r="I413" i="5"/>
  <c r="H413" i="5"/>
  <c r="F413" i="5"/>
  <c r="E413" i="5"/>
  <c r="C413" i="5"/>
  <c r="B413" i="5"/>
  <c r="I412" i="5"/>
  <c r="H412" i="5"/>
  <c r="F412" i="5"/>
  <c r="E412" i="5"/>
  <c r="C412" i="5"/>
  <c r="B412" i="5"/>
  <c r="I411" i="5"/>
  <c r="H411" i="5"/>
  <c r="F411" i="5"/>
  <c r="E411" i="5"/>
  <c r="C411" i="5"/>
  <c r="B411" i="5"/>
  <c r="I410" i="5"/>
  <c r="H410" i="5"/>
  <c r="F410" i="5"/>
  <c r="E410" i="5"/>
  <c r="C410" i="5"/>
  <c r="B410" i="5"/>
  <c r="I409" i="5"/>
  <c r="H409" i="5"/>
  <c r="F409" i="5"/>
  <c r="E409" i="5"/>
  <c r="C409" i="5"/>
  <c r="B409" i="5"/>
  <c r="I408" i="5"/>
  <c r="H408" i="5"/>
  <c r="F408" i="5"/>
  <c r="E408" i="5"/>
  <c r="C408" i="5"/>
  <c r="B408" i="5"/>
  <c r="I407" i="5"/>
  <c r="H407" i="5"/>
  <c r="F407" i="5"/>
  <c r="E407" i="5"/>
  <c r="C407" i="5"/>
  <c r="B407" i="5"/>
  <c r="I406" i="5"/>
  <c r="H406" i="5"/>
  <c r="F406" i="5"/>
  <c r="E406" i="5"/>
  <c r="C406" i="5"/>
  <c r="B406" i="5"/>
  <c r="I405" i="5"/>
  <c r="H405" i="5"/>
  <c r="F405" i="5"/>
  <c r="E405" i="5"/>
  <c r="C405" i="5"/>
  <c r="B405" i="5"/>
  <c r="I404" i="5"/>
  <c r="H404" i="5"/>
  <c r="F404" i="5"/>
  <c r="E404" i="5"/>
  <c r="C404" i="5"/>
  <c r="B404" i="5"/>
  <c r="I403" i="5"/>
  <c r="H403" i="5"/>
  <c r="F403" i="5"/>
  <c r="E403" i="5"/>
  <c r="C403" i="5"/>
  <c r="B403" i="5"/>
  <c r="I402" i="5"/>
  <c r="H402" i="5"/>
  <c r="F402" i="5"/>
  <c r="E402" i="5"/>
  <c r="C402" i="5"/>
  <c r="B402" i="5"/>
  <c r="I401" i="5"/>
  <c r="H401" i="5"/>
  <c r="F401" i="5"/>
  <c r="E401" i="5"/>
  <c r="C401" i="5"/>
  <c r="B401" i="5"/>
  <c r="I400" i="5"/>
  <c r="H400" i="5"/>
  <c r="F400" i="5"/>
  <c r="E400" i="5"/>
  <c r="C400" i="5"/>
  <c r="B400" i="5"/>
  <c r="I399" i="5"/>
  <c r="H399" i="5"/>
  <c r="F399" i="5"/>
  <c r="E399" i="5"/>
  <c r="C399" i="5"/>
  <c r="B399" i="5"/>
  <c r="I398" i="5"/>
  <c r="H398" i="5"/>
  <c r="F398" i="5"/>
  <c r="E398" i="5"/>
  <c r="C398" i="5"/>
  <c r="B398" i="5"/>
  <c r="I397" i="5"/>
  <c r="H397" i="5"/>
  <c r="F397" i="5"/>
  <c r="E397" i="5"/>
  <c r="C397" i="5"/>
  <c r="B397" i="5"/>
  <c r="I396" i="5"/>
  <c r="H396" i="5"/>
  <c r="F396" i="5"/>
  <c r="E396" i="5"/>
  <c r="C396" i="5"/>
  <c r="B396" i="5"/>
  <c r="I395" i="5"/>
  <c r="H395" i="5"/>
  <c r="F395" i="5"/>
  <c r="E395" i="5"/>
  <c r="C395" i="5"/>
  <c r="B395" i="5"/>
  <c r="I394" i="5"/>
  <c r="H394" i="5"/>
  <c r="F394" i="5"/>
  <c r="E394" i="5"/>
  <c r="C394" i="5"/>
  <c r="B394" i="5"/>
  <c r="I393" i="5"/>
  <c r="H393" i="5"/>
  <c r="F393" i="5"/>
  <c r="E393" i="5"/>
  <c r="C393" i="5"/>
  <c r="B393" i="5"/>
  <c r="I392" i="5"/>
  <c r="H392" i="5"/>
  <c r="F392" i="5"/>
  <c r="E392" i="5"/>
  <c r="C392" i="5"/>
  <c r="B392" i="5"/>
  <c r="I391" i="5"/>
  <c r="H391" i="5"/>
  <c r="F391" i="5"/>
  <c r="E391" i="5"/>
  <c r="C391" i="5"/>
  <c r="B391" i="5"/>
  <c r="I390" i="5"/>
  <c r="H390" i="5"/>
  <c r="F390" i="5"/>
  <c r="E390" i="5"/>
  <c r="C390" i="5"/>
  <c r="B390" i="5"/>
  <c r="I389" i="5"/>
  <c r="H389" i="5"/>
  <c r="F389" i="5"/>
  <c r="E389" i="5"/>
  <c r="C389" i="5"/>
  <c r="B389" i="5"/>
  <c r="I388" i="5"/>
  <c r="H388" i="5"/>
  <c r="F388" i="5"/>
  <c r="E388" i="5"/>
  <c r="C388" i="5"/>
  <c r="B388" i="5"/>
  <c r="I387" i="5"/>
  <c r="H387" i="5"/>
  <c r="F387" i="5"/>
  <c r="E387" i="5"/>
  <c r="C387" i="5"/>
  <c r="B387" i="5"/>
  <c r="I386" i="5"/>
  <c r="H386" i="5"/>
  <c r="F386" i="5"/>
  <c r="E386" i="5"/>
  <c r="C386" i="5"/>
  <c r="B386" i="5"/>
  <c r="I385" i="5"/>
  <c r="H385" i="5"/>
  <c r="F385" i="5"/>
  <c r="E385" i="5"/>
  <c r="C385" i="5"/>
  <c r="B385" i="5"/>
  <c r="I384" i="5"/>
  <c r="H384" i="5"/>
  <c r="F384" i="5"/>
  <c r="E384" i="5"/>
  <c r="C384" i="5"/>
  <c r="B384" i="5"/>
  <c r="I383" i="5"/>
  <c r="H383" i="5"/>
  <c r="F383" i="5"/>
  <c r="E383" i="5"/>
  <c r="C383" i="5"/>
  <c r="B383" i="5"/>
  <c r="I382" i="5"/>
  <c r="H382" i="5"/>
  <c r="F382" i="5"/>
  <c r="E382" i="5"/>
  <c r="C382" i="5"/>
  <c r="B382" i="5"/>
  <c r="I381" i="5"/>
  <c r="H381" i="5"/>
  <c r="F381" i="5"/>
  <c r="E381" i="5"/>
  <c r="C381" i="5"/>
  <c r="B381" i="5"/>
  <c r="I380" i="5"/>
  <c r="H380" i="5"/>
  <c r="F380" i="5"/>
  <c r="E380" i="5"/>
  <c r="C380" i="5"/>
  <c r="B380" i="5"/>
  <c r="I379" i="5"/>
  <c r="H379" i="5"/>
  <c r="F379" i="5"/>
  <c r="E379" i="5"/>
  <c r="C379" i="5"/>
  <c r="B379" i="5"/>
  <c r="I378" i="5"/>
  <c r="H378" i="5"/>
  <c r="F378" i="5"/>
  <c r="E378" i="5"/>
  <c r="C378" i="5"/>
  <c r="B378" i="5"/>
  <c r="I377" i="5"/>
  <c r="H377" i="5"/>
  <c r="F377" i="5"/>
  <c r="E377" i="5"/>
  <c r="C377" i="5"/>
  <c r="B377" i="5"/>
  <c r="I376" i="5"/>
  <c r="H376" i="5"/>
  <c r="F376" i="5"/>
  <c r="E376" i="5"/>
  <c r="C376" i="5"/>
  <c r="B376" i="5"/>
  <c r="I375" i="5"/>
  <c r="H375" i="5"/>
  <c r="F375" i="5"/>
  <c r="E375" i="5"/>
  <c r="C375" i="5"/>
  <c r="B375" i="5"/>
  <c r="I374" i="5"/>
  <c r="H374" i="5"/>
  <c r="F374" i="5"/>
  <c r="E374" i="5"/>
  <c r="C374" i="5"/>
  <c r="B374" i="5"/>
  <c r="I373" i="5"/>
  <c r="H373" i="5"/>
  <c r="F373" i="5"/>
  <c r="E373" i="5"/>
  <c r="C373" i="5"/>
  <c r="B373" i="5"/>
  <c r="I372" i="5"/>
  <c r="H372" i="5"/>
  <c r="F372" i="5"/>
  <c r="E372" i="5"/>
  <c r="C372" i="5"/>
  <c r="B372" i="5"/>
  <c r="I371" i="5"/>
  <c r="H371" i="5"/>
  <c r="F371" i="5"/>
  <c r="E371" i="5"/>
  <c r="C371" i="5"/>
  <c r="B371" i="5"/>
  <c r="I370" i="5"/>
  <c r="H370" i="5"/>
  <c r="F370" i="5"/>
  <c r="E370" i="5"/>
  <c r="C370" i="5"/>
  <c r="B370" i="5"/>
  <c r="I369" i="5"/>
  <c r="H369" i="5"/>
  <c r="F369" i="5"/>
  <c r="E369" i="5"/>
  <c r="C369" i="5"/>
  <c r="B369" i="5"/>
  <c r="I368" i="5"/>
  <c r="H368" i="5"/>
  <c r="F368" i="5"/>
  <c r="E368" i="5"/>
  <c r="C368" i="5"/>
  <c r="B368" i="5"/>
  <c r="I367" i="5"/>
  <c r="H367" i="5"/>
  <c r="F367" i="5"/>
  <c r="E367" i="5"/>
  <c r="C367" i="5"/>
  <c r="B367" i="5"/>
  <c r="I366" i="5"/>
  <c r="H366" i="5"/>
  <c r="F366" i="5"/>
  <c r="E366" i="5"/>
  <c r="C366" i="5"/>
  <c r="B366" i="5"/>
  <c r="I365" i="5"/>
  <c r="H365" i="5"/>
  <c r="F365" i="5"/>
  <c r="E365" i="5"/>
  <c r="C365" i="5"/>
  <c r="B365" i="5"/>
  <c r="I364" i="5"/>
  <c r="H364" i="5"/>
  <c r="J364" i="5" s="1"/>
  <c r="F364" i="5"/>
  <c r="E364" i="5"/>
  <c r="C364" i="5"/>
  <c r="B364" i="5"/>
  <c r="I363" i="5"/>
  <c r="H363" i="5"/>
  <c r="F363" i="5"/>
  <c r="E363" i="5"/>
  <c r="C363" i="5"/>
  <c r="B363" i="5"/>
  <c r="I362" i="5"/>
  <c r="H362" i="5"/>
  <c r="F362" i="5"/>
  <c r="E362" i="5"/>
  <c r="C362" i="5"/>
  <c r="B362" i="5"/>
  <c r="I361" i="5"/>
  <c r="H361" i="5"/>
  <c r="F361" i="5"/>
  <c r="E361" i="5"/>
  <c r="C361" i="5"/>
  <c r="B361" i="5"/>
  <c r="I360" i="5"/>
  <c r="H360" i="5"/>
  <c r="J360" i="5" s="1"/>
  <c r="F360" i="5"/>
  <c r="E360" i="5"/>
  <c r="C360" i="5"/>
  <c r="B360" i="5"/>
  <c r="I359" i="5"/>
  <c r="H359" i="5"/>
  <c r="F359" i="5"/>
  <c r="E359" i="5"/>
  <c r="C359" i="5"/>
  <c r="B359" i="5"/>
  <c r="I358" i="5"/>
  <c r="H358" i="5"/>
  <c r="F358" i="5"/>
  <c r="E358" i="5"/>
  <c r="C358" i="5"/>
  <c r="B358" i="5"/>
  <c r="I357" i="5"/>
  <c r="H357" i="5"/>
  <c r="F357" i="5"/>
  <c r="E357" i="5"/>
  <c r="C357" i="5"/>
  <c r="B357" i="5"/>
  <c r="I356" i="5"/>
  <c r="H356" i="5"/>
  <c r="F356" i="5"/>
  <c r="E356" i="5"/>
  <c r="C356" i="5"/>
  <c r="B356" i="5"/>
  <c r="I355" i="5"/>
  <c r="H355" i="5"/>
  <c r="F355" i="5"/>
  <c r="E355" i="5"/>
  <c r="C355" i="5"/>
  <c r="B355" i="5"/>
  <c r="I354" i="5"/>
  <c r="H354" i="5"/>
  <c r="F354" i="5"/>
  <c r="E354" i="5"/>
  <c r="C354" i="5"/>
  <c r="B354" i="5"/>
  <c r="I353" i="5"/>
  <c r="H353" i="5"/>
  <c r="F353" i="5"/>
  <c r="E353" i="5"/>
  <c r="C353" i="5"/>
  <c r="B353" i="5"/>
  <c r="I352" i="5"/>
  <c r="H352" i="5"/>
  <c r="F352" i="5"/>
  <c r="E352" i="5"/>
  <c r="C352" i="5"/>
  <c r="B352" i="5"/>
  <c r="I351" i="5"/>
  <c r="H351" i="5"/>
  <c r="F351" i="5"/>
  <c r="E351" i="5"/>
  <c r="C351" i="5"/>
  <c r="B351" i="5"/>
  <c r="I350" i="5"/>
  <c r="H350" i="5"/>
  <c r="F350" i="5"/>
  <c r="E350" i="5"/>
  <c r="C350" i="5"/>
  <c r="B350" i="5"/>
  <c r="I349" i="5"/>
  <c r="H349" i="5"/>
  <c r="F349" i="5"/>
  <c r="E349" i="5"/>
  <c r="C349" i="5"/>
  <c r="B349" i="5"/>
  <c r="I348" i="5"/>
  <c r="H348" i="5"/>
  <c r="F348" i="5"/>
  <c r="E348" i="5"/>
  <c r="C348" i="5"/>
  <c r="B348" i="5"/>
  <c r="I347" i="5"/>
  <c r="H347" i="5"/>
  <c r="F347" i="5"/>
  <c r="E347" i="5"/>
  <c r="C347" i="5"/>
  <c r="B347" i="5"/>
  <c r="I346" i="5"/>
  <c r="H346" i="5"/>
  <c r="F346" i="5"/>
  <c r="E346" i="5"/>
  <c r="C346" i="5"/>
  <c r="B346" i="5"/>
  <c r="I345" i="5"/>
  <c r="H345" i="5"/>
  <c r="F345" i="5"/>
  <c r="E345" i="5"/>
  <c r="C345" i="5"/>
  <c r="B345" i="5"/>
  <c r="I344" i="5"/>
  <c r="H344" i="5"/>
  <c r="F344" i="5"/>
  <c r="E344" i="5"/>
  <c r="C344" i="5"/>
  <c r="B344" i="5"/>
  <c r="I343" i="5"/>
  <c r="H343" i="5"/>
  <c r="F343" i="5"/>
  <c r="E343" i="5"/>
  <c r="C343" i="5"/>
  <c r="B343" i="5"/>
  <c r="I342" i="5"/>
  <c r="H342" i="5"/>
  <c r="F342" i="5"/>
  <c r="E342" i="5"/>
  <c r="C342" i="5"/>
  <c r="B342" i="5"/>
  <c r="I341" i="5"/>
  <c r="H341" i="5"/>
  <c r="F341" i="5"/>
  <c r="E341" i="5"/>
  <c r="C341" i="5"/>
  <c r="B341" i="5"/>
  <c r="I340" i="5"/>
  <c r="H340" i="5"/>
  <c r="F340" i="5"/>
  <c r="E340" i="5"/>
  <c r="C340" i="5"/>
  <c r="B340" i="5"/>
  <c r="I339" i="5"/>
  <c r="H339" i="5"/>
  <c r="F339" i="5"/>
  <c r="E339" i="5"/>
  <c r="C339" i="5"/>
  <c r="B339" i="5"/>
  <c r="I338" i="5"/>
  <c r="H338" i="5"/>
  <c r="F338" i="5"/>
  <c r="E338" i="5"/>
  <c r="C338" i="5"/>
  <c r="B338" i="5"/>
  <c r="I337" i="5"/>
  <c r="H337" i="5"/>
  <c r="F337" i="5"/>
  <c r="E337" i="5"/>
  <c r="C337" i="5"/>
  <c r="B337" i="5"/>
  <c r="I336" i="5"/>
  <c r="H336" i="5"/>
  <c r="F336" i="5"/>
  <c r="E336" i="5"/>
  <c r="C336" i="5"/>
  <c r="B336" i="5"/>
  <c r="I335" i="5"/>
  <c r="H335" i="5"/>
  <c r="F335" i="5"/>
  <c r="E335" i="5"/>
  <c r="C335" i="5"/>
  <c r="B335" i="5"/>
  <c r="J334" i="5"/>
  <c r="I334" i="5"/>
  <c r="H334" i="5"/>
  <c r="F334" i="5"/>
  <c r="E334" i="5"/>
  <c r="C334" i="5"/>
  <c r="B334" i="5"/>
  <c r="I333" i="5"/>
  <c r="H333" i="5"/>
  <c r="F333" i="5"/>
  <c r="E333" i="5"/>
  <c r="C333" i="5"/>
  <c r="B333" i="5"/>
  <c r="I332" i="5"/>
  <c r="H332" i="5"/>
  <c r="F332" i="5"/>
  <c r="E332" i="5"/>
  <c r="C332" i="5"/>
  <c r="B332" i="5"/>
  <c r="I331" i="5"/>
  <c r="H331" i="5"/>
  <c r="F331" i="5"/>
  <c r="E331" i="5"/>
  <c r="C331" i="5"/>
  <c r="B331" i="5"/>
  <c r="I330" i="5"/>
  <c r="H330" i="5"/>
  <c r="F330" i="5"/>
  <c r="E330" i="5"/>
  <c r="C330" i="5"/>
  <c r="B330" i="5"/>
  <c r="I329" i="5"/>
  <c r="H329" i="5"/>
  <c r="G329" i="5"/>
  <c r="F329" i="5"/>
  <c r="E329" i="5"/>
  <c r="C329" i="5"/>
  <c r="B329" i="5"/>
  <c r="I328" i="5"/>
  <c r="H328" i="5"/>
  <c r="F328" i="5"/>
  <c r="E328" i="5"/>
  <c r="C328" i="5"/>
  <c r="B328" i="5"/>
  <c r="I327" i="5"/>
  <c r="H327" i="5"/>
  <c r="F327" i="5"/>
  <c r="E327" i="5"/>
  <c r="C327" i="5"/>
  <c r="B327" i="5"/>
  <c r="I326" i="5"/>
  <c r="H326" i="5"/>
  <c r="F326" i="5"/>
  <c r="E326" i="5"/>
  <c r="C326" i="5"/>
  <c r="B326" i="5"/>
  <c r="I325" i="5"/>
  <c r="H325" i="5"/>
  <c r="F325" i="5"/>
  <c r="E325" i="5"/>
  <c r="C325" i="5"/>
  <c r="B325" i="5"/>
  <c r="I324" i="5"/>
  <c r="H324" i="5"/>
  <c r="F324" i="5"/>
  <c r="E324" i="5"/>
  <c r="C324" i="5"/>
  <c r="B324" i="5"/>
  <c r="I323" i="5"/>
  <c r="H323" i="5"/>
  <c r="F323" i="5"/>
  <c r="E323" i="5"/>
  <c r="C323" i="5"/>
  <c r="B323" i="5"/>
  <c r="I322" i="5"/>
  <c r="H322" i="5"/>
  <c r="F322" i="5"/>
  <c r="E322" i="5"/>
  <c r="C322" i="5"/>
  <c r="B322" i="5"/>
  <c r="I321" i="5"/>
  <c r="H321" i="5"/>
  <c r="F321" i="5"/>
  <c r="E321" i="5"/>
  <c r="C321" i="5"/>
  <c r="B321" i="5"/>
  <c r="I320" i="5"/>
  <c r="H320" i="5"/>
  <c r="F320" i="5"/>
  <c r="E320" i="5"/>
  <c r="C320" i="5"/>
  <c r="B320" i="5"/>
  <c r="I319" i="5"/>
  <c r="H319" i="5"/>
  <c r="F319" i="5"/>
  <c r="E319" i="5"/>
  <c r="C319" i="5"/>
  <c r="B319" i="5"/>
  <c r="I318" i="5"/>
  <c r="H318" i="5"/>
  <c r="F318" i="5"/>
  <c r="E318" i="5"/>
  <c r="C318" i="5"/>
  <c r="B318" i="5"/>
  <c r="I317" i="5"/>
  <c r="H317" i="5"/>
  <c r="F317" i="5"/>
  <c r="E317" i="5"/>
  <c r="C317" i="5"/>
  <c r="B317" i="5"/>
  <c r="I316" i="5"/>
  <c r="H316" i="5"/>
  <c r="F316" i="5"/>
  <c r="E316" i="5"/>
  <c r="C316" i="5"/>
  <c r="B316" i="5"/>
  <c r="I315" i="5"/>
  <c r="H315" i="5"/>
  <c r="F315" i="5"/>
  <c r="E315" i="5"/>
  <c r="C315" i="5"/>
  <c r="B315" i="5"/>
  <c r="I314" i="5"/>
  <c r="H314" i="5"/>
  <c r="F314" i="5"/>
  <c r="E314" i="5"/>
  <c r="C314" i="5"/>
  <c r="B314" i="5"/>
  <c r="I313" i="5"/>
  <c r="H313" i="5"/>
  <c r="F313" i="5"/>
  <c r="E313" i="5"/>
  <c r="C313" i="5"/>
  <c r="B313" i="5"/>
  <c r="I312" i="5"/>
  <c r="H312" i="5"/>
  <c r="F312" i="5"/>
  <c r="E312" i="5"/>
  <c r="C312" i="5"/>
  <c r="B312" i="5"/>
  <c r="I311" i="5"/>
  <c r="H311" i="5"/>
  <c r="G311" i="5"/>
  <c r="F311" i="5"/>
  <c r="E311" i="5"/>
  <c r="C311" i="5"/>
  <c r="B311" i="5"/>
  <c r="I310" i="5"/>
  <c r="H310" i="5"/>
  <c r="F310" i="5"/>
  <c r="E310" i="5"/>
  <c r="C310" i="5"/>
  <c r="B310" i="5"/>
  <c r="I309" i="5"/>
  <c r="H309" i="5"/>
  <c r="F309" i="5"/>
  <c r="E309" i="5"/>
  <c r="C309" i="5"/>
  <c r="B309" i="5"/>
  <c r="I308" i="5"/>
  <c r="H308" i="5"/>
  <c r="F308" i="5"/>
  <c r="E308" i="5"/>
  <c r="C308" i="5"/>
  <c r="B308" i="5"/>
  <c r="I307" i="5"/>
  <c r="H307" i="5"/>
  <c r="F307" i="5"/>
  <c r="E307" i="5"/>
  <c r="C307" i="5"/>
  <c r="B307" i="5"/>
  <c r="I306" i="5"/>
  <c r="H306" i="5"/>
  <c r="J306" i="5" s="1"/>
  <c r="F306" i="5"/>
  <c r="E306" i="5"/>
  <c r="C306" i="5"/>
  <c r="B306" i="5"/>
  <c r="I305" i="5"/>
  <c r="H305" i="5"/>
  <c r="F305" i="5"/>
  <c r="E305" i="5"/>
  <c r="C305" i="5"/>
  <c r="B305" i="5"/>
  <c r="I304" i="5"/>
  <c r="H304" i="5"/>
  <c r="F304" i="5"/>
  <c r="E304" i="5"/>
  <c r="C304" i="5"/>
  <c r="B304" i="5"/>
  <c r="I303" i="5"/>
  <c r="H303" i="5"/>
  <c r="F303" i="5"/>
  <c r="E303" i="5"/>
  <c r="C303" i="5"/>
  <c r="B303" i="5"/>
  <c r="I302" i="5"/>
  <c r="H302" i="5"/>
  <c r="F302" i="5"/>
  <c r="E302" i="5"/>
  <c r="C302" i="5"/>
  <c r="B302" i="5"/>
  <c r="I301" i="5"/>
  <c r="H301" i="5"/>
  <c r="F301" i="5"/>
  <c r="E301" i="5"/>
  <c r="C301" i="5"/>
  <c r="B301" i="5"/>
  <c r="I300" i="5"/>
  <c r="H300" i="5"/>
  <c r="F300" i="5"/>
  <c r="E300" i="5"/>
  <c r="C300" i="5"/>
  <c r="B300" i="5"/>
  <c r="I299" i="5"/>
  <c r="H299" i="5"/>
  <c r="F299" i="5"/>
  <c r="E299" i="5"/>
  <c r="C299" i="5"/>
  <c r="B299" i="5"/>
  <c r="I298" i="5"/>
  <c r="H298" i="5"/>
  <c r="F298" i="5"/>
  <c r="E298" i="5"/>
  <c r="C298" i="5"/>
  <c r="B298" i="5"/>
  <c r="I297" i="5"/>
  <c r="H297" i="5"/>
  <c r="F297" i="5"/>
  <c r="E297" i="5"/>
  <c r="C297" i="5"/>
  <c r="B297" i="5"/>
  <c r="I296" i="5"/>
  <c r="H296" i="5"/>
  <c r="F296" i="5"/>
  <c r="E296" i="5"/>
  <c r="C296" i="5"/>
  <c r="B296" i="5"/>
  <c r="I295" i="5"/>
  <c r="H295" i="5"/>
  <c r="F295" i="5"/>
  <c r="E295" i="5"/>
  <c r="C295" i="5"/>
  <c r="B295" i="5"/>
  <c r="I294" i="5"/>
  <c r="H294" i="5"/>
  <c r="F294" i="5"/>
  <c r="E294" i="5"/>
  <c r="C294" i="5"/>
  <c r="B294" i="5"/>
  <c r="I293" i="5"/>
  <c r="H293" i="5"/>
  <c r="F293" i="5"/>
  <c r="E293" i="5"/>
  <c r="C293" i="5"/>
  <c r="B293" i="5"/>
  <c r="I292" i="5"/>
  <c r="H292" i="5"/>
  <c r="F292" i="5"/>
  <c r="E292" i="5"/>
  <c r="C292" i="5"/>
  <c r="B292" i="5"/>
  <c r="I291" i="5"/>
  <c r="H291" i="5"/>
  <c r="F291" i="5"/>
  <c r="E291" i="5"/>
  <c r="C291" i="5"/>
  <c r="B291" i="5"/>
  <c r="I290" i="5"/>
  <c r="H290" i="5"/>
  <c r="F290" i="5"/>
  <c r="E290" i="5"/>
  <c r="C290" i="5"/>
  <c r="B290" i="5"/>
  <c r="I289" i="5"/>
  <c r="H289" i="5"/>
  <c r="F289" i="5"/>
  <c r="E289" i="5"/>
  <c r="C289" i="5"/>
  <c r="B289" i="5"/>
  <c r="I288" i="5"/>
  <c r="H288" i="5"/>
  <c r="J288" i="5" s="1"/>
  <c r="F288" i="5"/>
  <c r="E288" i="5"/>
  <c r="C288" i="5"/>
  <c r="B288" i="5"/>
  <c r="I287" i="5"/>
  <c r="H287" i="5"/>
  <c r="F287" i="5"/>
  <c r="E287" i="5"/>
  <c r="C287" i="5"/>
  <c r="B287" i="5"/>
  <c r="I286" i="5"/>
  <c r="H286" i="5"/>
  <c r="F286" i="5"/>
  <c r="E286" i="5"/>
  <c r="C286" i="5"/>
  <c r="B286" i="5"/>
  <c r="I285" i="5"/>
  <c r="H285" i="5"/>
  <c r="F285" i="5"/>
  <c r="E285" i="5"/>
  <c r="C285" i="5"/>
  <c r="B285" i="5"/>
  <c r="I284" i="5"/>
  <c r="H284" i="5"/>
  <c r="F284" i="5"/>
  <c r="E284" i="5"/>
  <c r="C284" i="5"/>
  <c r="B284" i="5"/>
  <c r="I283" i="5"/>
  <c r="H283" i="5"/>
  <c r="F283" i="5"/>
  <c r="E283" i="5"/>
  <c r="C283" i="5"/>
  <c r="B283" i="5"/>
  <c r="I282" i="5"/>
  <c r="H282" i="5"/>
  <c r="F282" i="5"/>
  <c r="E282" i="5"/>
  <c r="C282" i="5"/>
  <c r="B282" i="5"/>
  <c r="I281" i="5"/>
  <c r="H281" i="5"/>
  <c r="F281" i="5"/>
  <c r="E281" i="5"/>
  <c r="C281" i="5"/>
  <c r="B281" i="5"/>
  <c r="I280" i="5"/>
  <c r="H280" i="5"/>
  <c r="F280" i="5"/>
  <c r="E280" i="5"/>
  <c r="C280" i="5"/>
  <c r="B280" i="5"/>
  <c r="I279" i="5"/>
  <c r="H279" i="5"/>
  <c r="F279" i="5"/>
  <c r="E279" i="5"/>
  <c r="C279" i="5"/>
  <c r="B279" i="5"/>
  <c r="I278" i="5"/>
  <c r="H278" i="5"/>
  <c r="F278" i="5"/>
  <c r="E278" i="5"/>
  <c r="C278" i="5"/>
  <c r="B278" i="5"/>
  <c r="I277" i="5"/>
  <c r="H277" i="5"/>
  <c r="F277" i="5"/>
  <c r="E277" i="5"/>
  <c r="C277" i="5"/>
  <c r="B277" i="5"/>
  <c r="I276" i="5"/>
  <c r="H276" i="5"/>
  <c r="F276" i="5"/>
  <c r="E276" i="5"/>
  <c r="C276" i="5"/>
  <c r="B276" i="5"/>
  <c r="I275" i="5"/>
  <c r="H275" i="5"/>
  <c r="F275" i="5"/>
  <c r="E275" i="5"/>
  <c r="C275" i="5"/>
  <c r="B275" i="5"/>
  <c r="I274" i="5"/>
  <c r="H274" i="5"/>
  <c r="F274" i="5"/>
  <c r="E274" i="5"/>
  <c r="C274" i="5"/>
  <c r="B274" i="5"/>
  <c r="I273" i="5"/>
  <c r="H273" i="5"/>
  <c r="F273" i="5"/>
  <c r="E273" i="5"/>
  <c r="C273" i="5"/>
  <c r="B273" i="5"/>
  <c r="I272" i="5"/>
  <c r="H272" i="5"/>
  <c r="F272" i="5"/>
  <c r="E272" i="5"/>
  <c r="C272" i="5"/>
  <c r="B272" i="5"/>
  <c r="I271" i="5"/>
  <c r="H271" i="5"/>
  <c r="F271" i="5"/>
  <c r="E271" i="5"/>
  <c r="C271" i="5"/>
  <c r="B271" i="5"/>
  <c r="I270" i="5"/>
  <c r="H270" i="5"/>
  <c r="F270" i="5"/>
  <c r="E270" i="5"/>
  <c r="C270" i="5"/>
  <c r="B270" i="5"/>
  <c r="I269" i="5"/>
  <c r="H269" i="5"/>
  <c r="F269" i="5"/>
  <c r="E269" i="5"/>
  <c r="C269" i="5"/>
  <c r="B269" i="5"/>
  <c r="I268" i="5"/>
  <c r="H268" i="5"/>
  <c r="F268" i="5"/>
  <c r="E268" i="5"/>
  <c r="C268" i="5"/>
  <c r="B268" i="5"/>
  <c r="I267" i="5"/>
  <c r="H267" i="5"/>
  <c r="F267" i="5"/>
  <c r="E267" i="5"/>
  <c r="C267" i="5"/>
  <c r="B267" i="5"/>
  <c r="I266" i="5"/>
  <c r="H266" i="5"/>
  <c r="F266" i="5"/>
  <c r="E266" i="5"/>
  <c r="C266" i="5"/>
  <c r="B266" i="5"/>
  <c r="I265" i="5"/>
  <c r="H265" i="5"/>
  <c r="F265" i="5"/>
  <c r="E265" i="5"/>
  <c r="C265" i="5"/>
  <c r="B265" i="5"/>
  <c r="I264" i="5"/>
  <c r="H264" i="5"/>
  <c r="F264" i="5"/>
  <c r="E264" i="5"/>
  <c r="C264" i="5"/>
  <c r="B264" i="5"/>
  <c r="I263" i="5"/>
  <c r="H263" i="5"/>
  <c r="F263" i="5"/>
  <c r="E263" i="5"/>
  <c r="C263" i="5"/>
  <c r="B263" i="5"/>
  <c r="I262" i="5"/>
  <c r="H262" i="5"/>
  <c r="F262" i="5"/>
  <c r="E262" i="5"/>
  <c r="C262" i="5"/>
  <c r="B262" i="5"/>
  <c r="I261" i="5"/>
  <c r="H261" i="5"/>
  <c r="F261" i="5"/>
  <c r="E261" i="5"/>
  <c r="C261" i="5"/>
  <c r="B261" i="5"/>
  <c r="I260" i="5"/>
  <c r="H260" i="5"/>
  <c r="F260" i="5"/>
  <c r="E260" i="5"/>
  <c r="C260" i="5"/>
  <c r="B260" i="5"/>
  <c r="I259" i="5"/>
  <c r="H259" i="5"/>
  <c r="F259" i="5"/>
  <c r="E259" i="5"/>
  <c r="C259" i="5"/>
  <c r="B259" i="5"/>
  <c r="I258" i="5"/>
  <c r="H258" i="5"/>
  <c r="F258" i="5"/>
  <c r="E258" i="5"/>
  <c r="C258" i="5"/>
  <c r="B258" i="5"/>
  <c r="I257" i="5"/>
  <c r="H257" i="5"/>
  <c r="F257" i="5"/>
  <c r="E257" i="5"/>
  <c r="C257" i="5"/>
  <c r="B257" i="5"/>
  <c r="I256" i="5"/>
  <c r="H256" i="5"/>
  <c r="F256" i="5"/>
  <c r="E256" i="5"/>
  <c r="C256" i="5"/>
  <c r="B256" i="5"/>
  <c r="I255" i="5"/>
  <c r="H255" i="5"/>
  <c r="F255" i="5"/>
  <c r="E255" i="5"/>
  <c r="C255" i="5"/>
  <c r="B255" i="5"/>
  <c r="I254" i="5"/>
  <c r="H254" i="5"/>
  <c r="F254" i="5"/>
  <c r="E254" i="5"/>
  <c r="C254" i="5"/>
  <c r="B254" i="5"/>
  <c r="I253" i="5"/>
  <c r="H253" i="5"/>
  <c r="F253" i="5"/>
  <c r="E253" i="5"/>
  <c r="C253" i="5"/>
  <c r="B253" i="5"/>
  <c r="I252" i="5"/>
  <c r="H252" i="5"/>
  <c r="F252" i="5"/>
  <c r="E252" i="5"/>
  <c r="C252" i="5"/>
  <c r="B252" i="5"/>
  <c r="I251" i="5"/>
  <c r="H251" i="5"/>
  <c r="F251" i="5"/>
  <c r="E251" i="5"/>
  <c r="C251" i="5"/>
  <c r="B251" i="5"/>
  <c r="I250" i="5"/>
  <c r="H250" i="5"/>
  <c r="J250" i="5" s="1"/>
  <c r="F250" i="5"/>
  <c r="E250" i="5"/>
  <c r="C250" i="5"/>
  <c r="B250" i="5"/>
  <c r="I249" i="5"/>
  <c r="H249" i="5"/>
  <c r="F249" i="5"/>
  <c r="E249" i="5"/>
  <c r="C249" i="5"/>
  <c r="B249" i="5"/>
  <c r="I248" i="5"/>
  <c r="H248" i="5"/>
  <c r="G248" i="5"/>
  <c r="F248" i="5"/>
  <c r="E248" i="5"/>
  <c r="C248" i="5"/>
  <c r="B248" i="5"/>
  <c r="I247" i="5"/>
  <c r="H247" i="5"/>
  <c r="F247" i="5"/>
  <c r="E247" i="5"/>
  <c r="C247" i="5"/>
  <c r="B247" i="5"/>
  <c r="I246" i="5"/>
  <c r="H246" i="5"/>
  <c r="F246" i="5"/>
  <c r="E246" i="5"/>
  <c r="C246" i="5"/>
  <c r="B246" i="5"/>
  <c r="J245" i="5"/>
  <c r="I245" i="5"/>
  <c r="H245" i="5"/>
  <c r="F245" i="5"/>
  <c r="E245" i="5"/>
  <c r="C245" i="5"/>
  <c r="B245" i="5"/>
  <c r="I244" i="5"/>
  <c r="H244" i="5"/>
  <c r="F244" i="5"/>
  <c r="E244" i="5"/>
  <c r="C244" i="5"/>
  <c r="B244" i="5"/>
  <c r="I243" i="5"/>
  <c r="H243" i="5"/>
  <c r="J243" i="5" s="1"/>
  <c r="F243" i="5"/>
  <c r="E243" i="5"/>
  <c r="C243" i="5"/>
  <c r="B243" i="5"/>
  <c r="I242" i="5"/>
  <c r="H242" i="5"/>
  <c r="F242" i="5"/>
  <c r="E242" i="5"/>
  <c r="C242" i="5"/>
  <c r="B242" i="5"/>
  <c r="I241" i="5"/>
  <c r="H241" i="5"/>
  <c r="J241" i="5" s="1"/>
  <c r="F241" i="5"/>
  <c r="E241" i="5"/>
  <c r="C241" i="5"/>
  <c r="B241" i="5"/>
  <c r="I240" i="5"/>
  <c r="H240" i="5"/>
  <c r="F240" i="5"/>
  <c r="E240" i="5"/>
  <c r="C240" i="5"/>
  <c r="B240" i="5"/>
  <c r="I239" i="5"/>
  <c r="H239" i="5"/>
  <c r="F239" i="5"/>
  <c r="E239" i="5"/>
  <c r="C239" i="5"/>
  <c r="B239" i="5"/>
  <c r="I238" i="5"/>
  <c r="H238" i="5"/>
  <c r="F238" i="5"/>
  <c r="E238" i="5"/>
  <c r="C238" i="5"/>
  <c r="B238" i="5"/>
  <c r="I237" i="5"/>
  <c r="H237" i="5"/>
  <c r="J237" i="5" s="1"/>
  <c r="F237" i="5"/>
  <c r="E237" i="5"/>
  <c r="C237" i="5"/>
  <c r="B237" i="5"/>
  <c r="I236" i="5"/>
  <c r="H236" i="5"/>
  <c r="F236" i="5"/>
  <c r="E236" i="5"/>
  <c r="C236" i="5"/>
  <c r="B236" i="5"/>
  <c r="I235" i="5"/>
  <c r="H235" i="5"/>
  <c r="F235" i="5"/>
  <c r="E235" i="5"/>
  <c r="C235" i="5"/>
  <c r="B235" i="5"/>
  <c r="I234" i="5"/>
  <c r="H234" i="5"/>
  <c r="F234" i="5"/>
  <c r="E234" i="5"/>
  <c r="C234" i="5"/>
  <c r="B234" i="5"/>
  <c r="I233" i="5"/>
  <c r="H233" i="5"/>
  <c r="J233" i="5" s="1"/>
  <c r="F233" i="5"/>
  <c r="E233" i="5"/>
  <c r="C233" i="5"/>
  <c r="B233" i="5"/>
  <c r="I232" i="5"/>
  <c r="H232" i="5"/>
  <c r="F232" i="5"/>
  <c r="E232" i="5"/>
  <c r="C232" i="5"/>
  <c r="B232" i="5"/>
  <c r="J231" i="5"/>
  <c r="I231" i="5"/>
  <c r="H231" i="5"/>
  <c r="F231" i="5"/>
  <c r="E231" i="5"/>
  <c r="C231" i="5"/>
  <c r="B231" i="5"/>
  <c r="I230" i="5"/>
  <c r="H230" i="5"/>
  <c r="F230" i="5"/>
  <c r="E230" i="5"/>
  <c r="C230" i="5"/>
  <c r="B230" i="5"/>
  <c r="I229" i="5"/>
  <c r="H229" i="5"/>
  <c r="J229" i="5" s="1"/>
  <c r="F229" i="5"/>
  <c r="E229" i="5"/>
  <c r="C229" i="5"/>
  <c r="B229" i="5"/>
  <c r="I228" i="5"/>
  <c r="H228" i="5"/>
  <c r="F228" i="5"/>
  <c r="E228" i="5"/>
  <c r="C228" i="5"/>
  <c r="B228" i="5"/>
  <c r="I227" i="5"/>
  <c r="H227" i="5"/>
  <c r="J227" i="5" s="1"/>
  <c r="G227" i="5"/>
  <c r="F227" i="5"/>
  <c r="E227" i="5"/>
  <c r="C227" i="5"/>
  <c r="B227" i="5"/>
  <c r="I226" i="5"/>
  <c r="H226" i="5"/>
  <c r="F226" i="5"/>
  <c r="E226" i="5"/>
  <c r="C226" i="5"/>
  <c r="B226" i="5"/>
  <c r="I225" i="5"/>
  <c r="H225" i="5"/>
  <c r="F225" i="5"/>
  <c r="E225" i="5"/>
  <c r="C225" i="5"/>
  <c r="B225" i="5"/>
  <c r="I224" i="5"/>
  <c r="H224" i="5"/>
  <c r="F224" i="5"/>
  <c r="E224" i="5"/>
  <c r="C224" i="5"/>
  <c r="B224" i="5"/>
  <c r="I223" i="5"/>
  <c r="H223" i="5"/>
  <c r="F223" i="5"/>
  <c r="E223" i="5"/>
  <c r="C223" i="5"/>
  <c r="B223" i="5"/>
  <c r="I222" i="5"/>
  <c r="H222" i="5"/>
  <c r="J222" i="5" s="1"/>
  <c r="F222" i="5"/>
  <c r="E222" i="5"/>
  <c r="C222" i="5"/>
  <c r="B222" i="5"/>
  <c r="I221" i="5"/>
  <c r="H221" i="5"/>
  <c r="F221" i="5"/>
  <c r="E221" i="5"/>
  <c r="C221" i="5"/>
  <c r="B221" i="5"/>
  <c r="I220" i="5"/>
  <c r="H220" i="5"/>
  <c r="G220" i="5"/>
  <c r="F220" i="5"/>
  <c r="E220" i="5"/>
  <c r="C220" i="5"/>
  <c r="B220" i="5"/>
  <c r="I219" i="5"/>
  <c r="H219" i="5"/>
  <c r="F219" i="5"/>
  <c r="E219" i="5"/>
  <c r="C219" i="5"/>
  <c r="B219" i="5"/>
  <c r="I218" i="5"/>
  <c r="H218" i="5"/>
  <c r="F218" i="5"/>
  <c r="E218" i="5"/>
  <c r="C218" i="5"/>
  <c r="B218" i="5"/>
  <c r="I217" i="5"/>
  <c r="H217" i="5"/>
  <c r="F217" i="5"/>
  <c r="E217" i="5"/>
  <c r="C217" i="5"/>
  <c r="B217" i="5"/>
  <c r="I216" i="5"/>
  <c r="H216" i="5"/>
  <c r="F216" i="5"/>
  <c r="E216" i="5"/>
  <c r="C216" i="5"/>
  <c r="B216" i="5"/>
  <c r="J215" i="5"/>
  <c r="I215" i="5"/>
  <c r="H215" i="5"/>
  <c r="F215" i="5"/>
  <c r="E215" i="5"/>
  <c r="C215" i="5"/>
  <c r="B215" i="5"/>
  <c r="I214" i="5"/>
  <c r="H214" i="5"/>
  <c r="F214" i="5"/>
  <c r="E214" i="5"/>
  <c r="C214" i="5"/>
  <c r="B214" i="5"/>
  <c r="I213" i="5"/>
  <c r="H213" i="5"/>
  <c r="J213" i="5" s="1"/>
  <c r="G213" i="5"/>
  <c r="F213" i="5"/>
  <c r="E213" i="5"/>
  <c r="C213" i="5"/>
  <c r="B213" i="5"/>
  <c r="I212" i="5"/>
  <c r="H212" i="5"/>
  <c r="F212" i="5"/>
  <c r="E212" i="5"/>
  <c r="C212" i="5"/>
  <c r="B212" i="5"/>
  <c r="I211" i="5"/>
  <c r="H211" i="5"/>
  <c r="J211" i="5" s="1"/>
  <c r="G211" i="5"/>
  <c r="F211" i="5"/>
  <c r="E211" i="5"/>
  <c r="C211" i="5"/>
  <c r="B211" i="5"/>
  <c r="I210" i="5"/>
  <c r="H210" i="5"/>
  <c r="F210" i="5"/>
  <c r="E210" i="5"/>
  <c r="C210" i="5"/>
  <c r="B210" i="5"/>
  <c r="I209" i="5"/>
  <c r="H209" i="5"/>
  <c r="G209" i="5"/>
  <c r="F209" i="5"/>
  <c r="E209" i="5"/>
  <c r="C209" i="5"/>
  <c r="B209" i="5"/>
  <c r="I208" i="5"/>
  <c r="H208" i="5"/>
  <c r="F208" i="5"/>
  <c r="E208" i="5"/>
  <c r="C208" i="5"/>
  <c r="B208" i="5"/>
  <c r="I207" i="5"/>
  <c r="H207" i="5"/>
  <c r="J207" i="5" s="1"/>
  <c r="F207" i="5"/>
  <c r="E207" i="5"/>
  <c r="C207" i="5"/>
  <c r="B207" i="5"/>
  <c r="I206" i="5"/>
  <c r="H206" i="5"/>
  <c r="F206" i="5"/>
  <c r="E206" i="5"/>
  <c r="C206" i="5"/>
  <c r="B206" i="5"/>
  <c r="I205" i="5"/>
  <c r="H205" i="5"/>
  <c r="F205" i="5"/>
  <c r="E205" i="5"/>
  <c r="C205" i="5"/>
  <c r="B205" i="5"/>
  <c r="I204" i="5"/>
  <c r="H204" i="5"/>
  <c r="F204" i="5"/>
  <c r="E204" i="5"/>
  <c r="C204" i="5"/>
  <c r="B204" i="5"/>
  <c r="I203" i="5"/>
  <c r="H203" i="5"/>
  <c r="J203" i="5" s="1"/>
  <c r="F203" i="5"/>
  <c r="E203" i="5"/>
  <c r="C203" i="5"/>
  <c r="B203" i="5"/>
  <c r="I202" i="5"/>
  <c r="H202" i="5"/>
  <c r="F202" i="5"/>
  <c r="E202" i="5"/>
  <c r="C202" i="5"/>
  <c r="B202" i="5"/>
  <c r="I201" i="5"/>
  <c r="H201" i="5"/>
  <c r="F201" i="5"/>
  <c r="E201" i="5"/>
  <c r="C201" i="5"/>
  <c r="B201" i="5"/>
  <c r="I200" i="5"/>
  <c r="H200" i="5"/>
  <c r="J200" i="5" s="1"/>
  <c r="F200" i="5"/>
  <c r="E200" i="5"/>
  <c r="C200" i="5"/>
  <c r="B200" i="5"/>
  <c r="I199" i="5"/>
  <c r="H199" i="5"/>
  <c r="F199" i="5"/>
  <c r="E199" i="5"/>
  <c r="C199" i="5"/>
  <c r="B199" i="5"/>
  <c r="I198" i="5"/>
  <c r="H198" i="5"/>
  <c r="F198" i="5"/>
  <c r="E198" i="5"/>
  <c r="C198" i="5"/>
  <c r="B198" i="5"/>
  <c r="I197" i="5"/>
  <c r="H197" i="5"/>
  <c r="J197" i="5" s="1"/>
  <c r="F197" i="5"/>
  <c r="E197" i="5"/>
  <c r="C197" i="5"/>
  <c r="B197" i="5"/>
  <c r="I196" i="5"/>
  <c r="H196" i="5"/>
  <c r="F196" i="5"/>
  <c r="E196" i="5"/>
  <c r="C196" i="5"/>
  <c r="B196" i="5"/>
  <c r="I195" i="5"/>
  <c r="H195" i="5"/>
  <c r="F195" i="5"/>
  <c r="E195" i="5"/>
  <c r="C195" i="5"/>
  <c r="B195" i="5"/>
  <c r="I194" i="5"/>
  <c r="H194" i="5"/>
  <c r="F194" i="5"/>
  <c r="E194" i="5"/>
  <c r="C194" i="5"/>
  <c r="B194" i="5"/>
  <c r="J193" i="5"/>
  <c r="I193" i="5"/>
  <c r="H193" i="5"/>
  <c r="F193" i="5"/>
  <c r="E193" i="5"/>
  <c r="C193" i="5"/>
  <c r="B193" i="5"/>
  <c r="I192" i="5"/>
  <c r="H192" i="5"/>
  <c r="F192" i="5"/>
  <c r="E192" i="5"/>
  <c r="C192" i="5"/>
  <c r="B192" i="5"/>
  <c r="I191" i="5"/>
  <c r="H191" i="5"/>
  <c r="J191" i="5" s="1"/>
  <c r="G191" i="5"/>
  <c r="F191" i="5"/>
  <c r="E191" i="5"/>
  <c r="C191" i="5"/>
  <c r="B191" i="5"/>
  <c r="I190" i="5"/>
  <c r="H190" i="5"/>
  <c r="F190" i="5"/>
  <c r="E190" i="5"/>
  <c r="C190" i="5"/>
  <c r="B190" i="5"/>
  <c r="I189" i="5"/>
  <c r="H189" i="5"/>
  <c r="F189" i="5"/>
  <c r="E189" i="5"/>
  <c r="C189" i="5"/>
  <c r="B189" i="5"/>
  <c r="I188" i="5"/>
  <c r="H188" i="5"/>
  <c r="F188" i="5"/>
  <c r="E188" i="5"/>
  <c r="C188" i="5"/>
  <c r="B188" i="5"/>
  <c r="I187" i="5"/>
  <c r="H187" i="5"/>
  <c r="F187" i="5"/>
  <c r="E187" i="5"/>
  <c r="C187" i="5"/>
  <c r="B187" i="5"/>
  <c r="I186" i="5"/>
  <c r="H186" i="5"/>
  <c r="F186" i="5"/>
  <c r="E186" i="5"/>
  <c r="C186" i="5"/>
  <c r="B186" i="5"/>
  <c r="I185" i="5"/>
  <c r="H185" i="5"/>
  <c r="F185" i="5"/>
  <c r="E185" i="5"/>
  <c r="C185" i="5"/>
  <c r="B185" i="5"/>
  <c r="I184" i="5"/>
  <c r="H184" i="5"/>
  <c r="J184" i="5" s="1"/>
  <c r="F184" i="5"/>
  <c r="E184" i="5"/>
  <c r="C184" i="5"/>
  <c r="B184" i="5"/>
  <c r="I183" i="5"/>
  <c r="H183" i="5"/>
  <c r="J183" i="5" s="1"/>
  <c r="F183" i="5"/>
  <c r="E183" i="5"/>
  <c r="C183" i="5"/>
  <c r="B183" i="5"/>
  <c r="I182" i="5"/>
  <c r="H182" i="5"/>
  <c r="J182" i="5" s="1"/>
  <c r="G182" i="5"/>
  <c r="F182" i="5"/>
  <c r="E182" i="5"/>
  <c r="C182" i="5"/>
  <c r="B182" i="5"/>
  <c r="I181" i="5"/>
  <c r="H181" i="5"/>
  <c r="F181" i="5"/>
  <c r="E181" i="5"/>
  <c r="C181" i="5"/>
  <c r="B181" i="5"/>
  <c r="I180" i="5"/>
  <c r="H180" i="5"/>
  <c r="G180" i="5"/>
  <c r="F180" i="5"/>
  <c r="E180" i="5"/>
  <c r="C180" i="5"/>
  <c r="B180" i="5"/>
  <c r="I179" i="5"/>
  <c r="H179" i="5"/>
  <c r="F179" i="5"/>
  <c r="E179" i="5"/>
  <c r="C179" i="5"/>
  <c r="B179" i="5"/>
  <c r="I178" i="5"/>
  <c r="H178" i="5"/>
  <c r="F178" i="5"/>
  <c r="E178" i="5"/>
  <c r="C178" i="5"/>
  <c r="B178" i="5"/>
  <c r="I177" i="5"/>
  <c r="H177" i="5"/>
  <c r="J177" i="5" s="1"/>
  <c r="F177" i="5"/>
  <c r="E177" i="5"/>
  <c r="C177" i="5"/>
  <c r="B177" i="5"/>
  <c r="I176" i="5"/>
  <c r="H176" i="5"/>
  <c r="F176" i="5"/>
  <c r="E176" i="5"/>
  <c r="C176" i="5"/>
  <c r="B176" i="5"/>
  <c r="I175" i="5"/>
  <c r="H175" i="5"/>
  <c r="J175" i="5" s="1"/>
  <c r="F175" i="5"/>
  <c r="E175" i="5"/>
  <c r="C175" i="5"/>
  <c r="B175" i="5"/>
  <c r="I174" i="5"/>
  <c r="H174" i="5"/>
  <c r="F174" i="5"/>
  <c r="E174" i="5"/>
  <c r="C174" i="5"/>
  <c r="B174" i="5"/>
  <c r="J173" i="5"/>
  <c r="I173" i="5"/>
  <c r="H173" i="5"/>
  <c r="F173" i="5"/>
  <c r="E173" i="5"/>
  <c r="C173" i="5"/>
  <c r="B173" i="5"/>
  <c r="I172" i="5"/>
  <c r="H172" i="5"/>
  <c r="F172" i="5"/>
  <c r="E172" i="5"/>
  <c r="C172" i="5"/>
  <c r="B172" i="5"/>
  <c r="J171" i="5"/>
  <c r="I171" i="5"/>
  <c r="H171" i="5"/>
  <c r="F171" i="5"/>
  <c r="E171" i="5"/>
  <c r="C171" i="5"/>
  <c r="B171" i="5"/>
  <c r="I170" i="5"/>
  <c r="H170" i="5"/>
  <c r="F170" i="5"/>
  <c r="E170" i="5"/>
  <c r="C170" i="5"/>
  <c r="B170" i="5"/>
  <c r="I169" i="5"/>
  <c r="H169" i="5"/>
  <c r="J169" i="5" s="1"/>
  <c r="F169" i="5"/>
  <c r="E169" i="5"/>
  <c r="C169" i="5"/>
  <c r="B169" i="5"/>
  <c r="I168" i="5"/>
  <c r="H168" i="5"/>
  <c r="F168" i="5"/>
  <c r="E168" i="5"/>
  <c r="C168" i="5"/>
  <c r="B168" i="5"/>
  <c r="I167" i="5"/>
  <c r="H167" i="5"/>
  <c r="J167" i="5" s="1"/>
  <c r="G167" i="5"/>
  <c r="F167" i="5"/>
  <c r="E167" i="5"/>
  <c r="C167" i="5"/>
  <c r="B167" i="5"/>
  <c r="I166" i="5"/>
  <c r="H166" i="5"/>
  <c r="F166" i="5"/>
  <c r="E166" i="5"/>
  <c r="C166" i="5"/>
  <c r="B166" i="5"/>
  <c r="I165" i="5"/>
  <c r="H165" i="5"/>
  <c r="J165" i="5" s="1"/>
  <c r="G165" i="5"/>
  <c r="F165" i="5"/>
  <c r="E165" i="5"/>
  <c r="C165" i="5"/>
  <c r="B165" i="5"/>
  <c r="I164" i="5"/>
  <c r="H164" i="5"/>
  <c r="F164" i="5"/>
  <c r="E164" i="5"/>
  <c r="C164" i="5"/>
  <c r="B164" i="5"/>
  <c r="I163" i="5"/>
  <c r="H163" i="5"/>
  <c r="G163" i="5"/>
  <c r="F163" i="5"/>
  <c r="E163" i="5"/>
  <c r="C163" i="5"/>
  <c r="B163" i="5"/>
  <c r="I162" i="5"/>
  <c r="H162" i="5"/>
  <c r="F162" i="5"/>
  <c r="E162" i="5"/>
  <c r="C162" i="5"/>
  <c r="B162" i="5"/>
  <c r="I161" i="5"/>
  <c r="H161" i="5"/>
  <c r="J161" i="5" s="1"/>
  <c r="F161" i="5"/>
  <c r="E161" i="5"/>
  <c r="C161" i="5"/>
  <c r="B161" i="5"/>
  <c r="I160" i="5"/>
  <c r="H160" i="5"/>
  <c r="F160" i="5"/>
  <c r="E160" i="5"/>
  <c r="C160" i="5"/>
  <c r="B160" i="5"/>
  <c r="I159" i="5"/>
  <c r="H159" i="5"/>
  <c r="J159" i="5" s="1"/>
  <c r="F159" i="5"/>
  <c r="E159" i="5"/>
  <c r="C159" i="5"/>
  <c r="B159" i="5"/>
  <c r="I158" i="5"/>
  <c r="H158" i="5"/>
  <c r="F158" i="5"/>
  <c r="E158" i="5"/>
  <c r="C158" i="5"/>
  <c r="B158" i="5"/>
  <c r="I157" i="5"/>
  <c r="H157" i="5"/>
  <c r="F157" i="5"/>
  <c r="E157" i="5"/>
  <c r="C157" i="5"/>
  <c r="B157" i="5"/>
  <c r="I156" i="5"/>
  <c r="H156" i="5"/>
  <c r="F156" i="5"/>
  <c r="E156" i="5"/>
  <c r="C156" i="5"/>
  <c r="B156" i="5"/>
  <c r="I155" i="5"/>
  <c r="H155" i="5"/>
  <c r="J155" i="5" s="1"/>
  <c r="F155" i="5"/>
  <c r="E155" i="5"/>
  <c r="C155" i="5"/>
  <c r="B155" i="5"/>
  <c r="I154" i="5"/>
  <c r="H154" i="5"/>
  <c r="J154" i="5" s="1"/>
  <c r="F154" i="5"/>
  <c r="E154" i="5"/>
  <c r="C154" i="5"/>
  <c r="B154" i="5"/>
  <c r="I153" i="5"/>
  <c r="H153" i="5"/>
  <c r="J153" i="5" s="1"/>
  <c r="F153" i="5"/>
  <c r="E153" i="5"/>
  <c r="C153" i="5"/>
  <c r="B153" i="5"/>
  <c r="I152" i="5"/>
  <c r="H152" i="5"/>
  <c r="J152" i="5" s="1"/>
  <c r="G152" i="5"/>
  <c r="F152" i="5"/>
  <c r="E152" i="5"/>
  <c r="C152" i="5"/>
  <c r="B152" i="5"/>
  <c r="I151" i="5"/>
  <c r="H151" i="5"/>
  <c r="F151" i="5"/>
  <c r="E151" i="5"/>
  <c r="C151" i="5"/>
  <c r="B151" i="5"/>
  <c r="I150" i="5"/>
  <c r="H150" i="5"/>
  <c r="J150" i="5" s="1"/>
  <c r="G150" i="5"/>
  <c r="F150" i="5"/>
  <c r="E150" i="5"/>
  <c r="C150" i="5"/>
  <c r="B150" i="5"/>
  <c r="I149" i="5"/>
  <c r="H149" i="5"/>
  <c r="F149" i="5"/>
  <c r="E149" i="5"/>
  <c r="C149" i="5"/>
  <c r="B149" i="5"/>
  <c r="I148" i="5"/>
  <c r="H148" i="5"/>
  <c r="G148" i="5"/>
  <c r="F148" i="5"/>
  <c r="E148" i="5"/>
  <c r="C148" i="5"/>
  <c r="B148" i="5"/>
  <c r="I147" i="5"/>
  <c r="H147" i="5"/>
  <c r="F147" i="5"/>
  <c r="E147" i="5"/>
  <c r="C147" i="5"/>
  <c r="B147" i="5"/>
  <c r="I146" i="5"/>
  <c r="H146" i="5"/>
  <c r="F146" i="5"/>
  <c r="E146" i="5"/>
  <c r="C146" i="5"/>
  <c r="B146" i="5"/>
  <c r="I145" i="5"/>
  <c r="H145" i="5"/>
  <c r="J145" i="5" s="1"/>
  <c r="F145" i="5"/>
  <c r="E145" i="5"/>
  <c r="C145" i="5"/>
  <c r="B145" i="5"/>
  <c r="I144" i="5"/>
  <c r="H144" i="5"/>
  <c r="F144" i="5"/>
  <c r="E144" i="5"/>
  <c r="C144" i="5"/>
  <c r="B144" i="5"/>
  <c r="I143" i="5"/>
  <c r="H143" i="5"/>
  <c r="J143" i="5" s="1"/>
  <c r="F143" i="5"/>
  <c r="E143" i="5"/>
  <c r="C143" i="5"/>
  <c r="B143" i="5"/>
  <c r="I142" i="5"/>
  <c r="H142" i="5"/>
  <c r="F142" i="5"/>
  <c r="E142" i="5"/>
  <c r="C142" i="5"/>
  <c r="B142" i="5"/>
  <c r="J141" i="5"/>
  <c r="I141" i="5"/>
  <c r="H141" i="5"/>
  <c r="F141" i="5"/>
  <c r="E141" i="5"/>
  <c r="C141" i="5"/>
  <c r="B141" i="5"/>
  <c r="I140" i="5"/>
  <c r="H140" i="5"/>
  <c r="F140" i="5"/>
  <c r="E140" i="5"/>
  <c r="C140" i="5"/>
  <c r="B140" i="5"/>
  <c r="J139" i="5"/>
  <c r="I139" i="5"/>
  <c r="H139" i="5"/>
  <c r="F139" i="5"/>
  <c r="E139" i="5"/>
  <c r="C139" i="5"/>
  <c r="B139" i="5"/>
  <c r="I138" i="5"/>
  <c r="H138" i="5"/>
  <c r="F138" i="5"/>
  <c r="E138" i="5"/>
  <c r="C138" i="5"/>
  <c r="B138" i="5"/>
  <c r="I137" i="5"/>
  <c r="H137" i="5"/>
  <c r="J137" i="5" s="1"/>
  <c r="F137" i="5"/>
  <c r="E137" i="5"/>
  <c r="C137" i="5"/>
  <c r="B137" i="5"/>
  <c r="I136" i="5"/>
  <c r="H136" i="5"/>
  <c r="F136" i="5"/>
  <c r="E136" i="5"/>
  <c r="C136" i="5"/>
  <c r="B136" i="5"/>
  <c r="I135" i="5"/>
  <c r="H135" i="5"/>
  <c r="J135" i="5" s="1"/>
  <c r="G135" i="5"/>
  <c r="F135" i="5"/>
  <c r="E135" i="5"/>
  <c r="C135" i="5"/>
  <c r="B135" i="5"/>
  <c r="I134" i="5"/>
  <c r="H134" i="5"/>
  <c r="F134" i="5"/>
  <c r="E134" i="5"/>
  <c r="C134" i="5"/>
  <c r="B134" i="5"/>
  <c r="I133" i="5"/>
  <c r="H133" i="5"/>
  <c r="J133" i="5" s="1"/>
  <c r="G133" i="5"/>
  <c r="F133" i="5"/>
  <c r="E133" i="5"/>
  <c r="C133" i="5"/>
  <c r="B133" i="5"/>
  <c r="I132" i="5"/>
  <c r="H132" i="5"/>
  <c r="F132" i="5"/>
  <c r="E132" i="5"/>
  <c r="C132" i="5"/>
  <c r="B132" i="5"/>
  <c r="I131" i="5"/>
  <c r="H131" i="5"/>
  <c r="G131" i="5"/>
  <c r="F131" i="5"/>
  <c r="E131" i="5"/>
  <c r="C131" i="5"/>
  <c r="B131" i="5"/>
  <c r="I130" i="5"/>
  <c r="H130" i="5"/>
  <c r="F130" i="5"/>
  <c r="E130" i="5"/>
  <c r="C130" i="5"/>
  <c r="B130" i="5"/>
  <c r="I129" i="5"/>
  <c r="H129" i="5"/>
  <c r="J129" i="5" s="1"/>
  <c r="F129" i="5"/>
  <c r="E129" i="5"/>
  <c r="C129" i="5"/>
  <c r="B129" i="5"/>
  <c r="I128" i="5"/>
  <c r="H128" i="5"/>
  <c r="F128" i="5"/>
  <c r="E128" i="5"/>
  <c r="C128" i="5"/>
  <c r="B128" i="5"/>
  <c r="I127" i="5"/>
  <c r="H127" i="5"/>
  <c r="J127" i="5" s="1"/>
  <c r="F127" i="5"/>
  <c r="E127" i="5"/>
  <c r="C127" i="5"/>
  <c r="B127" i="5"/>
  <c r="I126" i="5"/>
  <c r="H126" i="5"/>
  <c r="F126" i="5"/>
  <c r="E126" i="5"/>
  <c r="C126" i="5"/>
  <c r="B126" i="5"/>
  <c r="I125" i="5"/>
  <c r="H125" i="5"/>
  <c r="F125" i="5"/>
  <c r="E125" i="5"/>
  <c r="C125" i="5"/>
  <c r="B125" i="5"/>
  <c r="I124" i="5"/>
  <c r="H124" i="5"/>
  <c r="F124" i="5"/>
  <c r="E124" i="5"/>
  <c r="C124" i="5"/>
  <c r="B124" i="5"/>
  <c r="I123" i="5"/>
  <c r="H123" i="5"/>
  <c r="J123" i="5" s="1"/>
  <c r="F123" i="5"/>
  <c r="E123" i="5"/>
  <c r="C123" i="5"/>
  <c r="B123" i="5"/>
  <c r="I122" i="5"/>
  <c r="H122" i="5"/>
  <c r="J122" i="5" s="1"/>
  <c r="F122" i="5"/>
  <c r="E122" i="5"/>
  <c r="C122" i="5"/>
  <c r="B122" i="5"/>
  <c r="I121" i="5"/>
  <c r="H121" i="5"/>
  <c r="J121" i="5" s="1"/>
  <c r="F121" i="5"/>
  <c r="E121" i="5"/>
  <c r="C121" i="5"/>
  <c r="B121" i="5"/>
  <c r="I120" i="5"/>
  <c r="H120" i="5"/>
  <c r="J120" i="5" s="1"/>
  <c r="G120" i="5"/>
  <c r="F120" i="5"/>
  <c r="E120" i="5"/>
  <c r="C120" i="5"/>
  <c r="B120" i="5"/>
  <c r="I119" i="5"/>
  <c r="H119" i="5"/>
  <c r="F119" i="5"/>
  <c r="E119" i="5"/>
  <c r="C119" i="5"/>
  <c r="B119" i="5"/>
  <c r="I118" i="5"/>
  <c r="H118" i="5"/>
  <c r="J118" i="5" s="1"/>
  <c r="G118" i="5"/>
  <c r="F118" i="5"/>
  <c r="E118" i="5"/>
  <c r="C118" i="5"/>
  <c r="B118" i="5"/>
  <c r="I117" i="5"/>
  <c r="H117" i="5"/>
  <c r="F117" i="5"/>
  <c r="E117" i="5"/>
  <c r="C117" i="5"/>
  <c r="B117" i="5"/>
  <c r="I116" i="5"/>
  <c r="H116" i="5"/>
  <c r="G116" i="5"/>
  <c r="F116" i="5"/>
  <c r="E116" i="5"/>
  <c r="C116" i="5"/>
  <c r="B116" i="5"/>
  <c r="I115" i="5"/>
  <c r="H115" i="5"/>
  <c r="F115" i="5"/>
  <c r="E115" i="5"/>
  <c r="C115" i="5"/>
  <c r="B115" i="5"/>
  <c r="I114" i="5"/>
  <c r="H114" i="5"/>
  <c r="F114" i="5"/>
  <c r="E114" i="5"/>
  <c r="C114" i="5"/>
  <c r="B114" i="5"/>
  <c r="I113" i="5"/>
  <c r="H113" i="5"/>
  <c r="J113" i="5" s="1"/>
  <c r="F113" i="5"/>
  <c r="E113" i="5"/>
  <c r="C113" i="5"/>
  <c r="B113" i="5"/>
  <c r="I112" i="5"/>
  <c r="H112" i="5"/>
  <c r="F112" i="5"/>
  <c r="E112" i="5"/>
  <c r="C112" i="5"/>
  <c r="B112" i="5"/>
  <c r="I111" i="5"/>
  <c r="H111" i="5"/>
  <c r="J111" i="5" s="1"/>
  <c r="F111" i="5"/>
  <c r="E111" i="5"/>
  <c r="C111" i="5"/>
  <c r="B111" i="5"/>
  <c r="I110" i="5"/>
  <c r="H110" i="5"/>
  <c r="F110" i="5"/>
  <c r="E110" i="5"/>
  <c r="C110" i="5"/>
  <c r="B110" i="5"/>
  <c r="J109" i="5"/>
  <c r="I109" i="5"/>
  <c r="H109" i="5"/>
  <c r="F109" i="5"/>
  <c r="E109" i="5"/>
  <c r="C109" i="5"/>
  <c r="B109" i="5"/>
  <c r="I108" i="5"/>
  <c r="H108" i="5"/>
  <c r="F108" i="5"/>
  <c r="E108" i="5"/>
  <c r="C108" i="5"/>
  <c r="B108" i="5"/>
  <c r="J107" i="5"/>
  <c r="I107" i="5"/>
  <c r="H107" i="5"/>
  <c r="F107" i="5"/>
  <c r="E107" i="5"/>
  <c r="C107" i="5"/>
  <c r="B107" i="5"/>
  <c r="I106" i="5"/>
  <c r="H106" i="5"/>
  <c r="F106" i="5"/>
  <c r="E106" i="5"/>
  <c r="C106" i="5"/>
  <c r="B106" i="5"/>
  <c r="I105" i="5"/>
  <c r="H105" i="5"/>
  <c r="J105" i="5" s="1"/>
  <c r="F105" i="5"/>
  <c r="E105" i="5"/>
  <c r="C105" i="5"/>
  <c r="B105" i="5"/>
  <c r="I104" i="5"/>
  <c r="H104" i="5"/>
  <c r="F104" i="5"/>
  <c r="E104" i="5"/>
  <c r="C104" i="5"/>
  <c r="B104" i="5"/>
  <c r="I103" i="5"/>
  <c r="H103" i="5"/>
  <c r="J103" i="5" s="1"/>
  <c r="G103" i="5"/>
  <c r="F103" i="5"/>
  <c r="E103" i="5"/>
  <c r="C103" i="5"/>
  <c r="B103" i="5"/>
  <c r="I102" i="5"/>
  <c r="H102" i="5"/>
  <c r="F102" i="5"/>
  <c r="E102" i="5"/>
  <c r="C102" i="5"/>
  <c r="B102" i="5"/>
  <c r="I101" i="5"/>
  <c r="H101" i="5"/>
  <c r="F101" i="5"/>
  <c r="E101" i="5"/>
  <c r="C101" i="5"/>
  <c r="B101" i="5"/>
  <c r="I100" i="5"/>
  <c r="H100" i="5"/>
  <c r="F100" i="5"/>
  <c r="E100" i="5"/>
  <c r="C100" i="5"/>
  <c r="B100" i="5"/>
  <c r="I99" i="5"/>
  <c r="H99" i="5"/>
  <c r="F99" i="5"/>
  <c r="E99" i="5"/>
  <c r="C99" i="5"/>
  <c r="B99" i="5"/>
  <c r="I98" i="5"/>
  <c r="H98" i="5"/>
  <c r="F98" i="5"/>
  <c r="E98" i="5"/>
  <c r="C98" i="5"/>
  <c r="B98" i="5"/>
  <c r="I97" i="5"/>
  <c r="H97" i="5"/>
  <c r="F97" i="5"/>
  <c r="E97" i="5"/>
  <c r="C97" i="5"/>
  <c r="B97" i="5"/>
  <c r="I96" i="5"/>
  <c r="H96" i="5"/>
  <c r="F96" i="5"/>
  <c r="E96" i="5"/>
  <c r="C96" i="5"/>
  <c r="B96" i="5"/>
  <c r="I95" i="5"/>
  <c r="H95" i="5"/>
  <c r="J95" i="5" s="1"/>
  <c r="F95" i="5"/>
  <c r="E95" i="5"/>
  <c r="C95" i="5"/>
  <c r="B95" i="5"/>
  <c r="I94" i="5"/>
  <c r="H94" i="5"/>
  <c r="F94" i="5"/>
  <c r="E94" i="5"/>
  <c r="C94" i="5"/>
  <c r="B94" i="5"/>
  <c r="I93" i="5"/>
  <c r="H93" i="5"/>
  <c r="F93" i="5"/>
  <c r="E93" i="5"/>
  <c r="C93" i="5"/>
  <c r="B93" i="5"/>
  <c r="I92" i="5"/>
  <c r="H92" i="5"/>
  <c r="F92" i="5"/>
  <c r="E92" i="5"/>
  <c r="C92" i="5"/>
  <c r="B92" i="5"/>
  <c r="I91" i="5"/>
  <c r="H91" i="5"/>
  <c r="F91" i="5"/>
  <c r="E91" i="5"/>
  <c r="C91" i="5"/>
  <c r="B91" i="5"/>
  <c r="I90" i="5"/>
  <c r="H90" i="5"/>
  <c r="F90" i="5"/>
  <c r="E90" i="5"/>
  <c r="C90" i="5"/>
  <c r="B90" i="5"/>
  <c r="I89" i="5"/>
  <c r="H89" i="5"/>
  <c r="F89" i="5"/>
  <c r="E89" i="5"/>
  <c r="C89" i="5"/>
  <c r="B89" i="5"/>
  <c r="I88" i="5"/>
  <c r="H88" i="5"/>
  <c r="F88" i="5"/>
  <c r="E88" i="5"/>
  <c r="C88" i="5"/>
  <c r="B88" i="5"/>
  <c r="I87" i="5"/>
  <c r="H87" i="5"/>
  <c r="F87" i="5"/>
  <c r="E87" i="5"/>
  <c r="C87" i="5"/>
  <c r="B87" i="5"/>
  <c r="I86" i="5"/>
  <c r="H86" i="5"/>
  <c r="F86" i="5"/>
  <c r="E86" i="5"/>
  <c r="C86" i="5"/>
  <c r="B86" i="5"/>
  <c r="I85" i="5"/>
  <c r="H85" i="5"/>
  <c r="F85" i="5"/>
  <c r="E85" i="5"/>
  <c r="C85" i="5"/>
  <c r="B85" i="5"/>
  <c r="I84" i="5"/>
  <c r="H84" i="5"/>
  <c r="F84" i="5"/>
  <c r="E84" i="5"/>
  <c r="C84" i="5"/>
  <c r="B84" i="5"/>
  <c r="I83" i="5"/>
  <c r="H83" i="5"/>
  <c r="F83" i="5"/>
  <c r="E83" i="5"/>
  <c r="C83" i="5"/>
  <c r="B83" i="5"/>
  <c r="I82" i="5"/>
  <c r="H82" i="5"/>
  <c r="F82" i="5"/>
  <c r="E82" i="5"/>
  <c r="C82" i="5"/>
  <c r="B82" i="5"/>
  <c r="I81" i="5"/>
  <c r="H81" i="5"/>
  <c r="F81" i="5"/>
  <c r="E81" i="5"/>
  <c r="C81" i="5"/>
  <c r="B81" i="5"/>
  <c r="I80" i="5"/>
  <c r="H80" i="5"/>
  <c r="F80" i="5"/>
  <c r="E80" i="5"/>
  <c r="C80" i="5"/>
  <c r="B80" i="5"/>
  <c r="I79" i="5"/>
  <c r="H79" i="5"/>
  <c r="F79" i="5"/>
  <c r="E79" i="5"/>
  <c r="C79" i="5"/>
  <c r="B79" i="5"/>
  <c r="I78" i="5"/>
  <c r="H78" i="5"/>
  <c r="F78" i="5"/>
  <c r="E78" i="5"/>
  <c r="C78" i="5"/>
  <c r="B78" i="5"/>
  <c r="I77" i="5"/>
  <c r="H77" i="5"/>
  <c r="F77" i="5"/>
  <c r="E77" i="5"/>
  <c r="C77" i="5"/>
  <c r="B77" i="5"/>
  <c r="I76" i="5"/>
  <c r="H76" i="5"/>
  <c r="F76" i="5"/>
  <c r="E76" i="5"/>
  <c r="C76" i="5"/>
  <c r="B76" i="5"/>
  <c r="I75" i="5"/>
  <c r="H75" i="5"/>
  <c r="F75" i="5"/>
  <c r="E75" i="5"/>
  <c r="C75" i="5"/>
  <c r="B75" i="5"/>
  <c r="I74" i="5"/>
  <c r="H74" i="5"/>
  <c r="F74" i="5"/>
  <c r="E74" i="5"/>
  <c r="C74" i="5"/>
  <c r="B74" i="5"/>
  <c r="I73" i="5"/>
  <c r="H73" i="5"/>
  <c r="F73" i="5"/>
  <c r="E73" i="5"/>
  <c r="C73" i="5"/>
  <c r="B73" i="5"/>
  <c r="I72" i="5"/>
  <c r="H72" i="5"/>
  <c r="F72" i="5"/>
  <c r="E72" i="5"/>
  <c r="C72" i="5"/>
  <c r="B72" i="5"/>
  <c r="I71" i="5"/>
  <c r="H71" i="5"/>
  <c r="F71" i="5"/>
  <c r="E71" i="5"/>
  <c r="C71" i="5"/>
  <c r="B71" i="5"/>
  <c r="I70" i="5"/>
  <c r="H70" i="5"/>
  <c r="F70" i="5"/>
  <c r="E70" i="5"/>
  <c r="C70" i="5"/>
  <c r="B70" i="5"/>
  <c r="I69" i="5"/>
  <c r="H69" i="5"/>
  <c r="F69" i="5"/>
  <c r="E69" i="5"/>
  <c r="C69" i="5"/>
  <c r="B69" i="5"/>
  <c r="I68" i="5"/>
  <c r="H68" i="5"/>
  <c r="F68" i="5"/>
  <c r="E68" i="5"/>
  <c r="C68" i="5"/>
  <c r="B68" i="5"/>
  <c r="I67" i="5"/>
  <c r="H67" i="5"/>
  <c r="F67" i="5"/>
  <c r="E67" i="5"/>
  <c r="C67" i="5"/>
  <c r="B67" i="5"/>
  <c r="I66" i="5"/>
  <c r="H66" i="5"/>
  <c r="F66" i="5"/>
  <c r="E66" i="5"/>
  <c r="C66" i="5"/>
  <c r="B66" i="5"/>
  <c r="I65" i="5"/>
  <c r="H65" i="5"/>
  <c r="F65" i="5"/>
  <c r="E65" i="5"/>
  <c r="C65" i="5"/>
  <c r="B65" i="5"/>
  <c r="I64" i="5"/>
  <c r="H64" i="5"/>
  <c r="F64" i="5"/>
  <c r="E64" i="5"/>
  <c r="C64" i="5"/>
  <c r="B64" i="5"/>
  <c r="I63" i="5"/>
  <c r="H63" i="5"/>
  <c r="F63" i="5"/>
  <c r="E63" i="5"/>
  <c r="C63" i="5"/>
  <c r="B63" i="5"/>
  <c r="I62" i="5"/>
  <c r="H62" i="5"/>
  <c r="F62" i="5"/>
  <c r="E62" i="5"/>
  <c r="C62" i="5"/>
  <c r="B62" i="5"/>
  <c r="I61" i="5"/>
  <c r="H61" i="5"/>
  <c r="F61" i="5"/>
  <c r="E61" i="5"/>
  <c r="C61" i="5"/>
  <c r="B61" i="5"/>
  <c r="I60" i="5"/>
  <c r="H60" i="5"/>
  <c r="F60" i="5"/>
  <c r="E60" i="5"/>
  <c r="C60" i="5"/>
  <c r="B60" i="5"/>
  <c r="I59" i="5"/>
  <c r="H59" i="5"/>
  <c r="F59" i="5"/>
  <c r="E59" i="5"/>
  <c r="C59" i="5"/>
  <c r="B59" i="5"/>
  <c r="I58" i="5"/>
  <c r="H58" i="5"/>
  <c r="F58" i="5"/>
  <c r="E58" i="5"/>
  <c r="C58" i="5"/>
  <c r="B58" i="5"/>
  <c r="I57" i="5"/>
  <c r="H57" i="5"/>
  <c r="F57" i="5"/>
  <c r="E57" i="5"/>
  <c r="C57" i="5"/>
  <c r="B57" i="5"/>
  <c r="I56" i="5"/>
  <c r="H56" i="5"/>
  <c r="F56" i="5"/>
  <c r="E56" i="5"/>
  <c r="C56" i="5"/>
  <c r="B56" i="5"/>
  <c r="I55" i="5"/>
  <c r="H55" i="5"/>
  <c r="F55" i="5"/>
  <c r="E55" i="5"/>
  <c r="C55" i="5"/>
  <c r="B55" i="5"/>
  <c r="I54" i="5"/>
  <c r="H54" i="5"/>
  <c r="F54" i="5"/>
  <c r="E54" i="5"/>
  <c r="C54" i="5"/>
  <c r="B54" i="5"/>
  <c r="I53" i="5"/>
  <c r="H53" i="5"/>
  <c r="F53" i="5"/>
  <c r="E53" i="5"/>
  <c r="C53" i="5"/>
  <c r="B53" i="5"/>
  <c r="I52" i="5"/>
  <c r="H52" i="5"/>
  <c r="F52" i="5"/>
  <c r="E52" i="5"/>
  <c r="C52" i="5"/>
  <c r="B52" i="5"/>
  <c r="I51" i="5"/>
  <c r="H51" i="5"/>
  <c r="F51" i="5"/>
  <c r="E51" i="5"/>
  <c r="C51" i="5"/>
  <c r="B51" i="5"/>
  <c r="I50" i="5"/>
  <c r="H50" i="5"/>
  <c r="F50" i="5"/>
  <c r="E50" i="5"/>
  <c r="C50" i="5"/>
  <c r="B50" i="5"/>
  <c r="I49" i="5"/>
  <c r="H49" i="5"/>
  <c r="F49" i="5"/>
  <c r="E49" i="5"/>
  <c r="C49" i="5"/>
  <c r="B49" i="5"/>
  <c r="I48" i="5"/>
  <c r="H48" i="5"/>
  <c r="F48" i="5"/>
  <c r="E48" i="5"/>
  <c r="C48" i="5"/>
  <c r="B48" i="5"/>
  <c r="I47" i="5"/>
  <c r="H47" i="5"/>
  <c r="F47" i="5"/>
  <c r="E47" i="5"/>
  <c r="C47" i="5"/>
  <c r="B47" i="5"/>
  <c r="I46" i="5"/>
  <c r="H46" i="5"/>
  <c r="F46" i="5"/>
  <c r="E46" i="5"/>
  <c r="C46" i="5"/>
  <c r="B46" i="5"/>
  <c r="I45" i="5"/>
  <c r="H45" i="5"/>
  <c r="F45" i="5"/>
  <c r="E45" i="5"/>
  <c r="C45" i="5"/>
  <c r="B45" i="5"/>
  <c r="I44" i="5"/>
  <c r="H44" i="5"/>
  <c r="F44" i="5"/>
  <c r="E44" i="5"/>
  <c r="C44" i="5"/>
  <c r="B44" i="5"/>
  <c r="I43" i="5"/>
  <c r="H43" i="5"/>
  <c r="F43" i="5"/>
  <c r="E43" i="5"/>
  <c r="C43" i="5"/>
  <c r="B43" i="5"/>
  <c r="I42" i="5"/>
  <c r="H42" i="5"/>
  <c r="F42" i="5"/>
  <c r="E42" i="5"/>
  <c r="C42" i="5"/>
  <c r="B42" i="5"/>
  <c r="I41" i="5"/>
  <c r="H41" i="5"/>
  <c r="F41" i="5"/>
  <c r="E41" i="5"/>
  <c r="C41" i="5"/>
  <c r="B41" i="5"/>
  <c r="I40" i="5"/>
  <c r="H40" i="5"/>
  <c r="F40" i="5"/>
  <c r="E40" i="5"/>
  <c r="C40" i="5"/>
  <c r="B40" i="5"/>
  <c r="I39" i="5"/>
  <c r="H39" i="5"/>
  <c r="F39" i="5"/>
  <c r="E39" i="5"/>
  <c r="C39" i="5"/>
  <c r="B39" i="5"/>
  <c r="I38" i="5"/>
  <c r="H38" i="5"/>
  <c r="F38" i="5"/>
  <c r="E38" i="5"/>
  <c r="C38" i="5"/>
  <c r="B38" i="5"/>
  <c r="I37" i="5"/>
  <c r="H37" i="5"/>
  <c r="F37" i="5"/>
  <c r="E37" i="5"/>
  <c r="C37" i="5"/>
  <c r="B37" i="5"/>
  <c r="I36" i="5"/>
  <c r="H36" i="5"/>
  <c r="F36" i="5"/>
  <c r="E36" i="5"/>
  <c r="C36" i="5"/>
  <c r="B36" i="5"/>
  <c r="I35" i="5"/>
  <c r="H35" i="5"/>
  <c r="F35" i="5"/>
  <c r="E35" i="5"/>
  <c r="C35" i="5"/>
  <c r="B35" i="5"/>
  <c r="I34" i="5"/>
  <c r="H34" i="5"/>
  <c r="F34" i="5"/>
  <c r="E34" i="5"/>
  <c r="C34" i="5"/>
  <c r="B34" i="5"/>
  <c r="I33" i="5"/>
  <c r="H33" i="5"/>
  <c r="F33" i="5"/>
  <c r="E33" i="5"/>
  <c r="C33" i="5"/>
  <c r="B33" i="5"/>
  <c r="I32" i="5"/>
  <c r="H32" i="5"/>
  <c r="F32" i="5"/>
  <c r="E32" i="5"/>
  <c r="C32" i="5"/>
  <c r="B32" i="5"/>
  <c r="I31" i="5"/>
  <c r="H31" i="5"/>
  <c r="F31" i="5"/>
  <c r="E31" i="5"/>
  <c r="C31" i="5"/>
  <c r="B31" i="5"/>
  <c r="I30" i="5"/>
  <c r="H30" i="5"/>
  <c r="F30" i="5"/>
  <c r="E30" i="5"/>
  <c r="C30" i="5"/>
  <c r="B30" i="5"/>
  <c r="I29" i="5"/>
  <c r="H29" i="5"/>
  <c r="F29" i="5"/>
  <c r="E29" i="5"/>
  <c r="C29" i="5"/>
  <c r="B29" i="5"/>
  <c r="I28" i="5"/>
  <c r="H28" i="5"/>
  <c r="F28" i="5"/>
  <c r="E28" i="5"/>
  <c r="C28" i="5"/>
  <c r="B28" i="5"/>
  <c r="I27" i="5"/>
  <c r="H27" i="5"/>
  <c r="F27" i="5"/>
  <c r="E27" i="5"/>
  <c r="C27" i="5"/>
  <c r="B27" i="5"/>
  <c r="I26" i="5"/>
  <c r="H26" i="5"/>
  <c r="F26" i="5"/>
  <c r="E26" i="5"/>
  <c r="C26" i="5"/>
  <c r="B26" i="5"/>
  <c r="I25" i="5"/>
  <c r="H25" i="5"/>
  <c r="F25" i="5"/>
  <c r="E25" i="5"/>
  <c r="C25" i="5"/>
  <c r="B25" i="5"/>
  <c r="J24" i="5"/>
  <c r="I24" i="5"/>
  <c r="H24" i="5"/>
  <c r="F24" i="5"/>
  <c r="E24" i="5"/>
  <c r="C24" i="5"/>
  <c r="B24" i="5"/>
  <c r="I23" i="5"/>
  <c r="H23" i="5"/>
  <c r="F23" i="5"/>
  <c r="E23" i="5"/>
  <c r="C23" i="5"/>
  <c r="B23" i="5"/>
  <c r="I22" i="5"/>
  <c r="H22" i="5"/>
  <c r="F22" i="5"/>
  <c r="E22" i="5"/>
  <c r="C22" i="5"/>
  <c r="B22" i="5"/>
  <c r="I21" i="5"/>
  <c r="H21" i="5"/>
  <c r="F21" i="5"/>
  <c r="E21" i="5"/>
  <c r="C21" i="5"/>
  <c r="B21" i="5"/>
  <c r="I20" i="5"/>
  <c r="H20" i="5"/>
  <c r="F20" i="5"/>
  <c r="E20" i="5"/>
  <c r="C20" i="5"/>
  <c r="B20" i="5"/>
  <c r="I19" i="5"/>
  <c r="H19" i="5"/>
  <c r="F19" i="5"/>
  <c r="E19" i="5"/>
  <c r="C19" i="5"/>
  <c r="B19" i="5"/>
  <c r="I18" i="5"/>
  <c r="H18" i="5"/>
  <c r="F18" i="5"/>
  <c r="E18" i="5"/>
  <c r="C18" i="5"/>
  <c r="B18" i="5"/>
  <c r="I17" i="5"/>
  <c r="H17" i="5"/>
  <c r="G17" i="5"/>
  <c r="F17" i="5"/>
  <c r="E17" i="5"/>
  <c r="C17" i="5"/>
  <c r="B17" i="5"/>
  <c r="I16" i="5"/>
  <c r="H16" i="5"/>
  <c r="F16" i="5"/>
  <c r="E16" i="5"/>
  <c r="C16" i="5"/>
  <c r="B16" i="5"/>
  <c r="I15" i="5"/>
  <c r="H15" i="5"/>
  <c r="F15" i="5"/>
  <c r="E15" i="5"/>
  <c r="C15" i="5"/>
  <c r="B15" i="5"/>
  <c r="I14" i="5"/>
  <c r="H14" i="5"/>
  <c r="F14" i="5"/>
  <c r="E14" i="5"/>
  <c r="C14" i="5"/>
  <c r="B14" i="5"/>
  <c r="I13" i="5"/>
  <c r="H13" i="5"/>
  <c r="F13" i="5"/>
  <c r="E13" i="5"/>
  <c r="C13" i="5"/>
  <c r="B13" i="5"/>
  <c r="I12" i="5"/>
  <c r="H12" i="5"/>
  <c r="F12" i="5"/>
  <c r="E12" i="5"/>
  <c r="G12" i="5" s="1"/>
  <c r="C12" i="5"/>
  <c r="B12" i="5"/>
  <c r="I11" i="5"/>
  <c r="H11" i="5"/>
  <c r="F11" i="5"/>
  <c r="E11" i="5"/>
  <c r="C11" i="5"/>
  <c r="B11" i="5"/>
  <c r="I10" i="5"/>
  <c r="H10" i="5"/>
  <c r="F10" i="5"/>
  <c r="E10" i="5"/>
  <c r="C10" i="5"/>
  <c r="B10" i="5"/>
  <c r="I9" i="5"/>
  <c r="H9" i="5"/>
  <c r="F9" i="5"/>
  <c r="E9" i="5"/>
  <c r="C9" i="5"/>
  <c r="B9" i="5"/>
  <c r="I8" i="5"/>
  <c r="H8" i="5"/>
  <c r="F8" i="5"/>
  <c r="E8" i="5"/>
  <c r="C8" i="5"/>
  <c r="B8" i="5"/>
  <c r="I7" i="5"/>
  <c r="H7" i="5"/>
  <c r="F7" i="5"/>
  <c r="E7" i="5"/>
  <c r="C7" i="5"/>
  <c r="B7" i="5"/>
  <c r="I6" i="5"/>
  <c r="H6" i="5"/>
  <c r="F6" i="5"/>
  <c r="E6" i="5"/>
  <c r="C6" i="5"/>
  <c r="B6" i="5"/>
  <c r="I5" i="5"/>
  <c r="H5" i="5"/>
  <c r="F5" i="5"/>
  <c r="E5" i="5"/>
  <c r="C5" i="5"/>
  <c r="B5" i="5"/>
  <c r="J4" i="5"/>
  <c r="I4" i="5"/>
  <c r="H4" i="5"/>
  <c r="F4" i="5"/>
  <c r="E4" i="5"/>
  <c r="C4" i="5"/>
  <c r="B4" i="5"/>
  <c r="H107" i="4"/>
  <c r="H106" i="4"/>
  <c r="H105" i="4"/>
  <c r="H104" i="4"/>
  <c r="H103" i="4"/>
  <c r="H102" i="4"/>
  <c r="H101" i="4"/>
  <c r="H100" i="4"/>
  <c r="H99" i="4"/>
  <c r="H98" i="4"/>
  <c r="H97" i="4"/>
  <c r="H96" i="4"/>
  <c r="H95" i="4"/>
  <c r="H94" i="4"/>
  <c r="H93" i="4"/>
  <c r="H92" i="4"/>
  <c r="H91" i="4"/>
  <c r="H90" i="4"/>
  <c r="H89" i="4"/>
  <c r="H88" i="4"/>
  <c r="H87" i="4"/>
  <c r="H86" i="4"/>
  <c r="H85" i="4"/>
  <c r="H84" i="4"/>
  <c r="H83" i="4"/>
  <c r="H82" i="4"/>
  <c r="H81" i="4"/>
  <c r="H80" i="4"/>
  <c r="H79" i="4"/>
  <c r="H78" i="4"/>
  <c r="H77" i="4"/>
  <c r="H76" i="4"/>
  <c r="H75" i="4"/>
  <c r="J788" i="5" s="1"/>
  <c r="H74" i="4"/>
  <c r="H73" i="4"/>
  <c r="H72" i="4"/>
  <c r="H71" i="4"/>
  <c r="H70" i="4"/>
  <c r="H69" i="4"/>
  <c r="H68" i="4"/>
  <c r="H67" i="4"/>
  <c r="H66" i="4"/>
  <c r="H65" i="4"/>
  <c r="H64" i="4"/>
  <c r="H63" i="4"/>
  <c r="H62" i="4"/>
  <c r="H61" i="4"/>
  <c r="H60" i="4"/>
  <c r="H59" i="4"/>
  <c r="H58" i="4"/>
  <c r="H57" i="4"/>
  <c r="H56" i="4"/>
  <c r="H55" i="4"/>
  <c r="H54" i="4"/>
  <c r="H53" i="4"/>
  <c r="H52" i="4"/>
  <c r="G539" i="5" s="1"/>
  <c r="H51" i="4"/>
  <c r="H50" i="4"/>
  <c r="H49" i="4"/>
  <c r="H48" i="4"/>
  <c r="H47" i="4"/>
  <c r="H46" i="4"/>
  <c r="H45" i="4"/>
  <c r="H44" i="4"/>
  <c r="G449" i="5" s="1"/>
  <c r="H43" i="4"/>
  <c r="G439" i="5" s="1"/>
  <c r="H42" i="4"/>
  <c r="J428" i="5" s="1"/>
  <c r="H41" i="4"/>
  <c r="H40" i="4"/>
  <c r="H39" i="4"/>
  <c r="H38" i="4"/>
  <c r="H37" i="4"/>
  <c r="H36" i="4"/>
  <c r="H35" i="4"/>
  <c r="J345" i="5" s="1"/>
  <c r="H34" i="4"/>
  <c r="G339" i="5" s="1"/>
  <c r="H33" i="4"/>
  <c r="J327" i="5" s="1"/>
  <c r="H32" i="4"/>
  <c r="G313" i="5" s="1"/>
  <c r="H31" i="4"/>
  <c r="G309" i="5" s="1"/>
  <c r="H30" i="4"/>
  <c r="G293" i="5" s="1"/>
  <c r="H29" i="4"/>
  <c r="H28" i="4"/>
  <c r="G277" i="5" s="1"/>
  <c r="H27" i="4"/>
  <c r="H26" i="4"/>
  <c r="G252" i="5" s="1"/>
  <c r="H25" i="4"/>
  <c r="G245" i="5" s="1"/>
  <c r="H24" i="4"/>
  <c r="G224" i="5" s="1"/>
  <c r="H23" i="4"/>
  <c r="H22" i="4"/>
  <c r="H21" i="4"/>
  <c r="G200" i="5" s="1"/>
  <c r="H20" i="4"/>
  <c r="G190" i="5" s="1"/>
  <c r="H19" i="4"/>
  <c r="G179" i="5" s="1"/>
  <c r="H18" i="4"/>
  <c r="G164" i="5" s="1"/>
  <c r="H17" i="4"/>
  <c r="G147" i="5" s="1"/>
  <c r="H16" i="4"/>
  <c r="G136" i="5" s="1"/>
  <c r="H15" i="4"/>
  <c r="G132" i="5" s="1"/>
  <c r="H14" i="4"/>
  <c r="G115" i="5" s="1"/>
  <c r="H13" i="4"/>
  <c r="G104" i="5" s="1"/>
  <c r="H12" i="4"/>
  <c r="G100" i="5" s="1"/>
  <c r="H11" i="4"/>
  <c r="G83" i="5" s="1"/>
  <c r="H10" i="4"/>
  <c r="G70" i="5" s="1"/>
  <c r="H9" i="4"/>
  <c r="G68" i="5" s="1"/>
  <c r="H8" i="4"/>
  <c r="G51" i="5" s="1"/>
  <c r="H7" i="4"/>
  <c r="J42" i="5" s="1"/>
  <c r="H6" i="4"/>
  <c r="J33" i="5" s="1"/>
  <c r="H5" i="4"/>
  <c r="J15" i="5" s="1"/>
  <c r="H4" i="4"/>
  <c r="J7" i="5" s="1"/>
  <c r="I44" i="3"/>
  <c r="H44" i="3"/>
  <c r="G44" i="3"/>
  <c r="F44" i="3"/>
  <c r="I43" i="3"/>
  <c r="G43" i="3"/>
  <c r="H43" i="3" s="1"/>
  <c r="F43" i="3"/>
  <c r="I42" i="3"/>
  <c r="H42" i="3"/>
  <c r="G42" i="3"/>
  <c r="F42" i="3"/>
  <c r="I41" i="3"/>
  <c r="H41" i="3"/>
  <c r="G41" i="3"/>
  <c r="F41" i="3"/>
  <c r="D41" i="3"/>
  <c r="C41" i="3"/>
  <c r="I40" i="3"/>
  <c r="G40" i="3"/>
  <c r="H40" i="3" s="1"/>
  <c r="F40" i="3"/>
  <c r="D40" i="3"/>
  <c r="C40" i="3"/>
  <c r="I39" i="3"/>
  <c r="H39" i="3"/>
  <c r="G39" i="3"/>
  <c r="F39" i="3"/>
  <c r="D39" i="3"/>
  <c r="C39" i="3"/>
  <c r="I38" i="3"/>
  <c r="G38" i="3"/>
  <c r="H38" i="3" s="1"/>
  <c r="F38" i="3"/>
  <c r="D38" i="3"/>
  <c r="C38" i="3"/>
  <c r="I37" i="3"/>
  <c r="G37" i="3"/>
  <c r="H37" i="3" s="1"/>
  <c r="F37" i="3"/>
  <c r="D37" i="3"/>
  <c r="C37" i="3"/>
  <c r="I36" i="3"/>
  <c r="H36" i="3"/>
  <c r="G36" i="3"/>
  <c r="F36" i="3"/>
  <c r="D36" i="3"/>
  <c r="C36" i="3"/>
  <c r="I35" i="3"/>
  <c r="H35" i="3"/>
  <c r="G35" i="3"/>
  <c r="F35" i="3"/>
  <c r="D35" i="3"/>
  <c r="C35" i="3"/>
  <c r="I34" i="3"/>
  <c r="G34" i="3"/>
  <c r="H34" i="3" s="1"/>
  <c r="F34" i="3"/>
  <c r="D34" i="3"/>
  <c r="C34" i="3"/>
  <c r="B29" i="3"/>
  <c r="H20" i="3"/>
  <c r="H19" i="3"/>
  <c r="H18" i="3"/>
  <c r="H17" i="3"/>
  <c r="H16" i="3"/>
  <c r="H15" i="3"/>
  <c r="H14" i="3"/>
  <c r="H13" i="3"/>
  <c r="H12" i="3"/>
  <c r="H11" i="3"/>
  <c r="I10" i="3"/>
  <c r="H10" i="3"/>
  <c r="J97" i="5" l="1"/>
  <c r="J101" i="5"/>
  <c r="J81" i="5"/>
  <c r="J89" i="5"/>
  <c r="J91" i="5"/>
  <c r="G71" i="5"/>
  <c r="J71" i="5"/>
  <c r="J79" i="5"/>
  <c r="J77" i="5"/>
  <c r="J75" i="5"/>
  <c r="J73" i="5"/>
  <c r="J65" i="5"/>
  <c r="J63" i="5"/>
  <c r="G69" i="5"/>
  <c r="J59" i="5"/>
  <c r="G67" i="5"/>
  <c r="J69" i="5"/>
  <c r="J27" i="5"/>
  <c r="J35" i="5"/>
  <c r="J29" i="5"/>
  <c r="G16" i="5"/>
  <c r="J20" i="5"/>
  <c r="J16" i="5"/>
  <c r="J22" i="5"/>
  <c r="G23" i="5"/>
  <c r="G21" i="5"/>
  <c r="J25" i="5"/>
  <c r="G25" i="5"/>
  <c r="J23" i="5"/>
  <c r="J18" i="5"/>
  <c r="G19" i="5"/>
  <c r="G6" i="5"/>
  <c r="D29" i="19" s="1"/>
  <c r="J8" i="5"/>
  <c r="G4" i="5"/>
  <c r="B28" i="19" s="1"/>
  <c r="J14" i="5"/>
  <c r="G10" i="5"/>
  <c r="J12" i="5"/>
  <c r="G8" i="5"/>
  <c r="F28" i="19" s="1"/>
  <c r="J10" i="5"/>
  <c r="G13" i="5"/>
  <c r="J6" i="5"/>
  <c r="J5" i="5"/>
  <c r="G11" i="5"/>
  <c r="I28" i="19" s="1"/>
  <c r="G9" i="5"/>
  <c r="J13" i="5"/>
  <c r="G7" i="5"/>
  <c r="E28" i="19" s="1"/>
  <c r="J11" i="5"/>
  <c r="G5" i="5"/>
  <c r="C28" i="19" s="1"/>
  <c r="J9" i="5"/>
  <c r="G14" i="5"/>
  <c r="L28" i="19" s="1"/>
  <c r="G52" i="5"/>
  <c r="J58" i="5"/>
  <c r="G15" i="5"/>
  <c r="J21" i="5"/>
  <c r="J45" i="5"/>
  <c r="J41" i="5"/>
  <c r="J49" i="5"/>
  <c r="J57" i="5"/>
  <c r="J47" i="5"/>
  <c r="J37" i="5"/>
  <c r="J19" i="5"/>
  <c r="G56" i="5"/>
  <c r="J17" i="5"/>
  <c r="G24" i="5"/>
  <c r="K29" i="19" s="1"/>
  <c r="J56" i="5"/>
  <c r="G22" i="5"/>
  <c r="J43" i="5"/>
  <c r="G20" i="5"/>
  <c r="G54" i="5"/>
  <c r="J39" i="5"/>
  <c r="I6" i="3"/>
  <c r="G18" i="5"/>
  <c r="J31" i="5"/>
  <c r="J54" i="5"/>
  <c r="J29" i="19"/>
  <c r="J28" i="19"/>
  <c r="G806" i="5"/>
  <c r="G804" i="5"/>
  <c r="G802" i="5"/>
  <c r="G800" i="5"/>
  <c r="G798" i="5"/>
  <c r="G796" i="5"/>
  <c r="G801" i="5"/>
  <c r="J796" i="5"/>
  <c r="G803" i="5"/>
  <c r="J798" i="5"/>
  <c r="G805" i="5"/>
  <c r="J800" i="5"/>
  <c r="J806" i="5"/>
  <c r="G797" i="5"/>
  <c r="G799" i="5"/>
  <c r="J802" i="5"/>
  <c r="J804" i="5"/>
  <c r="G202" i="5"/>
  <c r="G206" i="5"/>
  <c r="G388" i="5"/>
  <c r="G386" i="5"/>
  <c r="G384" i="5"/>
  <c r="G382" i="5"/>
  <c r="G380" i="5"/>
  <c r="G378" i="5"/>
  <c r="J387" i="5"/>
  <c r="J385" i="5"/>
  <c r="J383" i="5"/>
  <c r="J381" i="5"/>
  <c r="J379" i="5"/>
  <c r="G385" i="5"/>
  <c r="G387" i="5"/>
  <c r="G381" i="5"/>
  <c r="G383" i="5"/>
  <c r="G379" i="5"/>
  <c r="J380" i="5"/>
  <c r="G555" i="5"/>
  <c r="G557" i="5"/>
  <c r="G559" i="5"/>
  <c r="G561" i="5"/>
  <c r="G563" i="5"/>
  <c r="J554" i="5"/>
  <c r="G560" i="5"/>
  <c r="G562" i="5"/>
  <c r="G564" i="5"/>
  <c r="J562" i="5"/>
  <c r="J564" i="5"/>
  <c r="G556" i="5"/>
  <c r="G558" i="5"/>
  <c r="J560" i="5"/>
  <c r="G554" i="5"/>
  <c r="J556" i="5"/>
  <c r="G730" i="5"/>
  <c r="J738" i="5"/>
  <c r="G732" i="5"/>
  <c r="G734" i="5"/>
  <c r="G736" i="5"/>
  <c r="G738" i="5"/>
  <c r="G740" i="5"/>
  <c r="G737" i="5"/>
  <c r="G739" i="5"/>
  <c r="J730" i="5"/>
  <c r="J732" i="5"/>
  <c r="J734" i="5"/>
  <c r="G731" i="5"/>
  <c r="G733" i="5"/>
  <c r="G735" i="5"/>
  <c r="G916" i="5"/>
  <c r="G914" i="5"/>
  <c r="G912" i="5"/>
  <c r="G910" i="5"/>
  <c r="G908" i="5"/>
  <c r="G906" i="5"/>
  <c r="G915" i="5"/>
  <c r="J910" i="5"/>
  <c r="J912" i="5"/>
  <c r="G909" i="5"/>
  <c r="G911" i="5"/>
  <c r="J906" i="5"/>
  <c r="G913" i="5"/>
  <c r="J916" i="5"/>
  <c r="G907" i="5"/>
  <c r="J1089" i="5"/>
  <c r="G1083" i="5"/>
  <c r="G1087" i="5"/>
  <c r="G1090" i="5"/>
  <c r="J1085" i="5"/>
  <c r="G1092" i="5"/>
  <c r="G1085" i="5"/>
  <c r="G1086" i="5"/>
  <c r="G1088" i="5"/>
  <c r="J1083" i="5"/>
  <c r="G1089" i="5"/>
  <c r="G1091" i="5"/>
  <c r="G1082" i="5"/>
  <c r="G1084" i="5"/>
  <c r="G49" i="5"/>
  <c r="J55" i="5"/>
  <c r="G66" i="5"/>
  <c r="J68" i="5"/>
  <c r="G81" i="5"/>
  <c r="J87" i="5"/>
  <c r="G98" i="5"/>
  <c r="J100" i="5"/>
  <c r="G113" i="5"/>
  <c r="J119" i="5"/>
  <c r="G130" i="5"/>
  <c r="J132" i="5"/>
  <c r="G145" i="5"/>
  <c r="J151" i="5"/>
  <c r="G162" i="5"/>
  <c r="J164" i="5"/>
  <c r="G177" i="5"/>
  <c r="G197" i="5"/>
  <c r="J201" i="5"/>
  <c r="G208" i="5"/>
  <c r="J210" i="5"/>
  <c r="J226" i="5"/>
  <c r="G233" i="5"/>
  <c r="J247" i="5"/>
  <c r="J269" i="5"/>
  <c r="J388" i="5"/>
  <c r="J470" i="5"/>
  <c r="G266" i="5"/>
  <c r="G264" i="5"/>
  <c r="G257" i="5"/>
  <c r="G261" i="5"/>
  <c r="G258" i="5"/>
  <c r="G262" i="5"/>
  <c r="G215" i="5"/>
  <c r="G217" i="5"/>
  <c r="G219" i="5"/>
  <c r="G221" i="5"/>
  <c r="G223" i="5"/>
  <c r="G398" i="5"/>
  <c r="G396" i="5"/>
  <c r="G394" i="5"/>
  <c r="G392" i="5"/>
  <c r="G390" i="5"/>
  <c r="J399" i="5"/>
  <c r="J397" i="5"/>
  <c r="J395" i="5"/>
  <c r="J393" i="5"/>
  <c r="J391" i="5"/>
  <c r="J389" i="5"/>
  <c r="J394" i="5"/>
  <c r="J398" i="5"/>
  <c r="G389" i="5"/>
  <c r="G395" i="5"/>
  <c r="G397" i="5"/>
  <c r="J392" i="5"/>
  <c r="G399" i="5"/>
  <c r="G393" i="5"/>
  <c r="G570" i="5"/>
  <c r="G572" i="5"/>
  <c r="G574" i="5"/>
  <c r="G565" i="5"/>
  <c r="G569" i="5"/>
  <c r="G566" i="5"/>
  <c r="J574" i="5"/>
  <c r="G568" i="5"/>
  <c r="G575" i="5"/>
  <c r="G567" i="5"/>
  <c r="G571" i="5"/>
  <c r="G573" i="5"/>
  <c r="G747" i="5"/>
  <c r="G749" i="5"/>
  <c r="G751" i="5"/>
  <c r="J746" i="5"/>
  <c r="G742" i="5"/>
  <c r="G744" i="5"/>
  <c r="G741" i="5"/>
  <c r="G743" i="5"/>
  <c r="G745" i="5"/>
  <c r="G746" i="5"/>
  <c r="G750" i="5"/>
  <c r="G748" i="5"/>
  <c r="G926" i="5"/>
  <c r="G924" i="5"/>
  <c r="G922" i="5"/>
  <c r="G920" i="5"/>
  <c r="G918" i="5"/>
  <c r="J926" i="5"/>
  <c r="G917" i="5"/>
  <c r="G919" i="5"/>
  <c r="G925" i="5"/>
  <c r="J920" i="5"/>
  <c r="G927" i="5"/>
  <c r="J922" i="5"/>
  <c r="G921" i="5"/>
  <c r="J918" i="5"/>
  <c r="G923" i="5"/>
  <c r="G1098" i="5"/>
  <c r="G1100" i="5"/>
  <c r="G1093" i="5"/>
  <c r="G1099" i="5"/>
  <c r="G1101" i="5"/>
  <c r="G1103" i="5"/>
  <c r="G1094" i="5"/>
  <c r="G1096" i="5"/>
  <c r="G1102" i="5"/>
  <c r="G1097" i="5"/>
  <c r="J1095" i="5"/>
  <c r="G1095" i="5"/>
  <c r="G47" i="5"/>
  <c r="J53" i="5"/>
  <c r="G64" i="5"/>
  <c r="J66" i="5"/>
  <c r="G79" i="5"/>
  <c r="J85" i="5"/>
  <c r="G96" i="5"/>
  <c r="J98" i="5"/>
  <c r="G111" i="5"/>
  <c r="J117" i="5"/>
  <c r="G128" i="5"/>
  <c r="J130" i="5"/>
  <c r="G143" i="5"/>
  <c r="J149" i="5"/>
  <c r="G160" i="5"/>
  <c r="J162" i="5"/>
  <c r="G175" i="5"/>
  <c r="J181" i="5"/>
  <c r="G188" i="5"/>
  <c r="J235" i="5"/>
  <c r="J257" i="5"/>
  <c r="J262" i="5"/>
  <c r="G267" i="5"/>
  <c r="J277" i="5"/>
  <c r="G295" i="5"/>
  <c r="J315" i="5"/>
  <c r="G341" i="5"/>
  <c r="J362" i="5"/>
  <c r="G391" i="5"/>
  <c r="G982" i="5"/>
  <c r="G973" i="5"/>
  <c r="G977" i="5"/>
  <c r="G979" i="5"/>
  <c r="G981" i="5"/>
  <c r="J976" i="5"/>
  <c r="G972" i="5"/>
  <c r="G974" i="5"/>
  <c r="G976" i="5"/>
  <c r="G978" i="5"/>
  <c r="G975" i="5"/>
  <c r="J972" i="5"/>
  <c r="G980" i="5"/>
  <c r="G86" i="5"/>
  <c r="G101" i="5"/>
  <c r="G232" i="5"/>
  <c r="G234" i="5"/>
  <c r="G1113" i="5"/>
  <c r="G1104" i="5"/>
  <c r="G1110" i="5"/>
  <c r="G1108" i="5"/>
  <c r="G1112" i="5"/>
  <c r="G1114" i="5"/>
  <c r="G1105" i="5"/>
  <c r="G1111" i="5"/>
  <c r="G1106" i="5"/>
  <c r="G1107" i="5"/>
  <c r="J1111" i="5"/>
  <c r="G1109" i="5"/>
  <c r="G27" i="5"/>
  <c r="G29" i="5"/>
  <c r="G31" i="5"/>
  <c r="G33" i="5"/>
  <c r="G35" i="5"/>
  <c r="G39" i="5"/>
  <c r="G41" i="5"/>
  <c r="G43" i="5"/>
  <c r="G45" i="5"/>
  <c r="J51" i="5"/>
  <c r="G62" i="5"/>
  <c r="J64" i="5"/>
  <c r="G77" i="5"/>
  <c r="J83" i="5"/>
  <c r="G94" i="5"/>
  <c r="J96" i="5"/>
  <c r="G109" i="5"/>
  <c r="J115" i="5"/>
  <c r="G126" i="5"/>
  <c r="J128" i="5"/>
  <c r="G141" i="5"/>
  <c r="J147" i="5"/>
  <c r="G158" i="5"/>
  <c r="J160" i="5"/>
  <c r="G173" i="5"/>
  <c r="J179" i="5"/>
  <c r="G186" i="5"/>
  <c r="J188" i="5"/>
  <c r="G195" i="5"/>
  <c r="J199" i="5"/>
  <c r="J206" i="5"/>
  <c r="J219" i="5"/>
  <c r="J224" i="5"/>
  <c r="G231" i="5"/>
  <c r="J252" i="5"/>
  <c r="J272" i="5"/>
  <c r="J290" i="5"/>
  <c r="J370" i="5"/>
  <c r="J386" i="5"/>
  <c r="J396" i="5"/>
  <c r="G816" i="5"/>
  <c r="G814" i="5"/>
  <c r="G812" i="5"/>
  <c r="G810" i="5"/>
  <c r="G808" i="5"/>
  <c r="J810" i="5"/>
  <c r="G817" i="5"/>
  <c r="J812" i="5"/>
  <c r="J814" i="5"/>
  <c r="J816" i="5"/>
  <c r="G807" i="5"/>
  <c r="G811" i="5"/>
  <c r="G813" i="5"/>
  <c r="J808" i="5"/>
  <c r="G815" i="5"/>
  <c r="G809" i="5"/>
  <c r="G410" i="5"/>
  <c r="G408" i="5"/>
  <c r="G406" i="5"/>
  <c r="G404" i="5"/>
  <c r="G402" i="5"/>
  <c r="G400" i="5"/>
  <c r="J409" i="5"/>
  <c r="J407" i="5"/>
  <c r="J405" i="5"/>
  <c r="J403" i="5"/>
  <c r="J401" i="5"/>
  <c r="J410" i="5"/>
  <c r="G401" i="5"/>
  <c r="G403" i="5"/>
  <c r="G405" i="5"/>
  <c r="J400" i="5"/>
  <c r="J408" i="5"/>
  <c r="J402" i="5"/>
  <c r="G407" i="5"/>
  <c r="J404" i="5"/>
  <c r="G409" i="5"/>
  <c r="J406" i="5"/>
  <c r="G762" i="5"/>
  <c r="G753" i="5"/>
  <c r="G755" i="5"/>
  <c r="G757" i="5"/>
  <c r="G759" i="5"/>
  <c r="G761" i="5"/>
  <c r="G752" i="5"/>
  <c r="G754" i="5"/>
  <c r="J762" i="5"/>
  <c r="G756" i="5"/>
  <c r="G758" i="5"/>
  <c r="G760" i="5"/>
  <c r="J756" i="5"/>
  <c r="J754" i="5"/>
  <c r="G938" i="5"/>
  <c r="G936" i="5"/>
  <c r="G934" i="5"/>
  <c r="G932" i="5"/>
  <c r="G930" i="5"/>
  <c r="G928" i="5"/>
  <c r="G931" i="5"/>
  <c r="G933" i="5"/>
  <c r="G935" i="5"/>
  <c r="J936" i="5"/>
  <c r="J938" i="5"/>
  <c r="G929" i="5"/>
  <c r="G937" i="5"/>
  <c r="J934" i="5"/>
  <c r="G37" i="5"/>
  <c r="G236" i="5"/>
  <c r="G238" i="5"/>
  <c r="G240" i="5"/>
  <c r="G242" i="5"/>
  <c r="G237" i="5"/>
  <c r="G241" i="5"/>
  <c r="G420" i="5"/>
  <c r="G418" i="5"/>
  <c r="G416" i="5"/>
  <c r="G414" i="5"/>
  <c r="G412" i="5"/>
  <c r="J421" i="5"/>
  <c r="J419" i="5"/>
  <c r="J417" i="5"/>
  <c r="J415" i="5"/>
  <c r="J413" i="5"/>
  <c r="J411" i="5"/>
  <c r="G417" i="5"/>
  <c r="G419" i="5"/>
  <c r="J414" i="5"/>
  <c r="G421" i="5"/>
  <c r="J416" i="5"/>
  <c r="G411" i="5"/>
  <c r="G413" i="5"/>
  <c r="G415" i="5"/>
  <c r="J412" i="5"/>
  <c r="J418" i="5"/>
  <c r="J420" i="5"/>
  <c r="G587" i="5"/>
  <c r="G589" i="5"/>
  <c r="G591" i="5"/>
  <c r="G593" i="5"/>
  <c r="G595" i="5"/>
  <c r="G597" i="5"/>
  <c r="G592" i="5"/>
  <c r="G594" i="5"/>
  <c r="G596" i="5"/>
  <c r="G588" i="5"/>
  <c r="G590" i="5"/>
  <c r="J594" i="5"/>
  <c r="J588" i="5"/>
  <c r="J596" i="5"/>
  <c r="J770" i="5"/>
  <c r="G764" i="5"/>
  <c r="G766" i="5"/>
  <c r="G768" i="5"/>
  <c r="G770" i="5"/>
  <c r="G772" i="5"/>
  <c r="G769" i="5"/>
  <c r="G771" i="5"/>
  <c r="G773" i="5"/>
  <c r="J764" i="5"/>
  <c r="J766" i="5"/>
  <c r="G765" i="5"/>
  <c r="G767" i="5"/>
  <c r="G763" i="5"/>
  <c r="G948" i="5"/>
  <c r="G946" i="5"/>
  <c r="G944" i="5"/>
  <c r="G942" i="5"/>
  <c r="G940" i="5"/>
  <c r="G947" i="5"/>
  <c r="J942" i="5"/>
  <c r="G949" i="5"/>
  <c r="G941" i="5"/>
  <c r="G943" i="5"/>
  <c r="G945" i="5"/>
  <c r="G939" i="5"/>
  <c r="J1121" i="5"/>
  <c r="G1115" i="5"/>
  <c r="G1119" i="5"/>
  <c r="G1125" i="5"/>
  <c r="G1116" i="5"/>
  <c r="G1118" i="5"/>
  <c r="G1122" i="5"/>
  <c r="G1124" i="5"/>
  <c r="G1117" i="5"/>
  <c r="G1120" i="5"/>
  <c r="J1117" i="5"/>
  <c r="G1121" i="5"/>
  <c r="G1123" i="5"/>
  <c r="J1115" i="5"/>
  <c r="G60" i="5"/>
  <c r="J62" i="5"/>
  <c r="G75" i="5"/>
  <c r="G92" i="5"/>
  <c r="J94" i="5"/>
  <c r="G107" i="5"/>
  <c r="G124" i="5"/>
  <c r="J126" i="5"/>
  <c r="G139" i="5"/>
  <c r="G156" i="5"/>
  <c r="J158" i="5"/>
  <c r="G171" i="5"/>
  <c r="J186" i="5"/>
  <c r="G193" i="5"/>
  <c r="J195" i="5"/>
  <c r="G204" i="5"/>
  <c r="J336" i="5"/>
  <c r="J1145" i="5"/>
  <c r="G1139" i="5"/>
  <c r="G1143" i="5"/>
  <c r="G1145" i="5"/>
  <c r="G1147" i="5"/>
  <c r="G1142" i="5"/>
  <c r="G1146" i="5"/>
  <c r="G1138" i="5"/>
  <c r="J1147" i="5"/>
  <c r="G1140" i="5"/>
  <c r="J1141" i="5"/>
  <c r="J1143" i="5"/>
  <c r="G1141" i="5"/>
  <c r="G1137" i="5"/>
  <c r="G1144" i="5"/>
  <c r="G621" i="5"/>
  <c r="G623" i="5"/>
  <c r="G625" i="5"/>
  <c r="G627" i="5"/>
  <c r="G629" i="5"/>
  <c r="G624" i="5"/>
  <c r="G626" i="5"/>
  <c r="G628" i="5"/>
  <c r="G630" i="5"/>
  <c r="G620" i="5"/>
  <c r="G622" i="5"/>
  <c r="J628" i="5"/>
  <c r="J626" i="5"/>
  <c r="G288" i="5"/>
  <c r="G286" i="5"/>
  <c r="G284" i="5"/>
  <c r="G282" i="5"/>
  <c r="G280" i="5"/>
  <c r="G287" i="5"/>
  <c r="G289" i="5"/>
  <c r="J279" i="5"/>
  <c r="J281" i="5"/>
  <c r="J285" i="5"/>
  <c r="G283" i="5"/>
  <c r="J287" i="5"/>
  <c r="G285" i="5"/>
  <c r="J289" i="5"/>
  <c r="G99" i="5"/>
  <c r="J576" i="5"/>
  <c r="J578" i="5"/>
  <c r="G576" i="5"/>
  <c r="G578" i="5"/>
  <c r="J586" i="5"/>
  <c r="G580" i="5"/>
  <c r="G584" i="5"/>
  <c r="G577" i="5"/>
  <c r="G579" i="5"/>
  <c r="G581" i="5"/>
  <c r="G583" i="5"/>
  <c r="G585" i="5"/>
  <c r="G582" i="5"/>
  <c r="G586" i="5"/>
  <c r="K28" i="19"/>
  <c r="G247" i="5"/>
  <c r="G249" i="5"/>
  <c r="G251" i="5"/>
  <c r="G253" i="5"/>
  <c r="G255" i="5"/>
  <c r="G246" i="5"/>
  <c r="G254" i="5"/>
  <c r="J251" i="5"/>
  <c r="G432" i="5"/>
  <c r="G430" i="5"/>
  <c r="G428" i="5"/>
  <c r="G426" i="5"/>
  <c r="G424" i="5"/>
  <c r="G422" i="5"/>
  <c r="J431" i="5"/>
  <c r="J429" i="5"/>
  <c r="J427" i="5"/>
  <c r="J425" i="5"/>
  <c r="J423" i="5"/>
  <c r="J426" i="5"/>
  <c r="J430" i="5"/>
  <c r="J432" i="5"/>
  <c r="G427" i="5"/>
  <c r="G429" i="5"/>
  <c r="J424" i="5"/>
  <c r="G431" i="5"/>
  <c r="J422" i="5"/>
  <c r="G423" i="5"/>
  <c r="G425" i="5"/>
  <c r="J608" i="5"/>
  <c r="G602" i="5"/>
  <c r="G604" i="5"/>
  <c r="G606" i="5"/>
  <c r="G608" i="5"/>
  <c r="G601" i="5"/>
  <c r="G598" i="5"/>
  <c r="J606" i="5"/>
  <c r="G600" i="5"/>
  <c r="G605" i="5"/>
  <c r="G607" i="5"/>
  <c r="G603" i="5"/>
  <c r="G599" i="5"/>
  <c r="G779" i="5"/>
  <c r="G781" i="5"/>
  <c r="G783" i="5"/>
  <c r="J778" i="5"/>
  <c r="J780" i="5"/>
  <c r="G774" i="5"/>
  <c r="J782" i="5"/>
  <c r="G776" i="5"/>
  <c r="G784" i="5"/>
  <c r="G775" i="5"/>
  <c r="G777" i="5"/>
  <c r="G782" i="5"/>
  <c r="J784" i="5"/>
  <c r="G778" i="5"/>
  <c r="G780" i="5"/>
  <c r="G950" i="5"/>
  <c r="G952" i="5"/>
  <c r="G956" i="5"/>
  <c r="G960" i="5"/>
  <c r="G954" i="5"/>
  <c r="G958" i="5"/>
  <c r="G951" i="5"/>
  <c r="G957" i="5"/>
  <c r="J952" i="5"/>
  <c r="G959" i="5"/>
  <c r="J954" i="5"/>
  <c r="G955" i="5"/>
  <c r="J950" i="5"/>
  <c r="G953" i="5"/>
  <c r="G1128" i="5"/>
  <c r="G1130" i="5"/>
  <c r="G1132" i="5"/>
  <c r="G1136" i="5"/>
  <c r="G1131" i="5"/>
  <c r="R50" i="19" s="1"/>
  <c r="G1133" i="5"/>
  <c r="J1133" i="5"/>
  <c r="J1135" i="5"/>
  <c r="G1126" i="5"/>
  <c r="G1134" i="5"/>
  <c r="G1129" i="5"/>
  <c r="G1127" i="5"/>
  <c r="J1127" i="5"/>
  <c r="G1135" i="5"/>
  <c r="G58" i="5"/>
  <c r="J60" i="5"/>
  <c r="G73" i="5"/>
  <c r="G90" i="5"/>
  <c r="J92" i="5"/>
  <c r="G105" i="5"/>
  <c r="G122" i="5"/>
  <c r="J124" i="5"/>
  <c r="G137" i="5"/>
  <c r="G154" i="5"/>
  <c r="J156" i="5"/>
  <c r="G169" i="5"/>
  <c r="G184" i="5"/>
  <c r="J217" i="5"/>
  <c r="G222" i="5"/>
  <c r="G229" i="5"/>
  <c r="G243" i="5"/>
  <c r="G250" i="5"/>
  <c r="J255" i="5"/>
  <c r="G260" i="5"/>
  <c r="G265" i="5"/>
  <c r="J267" i="5"/>
  <c r="J275" i="5"/>
  <c r="J468" i="5"/>
  <c r="G442" i="5"/>
  <c r="G440" i="5"/>
  <c r="G438" i="5"/>
  <c r="G436" i="5"/>
  <c r="G434" i="5"/>
  <c r="J443" i="5"/>
  <c r="J441" i="5"/>
  <c r="J439" i="5"/>
  <c r="J437" i="5"/>
  <c r="J435" i="5"/>
  <c r="J433" i="5"/>
  <c r="J442" i="5"/>
  <c r="J440" i="5"/>
  <c r="J438" i="5"/>
  <c r="J436" i="5"/>
  <c r="G433" i="5"/>
  <c r="G435" i="5"/>
  <c r="G437" i="5"/>
  <c r="G443" i="5"/>
  <c r="J434" i="5"/>
  <c r="G441" i="5"/>
  <c r="G88" i="5"/>
  <c r="G454" i="5"/>
  <c r="G452" i="5"/>
  <c r="G450" i="5"/>
  <c r="G448" i="5"/>
  <c r="G446" i="5"/>
  <c r="G444" i="5"/>
  <c r="J449" i="5"/>
  <c r="J447" i="5"/>
  <c r="J445" i="5"/>
  <c r="J451" i="5"/>
  <c r="J448" i="5"/>
  <c r="J446" i="5"/>
  <c r="J444" i="5"/>
  <c r="J450" i="5"/>
  <c r="J452" i="5"/>
  <c r="G447" i="5"/>
  <c r="J453" i="5"/>
  <c r="G451" i="5"/>
  <c r="G453" i="5"/>
  <c r="G445" i="5"/>
  <c r="J88" i="5"/>
  <c r="G464" i="5"/>
  <c r="G462" i="5"/>
  <c r="G460" i="5"/>
  <c r="G458" i="5"/>
  <c r="G456" i="5"/>
  <c r="G465" i="5"/>
  <c r="J456" i="5"/>
  <c r="J458" i="5"/>
  <c r="J462" i="5"/>
  <c r="J461" i="5"/>
  <c r="G455" i="5"/>
  <c r="J463" i="5"/>
  <c r="G457" i="5"/>
  <c r="J465" i="5"/>
  <c r="G459" i="5"/>
  <c r="G461" i="5"/>
  <c r="G463" i="5"/>
  <c r="J457" i="5"/>
  <c r="J459" i="5"/>
  <c r="J455" i="5"/>
  <c r="G999" i="5"/>
  <c r="G1001" i="5"/>
  <c r="J994" i="5"/>
  <c r="J996" i="5"/>
  <c r="G994" i="5"/>
  <c r="G995" i="5"/>
  <c r="G997" i="5"/>
  <c r="J1002" i="5"/>
  <c r="G1000" i="5"/>
  <c r="J1004" i="5"/>
  <c r="G1002" i="5"/>
  <c r="G1004" i="5"/>
  <c r="G996" i="5"/>
  <c r="G1003" i="5"/>
  <c r="G998" i="5"/>
  <c r="G50" i="5"/>
  <c r="J52" i="5"/>
  <c r="G65" i="5"/>
  <c r="G82" i="5"/>
  <c r="J84" i="5"/>
  <c r="G97" i="5"/>
  <c r="G114" i="5"/>
  <c r="J116" i="5"/>
  <c r="G129" i="5"/>
  <c r="G146" i="5"/>
  <c r="J148" i="5"/>
  <c r="G161" i="5"/>
  <c r="G178" i="5"/>
  <c r="J180" i="5"/>
  <c r="J189" i="5"/>
  <c r="G198" i="5"/>
  <c r="G207" i="5"/>
  <c r="J220" i="5"/>
  <c r="G225" i="5"/>
  <c r="J253" i="5"/>
  <c r="J263" i="5"/>
  <c r="J332" i="5"/>
  <c r="G653" i="5"/>
  <c r="G655" i="5"/>
  <c r="G657" i="5"/>
  <c r="G659" i="5"/>
  <c r="G661" i="5"/>
  <c r="G656" i="5"/>
  <c r="G658" i="5"/>
  <c r="G660" i="5"/>
  <c r="G662" i="5"/>
  <c r="G663" i="5"/>
  <c r="J660" i="5"/>
  <c r="J658" i="5"/>
  <c r="G654" i="5"/>
  <c r="G48" i="5"/>
  <c r="J50" i="5"/>
  <c r="G63" i="5"/>
  <c r="G80" i="5"/>
  <c r="J82" i="5"/>
  <c r="G95" i="5"/>
  <c r="G112" i="5"/>
  <c r="J114" i="5"/>
  <c r="G127" i="5"/>
  <c r="G144" i="5"/>
  <c r="J146" i="5"/>
  <c r="G159" i="5"/>
  <c r="G176" i="5"/>
  <c r="J178" i="5"/>
  <c r="G187" i="5"/>
  <c r="G196" i="5"/>
  <c r="J198" i="5"/>
  <c r="G218" i="5"/>
  <c r="J225" i="5"/>
  <c r="G239" i="5"/>
  <c r="J283" i="5"/>
  <c r="G278" i="5"/>
  <c r="G276" i="5"/>
  <c r="G274" i="5"/>
  <c r="G272" i="5"/>
  <c r="G270" i="5"/>
  <c r="G268" i="5"/>
  <c r="G271" i="5"/>
  <c r="G273" i="5"/>
  <c r="G275" i="5"/>
  <c r="J273" i="5"/>
  <c r="J828" i="5"/>
  <c r="G822" i="5"/>
  <c r="G820" i="5"/>
  <c r="G818" i="5"/>
  <c r="G826" i="5"/>
  <c r="G828" i="5"/>
  <c r="G827" i="5"/>
  <c r="J824" i="5"/>
  <c r="G824" i="5"/>
  <c r="G819" i="5"/>
  <c r="G821" i="5"/>
  <c r="G823" i="5"/>
  <c r="J822" i="5"/>
  <c r="J820" i="5"/>
  <c r="G825" i="5"/>
  <c r="J818" i="5"/>
  <c r="G1014" i="5"/>
  <c r="G1005" i="5"/>
  <c r="G1007" i="5"/>
  <c r="G1009" i="5"/>
  <c r="G1011" i="5"/>
  <c r="J1012" i="5"/>
  <c r="G1006" i="5"/>
  <c r="G1010" i="5"/>
  <c r="G1012" i="5"/>
  <c r="J1014" i="5"/>
  <c r="G1015" i="5"/>
  <c r="J1008" i="5"/>
  <c r="G1013" i="5"/>
  <c r="J1010" i="5"/>
  <c r="G1008" i="5"/>
  <c r="G1016" i="5"/>
  <c r="J1026" i="5"/>
  <c r="G1020" i="5"/>
  <c r="G1022" i="5"/>
  <c r="G1024" i="5"/>
  <c r="G1026" i="5"/>
  <c r="G1023" i="5"/>
  <c r="J1016" i="5"/>
  <c r="J1018" i="5"/>
  <c r="G1019" i="5"/>
  <c r="G1021" i="5"/>
  <c r="J1024" i="5"/>
  <c r="G1017" i="5"/>
  <c r="G1018" i="5"/>
  <c r="G1025" i="5"/>
  <c r="G26" i="5"/>
  <c r="G30" i="5"/>
  <c r="G34" i="5"/>
  <c r="G36" i="5"/>
  <c r="G40" i="5"/>
  <c r="G44" i="5"/>
  <c r="G46" i="5"/>
  <c r="G61" i="5"/>
  <c r="J67" i="5"/>
  <c r="J80" i="5"/>
  <c r="G93" i="5"/>
  <c r="J112" i="5"/>
  <c r="G125" i="5"/>
  <c r="J131" i="5"/>
  <c r="G142" i="5"/>
  <c r="J144" i="5"/>
  <c r="G157" i="5"/>
  <c r="J163" i="5"/>
  <c r="G174" i="5"/>
  <c r="J176" i="5"/>
  <c r="J196" i="5"/>
  <c r="G205" i="5"/>
  <c r="J209" i="5"/>
  <c r="J218" i="5"/>
  <c r="J232" i="5"/>
  <c r="J246" i="5"/>
  <c r="G256" i="5"/>
  <c r="G281" i="5"/>
  <c r="J286" i="5"/>
  <c r="J304" i="5"/>
  <c r="J322" i="5"/>
  <c r="J366" i="5"/>
  <c r="J265" i="5"/>
  <c r="G651" i="5"/>
  <c r="J642" i="5"/>
  <c r="G642" i="5"/>
  <c r="J650" i="5"/>
  <c r="G644" i="5"/>
  <c r="G648" i="5"/>
  <c r="G643" i="5"/>
  <c r="G645" i="5"/>
  <c r="G647" i="5"/>
  <c r="G649" i="5"/>
  <c r="G650" i="5"/>
  <c r="G646" i="5"/>
  <c r="G652" i="5"/>
  <c r="G322" i="5"/>
  <c r="G320" i="5"/>
  <c r="G318" i="5"/>
  <c r="G316" i="5"/>
  <c r="G314" i="5"/>
  <c r="G312" i="5"/>
  <c r="G321" i="5"/>
  <c r="J318" i="5"/>
  <c r="J313" i="5"/>
  <c r="J317" i="5"/>
  <c r="J319" i="5"/>
  <c r="G315" i="5"/>
  <c r="J321" i="5"/>
  <c r="G317" i="5"/>
  <c r="G319" i="5"/>
  <c r="J497" i="5"/>
  <c r="J495" i="5"/>
  <c r="J493" i="5"/>
  <c r="J491" i="5"/>
  <c r="J489" i="5"/>
  <c r="G497" i="5"/>
  <c r="G498" i="5"/>
  <c r="G496" i="5"/>
  <c r="G494" i="5"/>
  <c r="G492" i="5"/>
  <c r="G490" i="5"/>
  <c r="G488" i="5"/>
  <c r="G491" i="5"/>
  <c r="G493" i="5"/>
  <c r="J488" i="5"/>
  <c r="G495" i="5"/>
  <c r="J490" i="5"/>
  <c r="J496" i="5"/>
  <c r="J498" i="5"/>
  <c r="G489" i="5"/>
  <c r="J492" i="5"/>
  <c r="J494" i="5"/>
  <c r="G666" i="5"/>
  <c r="J674" i="5"/>
  <c r="G668" i="5"/>
  <c r="G670" i="5"/>
  <c r="G672" i="5"/>
  <c r="G674" i="5"/>
  <c r="G665" i="5"/>
  <c r="G673" i="5"/>
  <c r="J668" i="5"/>
  <c r="J670" i="5"/>
  <c r="G664" i="5"/>
  <c r="G671" i="5"/>
  <c r="G667" i="5"/>
  <c r="G669" i="5"/>
  <c r="G841" i="5"/>
  <c r="G843" i="5"/>
  <c r="G845" i="5"/>
  <c r="G847" i="5"/>
  <c r="G849" i="5"/>
  <c r="G842" i="5"/>
  <c r="G848" i="5"/>
  <c r="G850" i="5"/>
  <c r="J850" i="5"/>
  <c r="G840" i="5"/>
  <c r="G844" i="5"/>
  <c r="G846" i="5"/>
  <c r="J844" i="5"/>
  <c r="G28" i="5"/>
  <c r="G32" i="5"/>
  <c r="G38" i="5"/>
  <c r="G42" i="5"/>
  <c r="J48" i="5"/>
  <c r="G78" i="5"/>
  <c r="J99" i="5"/>
  <c r="G110" i="5"/>
  <c r="G332" i="5"/>
  <c r="G330" i="5"/>
  <c r="G328" i="5"/>
  <c r="G326" i="5"/>
  <c r="G324" i="5"/>
  <c r="J331" i="5"/>
  <c r="G325" i="5"/>
  <c r="J333" i="5"/>
  <c r="G327" i="5"/>
  <c r="G331" i="5"/>
  <c r="G333" i="5"/>
  <c r="J323" i="5"/>
  <c r="J325" i="5"/>
  <c r="G323" i="5"/>
  <c r="J329" i="5"/>
  <c r="J328" i="5"/>
  <c r="J509" i="5"/>
  <c r="J507" i="5"/>
  <c r="J505" i="5"/>
  <c r="J503" i="5"/>
  <c r="J501" i="5"/>
  <c r="J499" i="5"/>
  <c r="G509" i="5"/>
  <c r="G507" i="5"/>
  <c r="G505" i="5"/>
  <c r="G503" i="5"/>
  <c r="G501" i="5"/>
  <c r="G499" i="5"/>
  <c r="G508" i="5"/>
  <c r="G506" i="5"/>
  <c r="G504" i="5"/>
  <c r="G502" i="5"/>
  <c r="G500" i="5"/>
  <c r="J500" i="5"/>
  <c r="J502" i="5"/>
  <c r="J508" i="5"/>
  <c r="J504" i="5"/>
  <c r="J506" i="5"/>
  <c r="G683" i="5"/>
  <c r="G685" i="5"/>
  <c r="J682" i="5"/>
  <c r="G676" i="5"/>
  <c r="G680" i="5"/>
  <c r="G675" i="5"/>
  <c r="G677" i="5"/>
  <c r="G679" i="5"/>
  <c r="G681" i="5"/>
  <c r="G678" i="5"/>
  <c r="G684" i="5"/>
  <c r="J684" i="5"/>
  <c r="G682" i="5"/>
  <c r="G852" i="5"/>
  <c r="J860" i="5"/>
  <c r="G854" i="5"/>
  <c r="G856" i="5"/>
  <c r="G858" i="5"/>
  <c r="G860" i="5"/>
  <c r="G859" i="5"/>
  <c r="J854" i="5"/>
  <c r="J856" i="5"/>
  <c r="G855" i="5"/>
  <c r="J852" i="5"/>
  <c r="G857" i="5"/>
  <c r="G861" i="5"/>
  <c r="G851" i="5"/>
  <c r="G853" i="5"/>
  <c r="G1037" i="5"/>
  <c r="G1035" i="5"/>
  <c r="G1033" i="5"/>
  <c r="G1031" i="5"/>
  <c r="G1029" i="5"/>
  <c r="G1027" i="5"/>
  <c r="G1036" i="5"/>
  <c r="G1032" i="5"/>
  <c r="G1034" i="5"/>
  <c r="J1036" i="5"/>
  <c r="G1028" i="5"/>
  <c r="G1030" i="5"/>
  <c r="J1032" i="5"/>
  <c r="J46" i="5"/>
  <c r="G59" i="5"/>
  <c r="G76" i="5"/>
  <c r="J78" i="5"/>
  <c r="G91" i="5"/>
  <c r="G108" i="5"/>
  <c r="J110" i="5"/>
  <c r="G123" i="5"/>
  <c r="G140" i="5"/>
  <c r="J142" i="5"/>
  <c r="G155" i="5"/>
  <c r="G172" i="5"/>
  <c r="J174" i="5"/>
  <c r="G194" i="5"/>
  <c r="G203" i="5"/>
  <c r="G216" i="5"/>
  <c r="J223" i="5"/>
  <c r="G230" i="5"/>
  <c r="G244" i="5"/>
  <c r="J261" i="5"/>
  <c r="J390" i="5"/>
  <c r="J541" i="5"/>
  <c r="G619" i="5"/>
  <c r="J610" i="5"/>
  <c r="G610" i="5"/>
  <c r="J618" i="5"/>
  <c r="G612" i="5"/>
  <c r="G616" i="5"/>
  <c r="G609" i="5"/>
  <c r="G611" i="5"/>
  <c r="G613" i="5"/>
  <c r="G615" i="5"/>
  <c r="G617" i="5"/>
  <c r="G618" i="5"/>
  <c r="G614" i="5"/>
  <c r="G984" i="5"/>
  <c r="G988" i="5"/>
  <c r="G992" i="5"/>
  <c r="G991" i="5"/>
  <c r="J984" i="5"/>
  <c r="G990" i="5"/>
  <c r="G983" i="5"/>
  <c r="G985" i="5"/>
  <c r="G987" i="5"/>
  <c r="J986" i="5"/>
  <c r="G993" i="5"/>
  <c r="G986" i="5"/>
  <c r="G989" i="5"/>
  <c r="J86" i="5"/>
  <c r="G300" i="5"/>
  <c r="G298" i="5"/>
  <c r="G296" i="5"/>
  <c r="G294" i="5"/>
  <c r="G292" i="5"/>
  <c r="G290" i="5"/>
  <c r="J291" i="5"/>
  <c r="J293" i="5"/>
  <c r="G291" i="5"/>
  <c r="J295" i="5"/>
  <c r="J297" i="5"/>
  <c r="G299" i="5"/>
  <c r="G310" i="5"/>
  <c r="G308" i="5"/>
  <c r="G306" i="5"/>
  <c r="G304" i="5"/>
  <c r="G302" i="5"/>
  <c r="G303" i="5"/>
  <c r="J307" i="5"/>
  <c r="G305" i="5"/>
  <c r="J309" i="5"/>
  <c r="G307" i="5"/>
  <c r="J311" i="5"/>
  <c r="J301" i="5"/>
  <c r="J303" i="5"/>
  <c r="G301" i="5"/>
  <c r="J305" i="5"/>
  <c r="E6" i="3"/>
  <c r="G344" i="5"/>
  <c r="G342" i="5"/>
  <c r="G340" i="5"/>
  <c r="G338" i="5"/>
  <c r="G336" i="5"/>
  <c r="G334" i="5"/>
  <c r="J337" i="5"/>
  <c r="J339" i="5"/>
  <c r="J341" i="5"/>
  <c r="G335" i="5"/>
  <c r="J343" i="5"/>
  <c r="G337" i="5"/>
  <c r="J342" i="5"/>
  <c r="J344" i="5"/>
  <c r="G343" i="5"/>
  <c r="J335" i="5"/>
  <c r="J519" i="5"/>
  <c r="J517" i="5"/>
  <c r="J515" i="5"/>
  <c r="J513" i="5"/>
  <c r="J511" i="5"/>
  <c r="G519" i="5"/>
  <c r="G517" i="5"/>
  <c r="G515" i="5"/>
  <c r="G513" i="5"/>
  <c r="G511" i="5"/>
  <c r="G520" i="5"/>
  <c r="G518" i="5"/>
  <c r="G516" i="5"/>
  <c r="G514" i="5"/>
  <c r="G512" i="5"/>
  <c r="G510" i="5"/>
  <c r="J510" i="5"/>
  <c r="J512" i="5"/>
  <c r="J514" i="5"/>
  <c r="J518" i="5"/>
  <c r="J520" i="5"/>
  <c r="J516" i="5"/>
  <c r="G687" i="5"/>
  <c r="G689" i="5"/>
  <c r="G691" i="5"/>
  <c r="G693" i="5"/>
  <c r="G688" i="5"/>
  <c r="G690" i="5"/>
  <c r="G692" i="5"/>
  <c r="G694" i="5"/>
  <c r="G696" i="5"/>
  <c r="J690" i="5"/>
  <c r="G695" i="5"/>
  <c r="J692" i="5"/>
  <c r="G686" i="5"/>
  <c r="J688" i="5"/>
  <c r="G869" i="5"/>
  <c r="G871" i="5"/>
  <c r="J862" i="5"/>
  <c r="J866" i="5"/>
  <c r="G862" i="5"/>
  <c r="G864" i="5"/>
  <c r="G863" i="5"/>
  <c r="G865" i="5"/>
  <c r="G867" i="5"/>
  <c r="G868" i="5"/>
  <c r="G870" i="5"/>
  <c r="G872" i="5"/>
  <c r="G866" i="5"/>
  <c r="G1047" i="5"/>
  <c r="G1045" i="5"/>
  <c r="G1043" i="5"/>
  <c r="G1041" i="5"/>
  <c r="G1039" i="5"/>
  <c r="J1042" i="5"/>
  <c r="G1040" i="5"/>
  <c r="G1042" i="5"/>
  <c r="G1048" i="5"/>
  <c r="J1038" i="5"/>
  <c r="G1044" i="5"/>
  <c r="J1048" i="5"/>
  <c r="G1046" i="5"/>
  <c r="G1038" i="5"/>
  <c r="G57" i="5"/>
  <c r="G74" i="5"/>
  <c r="J76" i="5"/>
  <c r="G89" i="5"/>
  <c r="G106" i="5"/>
  <c r="J108" i="5"/>
  <c r="G121" i="5"/>
  <c r="G138" i="5"/>
  <c r="J140" i="5"/>
  <c r="G153" i="5"/>
  <c r="G170" i="5"/>
  <c r="J172" i="5"/>
  <c r="J187" i="5"/>
  <c r="G192" i="5"/>
  <c r="J194" i="5"/>
  <c r="J216" i="5"/>
  <c r="J230" i="5"/>
  <c r="J239" i="5"/>
  <c r="J271" i="5"/>
  <c r="J330" i="5"/>
  <c r="J536" i="5"/>
  <c r="G967" i="5"/>
  <c r="G969" i="5"/>
  <c r="J962" i="5"/>
  <c r="G970" i="5"/>
  <c r="G963" i="5"/>
  <c r="G965" i="5"/>
  <c r="G966" i="5"/>
  <c r="J970" i="5"/>
  <c r="G968" i="5"/>
  <c r="G961" i="5"/>
  <c r="G962" i="5"/>
  <c r="G964" i="5"/>
  <c r="G971" i="5"/>
  <c r="G837" i="5"/>
  <c r="G839" i="5"/>
  <c r="J834" i="5"/>
  <c r="G830" i="5"/>
  <c r="G832" i="5"/>
  <c r="G835" i="5"/>
  <c r="G829" i="5"/>
  <c r="G836" i="5"/>
  <c r="G831" i="5"/>
  <c r="G838" i="5"/>
  <c r="G833" i="5"/>
  <c r="J830" i="5"/>
  <c r="G834" i="5"/>
  <c r="J529" i="5"/>
  <c r="J527" i="5"/>
  <c r="J525" i="5"/>
  <c r="J523" i="5"/>
  <c r="J521" i="5"/>
  <c r="G531" i="5"/>
  <c r="G529" i="5"/>
  <c r="G527" i="5"/>
  <c r="G525" i="5"/>
  <c r="G523" i="5"/>
  <c r="G521" i="5"/>
  <c r="G530" i="5"/>
  <c r="G528" i="5"/>
  <c r="G526" i="5"/>
  <c r="G524" i="5"/>
  <c r="G522" i="5"/>
  <c r="J522" i="5"/>
  <c r="J524" i="5"/>
  <c r="J528" i="5"/>
  <c r="J530" i="5"/>
  <c r="J526" i="5"/>
  <c r="J30" i="5"/>
  <c r="J34" i="5"/>
  <c r="J40" i="5"/>
  <c r="G55" i="5"/>
  <c r="J61" i="5"/>
  <c r="G72" i="5"/>
  <c r="J74" i="5"/>
  <c r="G87" i="5"/>
  <c r="J93" i="5"/>
  <c r="J106" i="5"/>
  <c r="G119" i="5"/>
  <c r="J125" i="5"/>
  <c r="J138" i="5"/>
  <c r="G151" i="5"/>
  <c r="J157" i="5"/>
  <c r="G168" i="5"/>
  <c r="J170" i="5"/>
  <c r="J185" i="5"/>
  <c r="J192" i="5"/>
  <c r="G201" i="5"/>
  <c r="J205" i="5"/>
  <c r="G214" i="5"/>
  <c r="G228" i="5"/>
  <c r="G259" i="5"/>
  <c r="G279" i="5"/>
  <c r="J299" i="5"/>
  <c r="J624" i="5"/>
  <c r="G794" i="5"/>
  <c r="G792" i="5"/>
  <c r="G790" i="5"/>
  <c r="J794" i="5"/>
  <c r="G785" i="5"/>
  <c r="G787" i="5"/>
  <c r="G789" i="5"/>
  <c r="G791" i="5"/>
  <c r="G795" i="5"/>
  <c r="J790" i="5"/>
  <c r="G786" i="5"/>
  <c r="G788" i="5"/>
  <c r="J792" i="5"/>
  <c r="J786" i="5"/>
  <c r="G793" i="5"/>
  <c r="J90" i="5"/>
  <c r="G634" i="5"/>
  <c r="G636" i="5"/>
  <c r="G638" i="5"/>
  <c r="G640" i="5"/>
  <c r="G633" i="5"/>
  <c r="G641" i="5"/>
  <c r="J636" i="5"/>
  <c r="J638" i="5"/>
  <c r="G632" i="5"/>
  <c r="G635" i="5"/>
  <c r="G637" i="5"/>
  <c r="G631" i="5"/>
  <c r="G639" i="5"/>
  <c r="J487" i="5"/>
  <c r="J485" i="5"/>
  <c r="G486" i="5"/>
  <c r="G484" i="5"/>
  <c r="G482" i="5"/>
  <c r="G480" i="5"/>
  <c r="G478" i="5"/>
  <c r="J486" i="5"/>
  <c r="J477" i="5"/>
  <c r="J479" i="5"/>
  <c r="J481" i="5"/>
  <c r="J483" i="5"/>
  <c r="G477" i="5"/>
  <c r="G487" i="5"/>
  <c r="J480" i="5"/>
  <c r="J482" i="5"/>
  <c r="J484" i="5"/>
  <c r="G483" i="5"/>
  <c r="G479" i="5"/>
  <c r="G481" i="5"/>
  <c r="G485" i="5"/>
  <c r="G6" i="3"/>
  <c r="G698" i="5"/>
  <c r="J706" i="5"/>
  <c r="G700" i="5"/>
  <c r="G702" i="5"/>
  <c r="G704" i="5"/>
  <c r="G706" i="5"/>
  <c r="G697" i="5"/>
  <c r="G705" i="5"/>
  <c r="G707" i="5"/>
  <c r="J700" i="5"/>
  <c r="J702" i="5"/>
  <c r="G703" i="5"/>
  <c r="G699" i="5"/>
  <c r="G701" i="5"/>
  <c r="G1059" i="5"/>
  <c r="G1057" i="5"/>
  <c r="G1055" i="5"/>
  <c r="G1053" i="5"/>
  <c r="G1051" i="5"/>
  <c r="G1049" i="5"/>
  <c r="G1052" i="5"/>
  <c r="J1058" i="5"/>
  <c r="G1056" i="5"/>
  <c r="G1058" i="5"/>
  <c r="G1050" i="5"/>
  <c r="J1054" i="5"/>
  <c r="G1054" i="5"/>
  <c r="J1052" i="5"/>
  <c r="J28" i="5"/>
  <c r="J36" i="5"/>
  <c r="J44" i="5"/>
  <c r="G1061" i="5"/>
  <c r="J1063" i="5"/>
  <c r="G1063" i="5"/>
  <c r="J1069" i="5"/>
  <c r="G1065" i="5"/>
  <c r="G1067" i="5"/>
  <c r="G1064" i="5"/>
  <c r="G1066" i="5"/>
  <c r="G1068" i="5"/>
  <c r="G1070" i="5"/>
  <c r="G1069" i="5"/>
  <c r="G1062" i="5"/>
  <c r="G1060" i="5"/>
  <c r="G53" i="5"/>
  <c r="J72" i="5"/>
  <c r="G85" i="5"/>
  <c r="G102" i="5"/>
  <c r="J104" i="5"/>
  <c r="G117" i="5"/>
  <c r="G134" i="5"/>
  <c r="J136" i="5"/>
  <c r="G149" i="5"/>
  <c r="G166" i="5"/>
  <c r="J168" i="5"/>
  <c r="G181" i="5"/>
  <c r="G212" i="5"/>
  <c r="J214" i="5"/>
  <c r="J221" i="5"/>
  <c r="J228" i="5"/>
  <c r="G235" i="5"/>
  <c r="J254" i="5"/>
  <c r="J259" i="5"/>
  <c r="J274" i="5"/>
  <c r="G297" i="5"/>
  <c r="J302" i="5"/>
  <c r="J338" i="5"/>
  <c r="J270" i="5"/>
  <c r="G84" i="5"/>
  <c r="J258" i="5"/>
  <c r="G263" i="5"/>
  <c r="G476" i="5"/>
  <c r="G474" i="5"/>
  <c r="G472" i="5"/>
  <c r="G470" i="5"/>
  <c r="G468" i="5"/>
  <c r="G466" i="5"/>
  <c r="J471" i="5"/>
  <c r="J473" i="5"/>
  <c r="G467" i="5"/>
  <c r="J475" i="5"/>
  <c r="G469" i="5"/>
  <c r="G471" i="5"/>
  <c r="G473" i="5"/>
  <c r="G475" i="5"/>
  <c r="J467" i="5"/>
  <c r="J469" i="5"/>
  <c r="J472" i="5"/>
  <c r="J474" i="5"/>
  <c r="G354" i="5"/>
  <c r="G352" i="5"/>
  <c r="G350" i="5"/>
  <c r="G348" i="5"/>
  <c r="G346" i="5"/>
  <c r="G351" i="5"/>
  <c r="J351" i="5"/>
  <c r="G349" i="5"/>
  <c r="J353" i="5"/>
  <c r="J355" i="5"/>
  <c r="G353" i="5"/>
  <c r="G355" i="5"/>
  <c r="J350" i="5"/>
  <c r="J347" i="5"/>
  <c r="G345" i="5"/>
  <c r="J349" i="5"/>
  <c r="G347" i="5"/>
  <c r="G873" i="5"/>
  <c r="G875" i="5"/>
  <c r="G877" i="5"/>
  <c r="G879" i="5"/>
  <c r="G881" i="5"/>
  <c r="G874" i="5"/>
  <c r="J882" i="5"/>
  <c r="G876" i="5"/>
  <c r="G878" i="5"/>
  <c r="G880" i="5"/>
  <c r="G882" i="5"/>
  <c r="J878" i="5"/>
  <c r="G883" i="5"/>
  <c r="J876" i="5"/>
  <c r="J26" i="5"/>
  <c r="J32" i="5"/>
  <c r="J38" i="5"/>
  <c r="X105" i="19"/>
  <c r="K14" i="3" s="1"/>
  <c r="W105" i="19"/>
  <c r="N14" i="3" s="1"/>
  <c r="W101" i="19"/>
  <c r="N10" i="3" s="1"/>
  <c r="V105" i="19"/>
  <c r="M14" i="3" s="1"/>
  <c r="V101" i="19"/>
  <c r="M10" i="3" s="1"/>
  <c r="U105" i="19"/>
  <c r="L14" i="3" s="1"/>
  <c r="U101" i="19"/>
  <c r="L10" i="3" s="1"/>
  <c r="X104" i="19"/>
  <c r="K13" i="3" s="1"/>
  <c r="W104" i="19"/>
  <c r="N13" i="3" s="1"/>
  <c r="V104" i="19"/>
  <c r="M13" i="3" s="1"/>
  <c r="U104" i="19"/>
  <c r="L13" i="3" s="1"/>
  <c r="X103" i="19"/>
  <c r="K12" i="3" s="1"/>
  <c r="W103" i="19"/>
  <c r="N12" i="3" s="1"/>
  <c r="V103" i="19"/>
  <c r="M12" i="3" s="1"/>
  <c r="U103" i="19"/>
  <c r="L12" i="3" s="1"/>
  <c r="X102" i="19"/>
  <c r="K11" i="3" s="1"/>
  <c r="W102" i="19"/>
  <c r="N11" i="3" s="1"/>
  <c r="V102" i="19"/>
  <c r="M11" i="3" s="1"/>
  <c r="U102" i="19"/>
  <c r="L11" i="3" s="1"/>
  <c r="X101" i="19"/>
  <c r="K10" i="3" s="1"/>
  <c r="G183" i="5"/>
  <c r="G185" i="5"/>
  <c r="G189" i="5"/>
  <c r="G366" i="5"/>
  <c r="G364" i="5"/>
  <c r="G362" i="5"/>
  <c r="G360" i="5"/>
  <c r="G358" i="5"/>
  <c r="G356" i="5"/>
  <c r="J363" i="5"/>
  <c r="G357" i="5"/>
  <c r="J365" i="5"/>
  <c r="G359" i="5"/>
  <c r="G363" i="5"/>
  <c r="G365" i="5"/>
  <c r="J357" i="5"/>
  <c r="J359" i="5"/>
  <c r="J361" i="5"/>
  <c r="G361" i="5"/>
  <c r="G538" i="5"/>
  <c r="G540" i="5"/>
  <c r="G542" i="5"/>
  <c r="G533" i="5"/>
  <c r="G537" i="5"/>
  <c r="G532" i="5"/>
  <c r="G534" i="5"/>
  <c r="J542" i="5"/>
  <c r="G536" i="5"/>
  <c r="G535" i="5"/>
  <c r="J532" i="5"/>
  <c r="G541" i="5"/>
  <c r="G715" i="5"/>
  <c r="G717" i="5"/>
  <c r="J714" i="5"/>
  <c r="G708" i="5"/>
  <c r="G712" i="5"/>
  <c r="G709" i="5"/>
  <c r="G711" i="5"/>
  <c r="G713" i="5"/>
  <c r="G716" i="5"/>
  <c r="G718" i="5"/>
  <c r="G710" i="5"/>
  <c r="G714" i="5"/>
  <c r="G884" i="5"/>
  <c r="J892" i="5"/>
  <c r="G886" i="5"/>
  <c r="J894" i="5"/>
  <c r="G888" i="5"/>
  <c r="G890" i="5"/>
  <c r="G892" i="5"/>
  <c r="G894" i="5"/>
  <c r="G891" i="5"/>
  <c r="G893" i="5"/>
  <c r="J884" i="5"/>
  <c r="J886" i="5"/>
  <c r="J888" i="5"/>
  <c r="G885" i="5"/>
  <c r="G887" i="5"/>
  <c r="G889" i="5"/>
  <c r="G376" i="5"/>
  <c r="G374" i="5"/>
  <c r="G372" i="5"/>
  <c r="G370" i="5"/>
  <c r="G368" i="5"/>
  <c r="J369" i="5"/>
  <c r="J371" i="5"/>
  <c r="J373" i="5"/>
  <c r="G367" i="5"/>
  <c r="J375" i="5"/>
  <c r="G369" i="5"/>
  <c r="J376" i="5"/>
  <c r="J377" i="5"/>
  <c r="G375" i="5"/>
  <c r="G377" i="5"/>
  <c r="J367" i="5"/>
  <c r="J374" i="5"/>
  <c r="G371" i="5"/>
  <c r="J368" i="5"/>
  <c r="G373" i="5"/>
  <c r="J544" i="5"/>
  <c r="J546" i="5"/>
  <c r="G544" i="5"/>
  <c r="G546" i="5"/>
  <c r="G548" i="5"/>
  <c r="G552" i="5"/>
  <c r="G545" i="5"/>
  <c r="G547" i="5"/>
  <c r="G549" i="5"/>
  <c r="G551" i="5"/>
  <c r="G553" i="5"/>
  <c r="G550" i="5"/>
  <c r="G543" i="5"/>
  <c r="G719" i="5"/>
  <c r="G721" i="5"/>
  <c r="G723" i="5"/>
  <c r="G725" i="5"/>
  <c r="G727" i="5"/>
  <c r="G729" i="5"/>
  <c r="G720" i="5"/>
  <c r="G722" i="5"/>
  <c r="G724" i="5"/>
  <c r="G726" i="5"/>
  <c r="G728" i="5"/>
  <c r="J720" i="5"/>
  <c r="J722" i="5"/>
  <c r="J724" i="5"/>
  <c r="G904" i="5"/>
  <c r="G902" i="5"/>
  <c r="G900" i="5"/>
  <c r="G898" i="5"/>
  <c r="G896" i="5"/>
  <c r="G899" i="5"/>
  <c r="G901" i="5"/>
  <c r="J896" i="5"/>
  <c r="G903" i="5"/>
  <c r="J904" i="5"/>
  <c r="G895" i="5"/>
  <c r="G897" i="5"/>
  <c r="G905" i="5"/>
  <c r="J902" i="5"/>
  <c r="G1081" i="5"/>
  <c r="G1072" i="5"/>
  <c r="G1078" i="5"/>
  <c r="G1076" i="5"/>
  <c r="G1080" i="5"/>
  <c r="G1075" i="5"/>
  <c r="G1077" i="5"/>
  <c r="G1079" i="5"/>
  <c r="G1074" i="5"/>
  <c r="J1081" i="5"/>
  <c r="G1071" i="5"/>
  <c r="G1073" i="5"/>
  <c r="J1077" i="5"/>
  <c r="J70" i="5"/>
  <c r="J102" i="5"/>
  <c r="J134" i="5"/>
  <c r="J166" i="5"/>
  <c r="J190" i="5"/>
  <c r="G199" i="5"/>
  <c r="G210" i="5"/>
  <c r="J212" i="5"/>
  <c r="G226" i="5"/>
  <c r="J249" i="5"/>
  <c r="G269" i="5"/>
  <c r="J340" i="5"/>
  <c r="J356" i="5"/>
  <c r="J278" i="5"/>
  <c r="J294" i="5"/>
  <c r="J310" i="5"/>
  <c r="J326" i="5"/>
  <c r="J464" i="5"/>
  <c r="J620" i="5"/>
  <c r="J644" i="5"/>
  <c r="J260" i="5"/>
  <c r="J354" i="5"/>
  <c r="J276" i="5"/>
  <c r="J292" i="5"/>
  <c r="J308" i="5"/>
  <c r="J793" i="5"/>
  <c r="J256" i="5"/>
  <c r="J324" i="5"/>
  <c r="J352" i="5"/>
  <c r="J378" i="5"/>
  <c r="J248" i="5"/>
  <c r="J320" i="5"/>
  <c r="J348" i="5"/>
  <c r="J1015" i="5"/>
  <c r="J244" i="5"/>
  <c r="J346" i="5"/>
  <c r="J384" i="5"/>
  <c r="J242" i="5"/>
  <c r="J268" i="5"/>
  <c r="J284" i="5"/>
  <c r="J300" i="5"/>
  <c r="J316" i="5"/>
  <c r="J372" i="5"/>
  <c r="J704" i="5"/>
  <c r="J712" i="5"/>
  <c r="J208" i="5"/>
  <c r="J240" i="5"/>
  <c r="J358" i="5"/>
  <c r="J238" i="5"/>
  <c r="J266" i="5"/>
  <c r="J282" i="5"/>
  <c r="J298" i="5"/>
  <c r="J314" i="5"/>
  <c r="J204" i="5"/>
  <c r="J236" i="5"/>
  <c r="J382" i="5"/>
  <c r="J202" i="5"/>
  <c r="J234" i="5"/>
  <c r="J264" i="5"/>
  <c r="J280" i="5"/>
  <c r="J296" i="5"/>
  <c r="J312" i="5"/>
  <c r="J654" i="5"/>
  <c r="J460" i="5"/>
  <c r="J478" i="5"/>
  <c r="J569" i="5"/>
  <c r="J614" i="5"/>
  <c r="J740" i="5"/>
  <c r="J609" i="5"/>
  <c r="J656" i="5"/>
  <c r="J664" i="5"/>
  <c r="J669" i="5"/>
  <c r="J466" i="5"/>
  <c r="J476" i="5"/>
  <c r="J604" i="5"/>
  <c r="J809" i="5"/>
  <c r="J454" i="5"/>
  <c r="J652" i="5"/>
  <c r="J584" i="5"/>
  <c r="J592" i="5"/>
  <c r="J639" i="5"/>
  <c r="J694" i="5"/>
  <c r="J765" i="5"/>
  <c r="J930" i="5"/>
  <c r="J634" i="5"/>
  <c r="J752" i="5"/>
  <c r="J760" i="5"/>
  <c r="J697" i="5"/>
  <c r="J768" i="5"/>
  <c r="J776" i="5"/>
  <c r="J566" i="5"/>
  <c r="J840" i="5"/>
  <c r="J864" i="5"/>
  <c r="J872" i="5"/>
  <c r="J737" i="5"/>
  <c r="J750" i="5"/>
  <c r="J633" i="5"/>
  <c r="J716" i="5"/>
  <c r="J726" i="5"/>
  <c r="J772" i="5"/>
  <c r="J900" i="5"/>
  <c r="J982" i="5"/>
  <c r="J548" i="5"/>
  <c r="J598" i="5"/>
  <c r="J676" i="5"/>
  <c r="J795" i="5"/>
  <c r="J842" i="5"/>
  <c r="J932" i="5"/>
  <c r="J940" i="5"/>
  <c r="J948" i="5"/>
  <c r="J1046" i="5"/>
  <c r="J538" i="5"/>
  <c r="J558" i="5"/>
  <c r="J568" i="5"/>
  <c r="J573" i="5"/>
  <c r="J616" i="5"/>
  <c r="J646" i="5"/>
  <c r="J666" i="5"/>
  <c r="J686" i="5"/>
  <c r="J696" i="5"/>
  <c r="J701" i="5"/>
  <c r="J767" i="5"/>
  <c r="J874" i="5"/>
  <c r="J543" i="5"/>
  <c r="J641" i="5"/>
  <c r="J671" i="5"/>
  <c r="J742" i="5"/>
  <c r="J964" i="5"/>
  <c r="J601" i="5"/>
  <c r="J811" i="5"/>
  <c r="J859" i="5"/>
  <c r="J534" i="5"/>
  <c r="J612" i="5"/>
  <c r="J662" i="5"/>
  <c r="J672" i="5"/>
  <c r="J735" i="5"/>
  <c r="J748" i="5"/>
  <c r="J758" i="5"/>
  <c r="J552" i="5"/>
  <c r="J582" i="5"/>
  <c r="J602" i="5"/>
  <c r="J622" i="5"/>
  <c r="J632" i="5"/>
  <c r="J637" i="5"/>
  <c r="J680" i="5"/>
  <c r="J710" i="5"/>
  <c r="J846" i="5"/>
  <c r="J572" i="5"/>
  <c r="J577" i="5"/>
  <c r="J607" i="5"/>
  <c r="J705" i="5"/>
  <c r="J825" i="5"/>
  <c r="J968" i="5"/>
  <c r="J989" i="5"/>
  <c r="J537" i="5"/>
  <c r="J665" i="5"/>
  <c r="J728" i="5"/>
  <c r="J733" i="5"/>
  <c r="J774" i="5"/>
  <c r="J1109" i="5"/>
  <c r="J580" i="5"/>
  <c r="J630" i="5"/>
  <c r="J640" i="5"/>
  <c r="J708" i="5"/>
  <c r="J718" i="5"/>
  <c r="J550" i="5"/>
  <c r="J570" i="5"/>
  <c r="J590" i="5"/>
  <c r="J600" i="5"/>
  <c r="J605" i="5"/>
  <c r="J648" i="5"/>
  <c r="J678" i="5"/>
  <c r="J698" i="5"/>
  <c r="J769" i="5"/>
  <c r="J540" i="5"/>
  <c r="J545" i="5"/>
  <c r="J575" i="5"/>
  <c r="J673" i="5"/>
  <c r="J703" i="5"/>
  <c r="J736" i="5"/>
  <c r="J744" i="5"/>
  <c r="J1075" i="5"/>
  <c r="J555" i="5"/>
  <c r="J587" i="5"/>
  <c r="J619" i="5"/>
  <c r="J651" i="5"/>
  <c r="J683" i="5"/>
  <c r="J715" i="5"/>
  <c r="J747" i="5"/>
  <c r="J779" i="5"/>
  <c r="J863" i="5"/>
  <c r="J868" i="5"/>
  <c r="J939" i="5"/>
  <c r="J957" i="5"/>
  <c r="J553" i="5"/>
  <c r="J585" i="5"/>
  <c r="J617" i="5"/>
  <c r="J649" i="5"/>
  <c r="J681" i="5"/>
  <c r="J713" i="5"/>
  <c r="J745" i="5"/>
  <c r="J777" i="5"/>
  <c r="J799" i="5"/>
  <c r="J815" i="5"/>
  <c r="J853" i="5"/>
  <c r="J858" i="5"/>
  <c r="J1040" i="5"/>
  <c r="J551" i="5"/>
  <c r="J583" i="5"/>
  <c r="J615" i="5"/>
  <c r="J647" i="5"/>
  <c r="J679" i="5"/>
  <c r="J711" i="5"/>
  <c r="J743" i="5"/>
  <c r="J775" i="5"/>
  <c r="J914" i="5"/>
  <c r="J924" i="5"/>
  <c r="J960" i="5"/>
  <c r="J978" i="5"/>
  <c r="J1103" i="5"/>
  <c r="J549" i="5"/>
  <c r="J581" i="5"/>
  <c r="J613" i="5"/>
  <c r="J645" i="5"/>
  <c r="J677" i="5"/>
  <c r="J709" i="5"/>
  <c r="J741" i="5"/>
  <c r="J773" i="5"/>
  <c r="J797" i="5"/>
  <c r="J813" i="5"/>
  <c r="J827" i="5"/>
  <c r="J547" i="5"/>
  <c r="J579" i="5"/>
  <c r="J611" i="5"/>
  <c r="J643" i="5"/>
  <c r="J675" i="5"/>
  <c r="J707" i="5"/>
  <c r="J739" i="5"/>
  <c r="J771" i="5"/>
  <c r="J832" i="5"/>
  <c r="J891" i="5"/>
  <c r="J909" i="5"/>
  <c r="J955" i="5"/>
  <c r="J973" i="5"/>
  <c r="J1030" i="5"/>
  <c r="J539" i="5"/>
  <c r="J571" i="5"/>
  <c r="J603" i="5"/>
  <c r="J635" i="5"/>
  <c r="J667" i="5"/>
  <c r="J699" i="5"/>
  <c r="J731" i="5"/>
  <c r="J763" i="5"/>
  <c r="J835" i="5"/>
  <c r="J889" i="5"/>
  <c r="J907" i="5"/>
  <c r="J925" i="5"/>
  <c r="J729" i="5"/>
  <c r="J761" i="5"/>
  <c r="J791" i="5"/>
  <c r="J807" i="5"/>
  <c r="J823" i="5"/>
  <c r="J966" i="5"/>
  <c r="J992" i="5"/>
  <c r="J1065" i="5"/>
  <c r="J535" i="5"/>
  <c r="J567" i="5"/>
  <c r="J599" i="5"/>
  <c r="J631" i="5"/>
  <c r="J663" i="5"/>
  <c r="J695" i="5"/>
  <c r="J727" i="5"/>
  <c r="J759" i="5"/>
  <c r="J928" i="5"/>
  <c r="J946" i="5"/>
  <c r="J974" i="5"/>
  <c r="J1073" i="5"/>
  <c r="J533" i="5"/>
  <c r="J565" i="5"/>
  <c r="J597" i="5"/>
  <c r="J629" i="5"/>
  <c r="J661" i="5"/>
  <c r="J693" i="5"/>
  <c r="J725" i="5"/>
  <c r="J757" i="5"/>
  <c r="J789" i="5"/>
  <c r="J805" i="5"/>
  <c r="J821" i="5"/>
  <c r="J833" i="5"/>
  <c r="J857" i="5"/>
  <c r="J887" i="5"/>
  <c r="J1060" i="5"/>
  <c r="J1068" i="5"/>
  <c r="J531" i="5"/>
  <c r="J563" i="5"/>
  <c r="J595" i="5"/>
  <c r="J627" i="5"/>
  <c r="J659" i="5"/>
  <c r="J691" i="5"/>
  <c r="J723" i="5"/>
  <c r="J755" i="5"/>
  <c r="J787" i="5"/>
  <c r="J838" i="5"/>
  <c r="J923" i="5"/>
  <c r="J941" i="5"/>
  <c r="J1055" i="5"/>
  <c r="J561" i="5"/>
  <c r="J593" i="5"/>
  <c r="J625" i="5"/>
  <c r="J657" i="5"/>
  <c r="J689" i="5"/>
  <c r="J721" i="5"/>
  <c r="J753" i="5"/>
  <c r="J785" i="5"/>
  <c r="J803" i="5"/>
  <c r="J819" i="5"/>
  <c r="J826" i="5"/>
  <c r="J870" i="5"/>
  <c r="J1006" i="5"/>
  <c r="J1050" i="5"/>
  <c r="J1123" i="5"/>
  <c r="J559" i="5"/>
  <c r="J591" i="5"/>
  <c r="J623" i="5"/>
  <c r="J655" i="5"/>
  <c r="J687" i="5"/>
  <c r="J719" i="5"/>
  <c r="J751" i="5"/>
  <c r="J783" i="5"/>
  <c r="J831" i="5"/>
  <c r="J855" i="5"/>
  <c r="J880" i="5"/>
  <c r="J885" i="5"/>
  <c r="J890" i="5"/>
  <c r="J898" i="5"/>
  <c r="J908" i="5"/>
  <c r="J944" i="5"/>
  <c r="J1113" i="5"/>
  <c r="J557" i="5"/>
  <c r="J589" i="5"/>
  <c r="J621" i="5"/>
  <c r="J653" i="5"/>
  <c r="J685" i="5"/>
  <c r="J717" i="5"/>
  <c r="J749" i="5"/>
  <c r="J781" i="5"/>
  <c r="J801" i="5"/>
  <c r="J817" i="5"/>
  <c r="J836" i="5"/>
  <c r="J848" i="5"/>
  <c r="J980" i="5"/>
  <c r="J837" i="5"/>
  <c r="J869" i="5"/>
  <c r="J988" i="5"/>
  <c r="J1019" i="5"/>
  <c r="J1044" i="5"/>
  <c r="J1079" i="5"/>
  <c r="J1107" i="5"/>
  <c r="J867" i="5"/>
  <c r="J897" i="5"/>
  <c r="J913" i="5"/>
  <c r="J929" i="5"/>
  <c r="J945" i="5"/>
  <c r="J961" i="5"/>
  <c r="J1034" i="5"/>
  <c r="J1039" i="5"/>
  <c r="J1084" i="5"/>
  <c r="J865" i="5"/>
  <c r="J998" i="5"/>
  <c r="J1005" i="5"/>
  <c r="J1017" i="5"/>
  <c r="J1125" i="5"/>
  <c r="J895" i="5"/>
  <c r="J911" i="5"/>
  <c r="J927" i="5"/>
  <c r="J943" i="5"/>
  <c r="J959" i="5"/>
  <c r="J977" i="5"/>
  <c r="J1022" i="5"/>
  <c r="J1062" i="5"/>
  <c r="J1097" i="5"/>
  <c r="J829" i="5"/>
  <c r="J861" i="5"/>
  <c r="J893" i="5"/>
  <c r="J991" i="5"/>
  <c r="J1037" i="5"/>
  <c r="J1047" i="5"/>
  <c r="J1082" i="5"/>
  <c r="J851" i="5"/>
  <c r="J883" i="5"/>
  <c r="J905" i="5"/>
  <c r="J921" i="5"/>
  <c r="J937" i="5"/>
  <c r="J953" i="5"/>
  <c r="J1023" i="5"/>
  <c r="J1088" i="5"/>
  <c r="J1093" i="5"/>
  <c r="J849" i="5"/>
  <c r="J881" i="5"/>
  <c r="J987" i="5"/>
  <c r="J1028" i="5"/>
  <c r="J1053" i="5"/>
  <c r="J1116" i="5"/>
  <c r="J847" i="5"/>
  <c r="J879" i="5"/>
  <c r="J903" i="5"/>
  <c r="J919" i="5"/>
  <c r="J935" i="5"/>
  <c r="J951" i="5"/>
  <c r="J967" i="5"/>
  <c r="J985" i="5"/>
  <c r="J1071" i="5"/>
  <c r="J1101" i="5"/>
  <c r="J845" i="5"/>
  <c r="J877" i="5"/>
  <c r="J958" i="5"/>
  <c r="J1129" i="5"/>
  <c r="J843" i="5"/>
  <c r="J875" i="5"/>
  <c r="J901" i="5"/>
  <c r="J917" i="5"/>
  <c r="J933" i="5"/>
  <c r="J949" i="5"/>
  <c r="J1021" i="5"/>
  <c r="J1056" i="5"/>
  <c r="J1076" i="5"/>
  <c r="J1086" i="5"/>
  <c r="J1091" i="5"/>
  <c r="J841" i="5"/>
  <c r="J873" i="5"/>
  <c r="J956" i="5"/>
  <c r="J965" i="5"/>
  <c r="J983" i="5"/>
  <c r="J990" i="5"/>
  <c r="J995" i="5"/>
  <c r="J1031" i="5"/>
  <c r="J1137" i="5"/>
  <c r="J839" i="5"/>
  <c r="J871" i="5"/>
  <c r="J899" i="5"/>
  <c r="J915" i="5"/>
  <c r="J931" i="5"/>
  <c r="J947" i="5"/>
  <c r="J963" i="5"/>
  <c r="J1000" i="5"/>
  <c r="J1064" i="5"/>
  <c r="J999" i="5"/>
  <c r="J1090" i="5"/>
  <c r="J1099" i="5"/>
  <c r="J1122" i="5"/>
  <c r="J1136" i="5"/>
  <c r="J997" i="5"/>
  <c r="J1027" i="5"/>
  <c r="J1043" i="5"/>
  <c r="J1059" i="5"/>
  <c r="J1070" i="5"/>
  <c r="J993" i="5"/>
  <c r="J1025" i="5"/>
  <c r="J1041" i="5"/>
  <c r="J1057" i="5"/>
  <c r="J1104" i="5"/>
  <c r="J1146" i="5"/>
  <c r="J1066" i="5"/>
  <c r="J1139" i="5"/>
  <c r="J981" i="5"/>
  <c r="J1013" i="5"/>
  <c r="J1035" i="5"/>
  <c r="J1051" i="5"/>
  <c r="J1098" i="5"/>
  <c r="J1142" i="5"/>
  <c r="J979" i="5"/>
  <c r="J1011" i="5"/>
  <c r="J1105" i="5"/>
  <c r="J1114" i="5"/>
  <c r="J1128" i="5"/>
  <c r="J1009" i="5"/>
  <c r="J1033" i="5"/>
  <c r="J1049" i="5"/>
  <c r="J1067" i="5"/>
  <c r="J1078" i="5"/>
  <c r="J1087" i="5"/>
  <c r="J1096" i="5"/>
  <c r="J1119" i="5"/>
  <c r="J1140" i="5"/>
  <c r="J975" i="5"/>
  <c r="J1007" i="5"/>
  <c r="J1094" i="5"/>
  <c r="J1126" i="5"/>
  <c r="J1110" i="5"/>
  <c r="J971" i="5"/>
  <c r="J1003" i="5"/>
  <c r="J1131" i="5"/>
  <c r="J969" i="5"/>
  <c r="J1001" i="5"/>
  <c r="J1029" i="5"/>
  <c r="J1045" i="5"/>
  <c r="J1061" i="5"/>
  <c r="J1072" i="5"/>
  <c r="J1092" i="5"/>
  <c r="J1108" i="5"/>
  <c r="J1124" i="5"/>
  <c r="J1120" i="5"/>
  <c r="J1118" i="5"/>
  <c r="J1080" i="5"/>
  <c r="J1112" i="5"/>
  <c r="J1144" i="5"/>
  <c r="J1074" i="5"/>
  <c r="J1106" i="5"/>
  <c r="J1138" i="5"/>
  <c r="J1102" i="5"/>
  <c r="J1134" i="5"/>
  <c r="J1100" i="5"/>
  <c r="J1132" i="5"/>
  <c r="J1130" i="5"/>
  <c r="C29" i="19" l="1"/>
  <c r="M4" i="19"/>
  <c r="D28" i="19"/>
  <c r="M2" i="19"/>
  <c r="M12" i="19"/>
  <c r="H29" i="19"/>
  <c r="H28" i="19"/>
  <c r="R45" i="19"/>
  <c r="G29" i="19"/>
  <c r="C30" i="19"/>
  <c r="L48" i="19"/>
  <c r="B29" i="19"/>
  <c r="G28" i="19"/>
  <c r="M8" i="19"/>
  <c r="L47" i="19"/>
  <c r="K7" i="19"/>
  <c r="R51" i="19"/>
  <c r="L9" i="19"/>
  <c r="E29" i="19"/>
  <c r="F53" i="19"/>
  <c r="I29" i="19"/>
  <c r="M10" i="19"/>
  <c r="M3" i="19"/>
  <c r="F29" i="19"/>
  <c r="B46" i="19"/>
  <c r="C51" i="19"/>
  <c r="M6" i="19"/>
  <c r="J55" i="19"/>
  <c r="B48" i="19"/>
  <c r="I52" i="19"/>
  <c r="R53" i="19"/>
  <c r="L29" i="19"/>
  <c r="L5" i="19"/>
  <c r="E48" i="19"/>
  <c r="L4" i="19"/>
  <c r="F55" i="19"/>
  <c r="P46" i="19"/>
  <c r="B35" i="19"/>
  <c r="H52" i="19"/>
  <c r="Q50" i="19"/>
  <c r="J45" i="19"/>
  <c r="E50" i="19"/>
  <c r="M9" i="19"/>
  <c r="E46" i="19"/>
  <c r="L7" i="19"/>
  <c r="H4" i="19"/>
  <c r="K53" i="19"/>
  <c r="K5" i="19"/>
  <c r="H46" i="19"/>
  <c r="B47" i="19"/>
  <c r="I45" i="19"/>
  <c r="Q52" i="19"/>
  <c r="F37" i="19"/>
  <c r="K12" i="19"/>
  <c r="B52" i="19"/>
  <c r="K9" i="19"/>
  <c r="B45" i="19"/>
  <c r="K4" i="19"/>
  <c r="K3" i="19"/>
  <c r="G45" i="19"/>
  <c r="H51" i="19"/>
  <c r="B49" i="19"/>
  <c r="L2" i="19"/>
  <c r="F12" i="19"/>
  <c r="J47" i="19"/>
  <c r="D55" i="19"/>
  <c r="G3" i="19"/>
  <c r="M5" i="19"/>
  <c r="P51" i="19"/>
  <c r="M55" i="19"/>
  <c r="B51" i="19"/>
  <c r="I50" i="19"/>
  <c r="K31" i="19"/>
  <c r="K8" i="19"/>
  <c r="G9" i="19"/>
  <c r="B41" i="19"/>
  <c r="L12" i="19"/>
  <c r="M11" i="19"/>
  <c r="B53" i="19"/>
  <c r="R54" i="19"/>
  <c r="C52" i="19"/>
  <c r="K6" i="19"/>
  <c r="R52" i="19"/>
  <c r="H53" i="19"/>
  <c r="Q47" i="19"/>
  <c r="L3" i="19"/>
  <c r="K2" i="19"/>
  <c r="H48" i="19"/>
  <c r="P52" i="19"/>
  <c r="B55" i="19"/>
  <c r="G46" i="19"/>
  <c r="G41" i="19"/>
  <c r="O54" i="19"/>
  <c r="L45" i="19"/>
  <c r="K11" i="19"/>
  <c r="L10" i="19"/>
  <c r="M7" i="19"/>
  <c r="P50" i="19"/>
  <c r="D45" i="19"/>
  <c r="R46" i="19"/>
  <c r="H50" i="19"/>
  <c r="K10" i="19"/>
  <c r="L11" i="19"/>
  <c r="M52" i="19"/>
  <c r="J40" i="19"/>
  <c r="D53" i="19"/>
  <c r="L8" i="19"/>
  <c r="R48" i="19"/>
  <c r="L6" i="19"/>
  <c r="P48" i="19"/>
  <c r="B50" i="19"/>
  <c r="D49" i="19"/>
  <c r="F50" i="19"/>
  <c r="H45" i="19"/>
  <c r="D46" i="19"/>
  <c r="M50" i="19"/>
  <c r="Q54" i="19"/>
  <c r="F31" i="19"/>
  <c r="F11" i="19"/>
  <c r="K41" i="19"/>
  <c r="K54" i="19"/>
  <c r="J54" i="19"/>
  <c r="B54" i="19"/>
  <c r="D54" i="19"/>
  <c r="G39" i="19"/>
  <c r="P45" i="19"/>
  <c r="I47" i="19"/>
  <c r="J46" i="19"/>
  <c r="P55" i="19"/>
  <c r="L51" i="19"/>
  <c r="M53" i="19"/>
  <c r="K42" i="19"/>
  <c r="C41" i="19"/>
  <c r="F7" i="19"/>
  <c r="E35" i="19"/>
  <c r="E33" i="19"/>
  <c r="Q51" i="19"/>
  <c r="O48" i="19"/>
  <c r="J53" i="19"/>
  <c r="D50" i="19"/>
  <c r="D32" i="19"/>
  <c r="D33" i="19"/>
  <c r="G6" i="19"/>
  <c r="H8" i="19"/>
  <c r="J38" i="19"/>
  <c r="J41" i="19"/>
  <c r="L39" i="19"/>
  <c r="B2" i="19"/>
  <c r="P53" i="19"/>
  <c r="G48" i="19"/>
  <c r="G52" i="19"/>
  <c r="G54" i="19"/>
  <c r="I55" i="19"/>
  <c r="L50" i="19"/>
  <c r="K32" i="19"/>
  <c r="C31" i="19"/>
  <c r="G36" i="19"/>
  <c r="E53" i="19"/>
  <c r="F9" i="19"/>
  <c r="E39" i="19"/>
  <c r="E36" i="19"/>
  <c r="O51" i="19"/>
  <c r="N48" i="19"/>
  <c r="D35" i="19"/>
  <c r="D36" i="19"/>
  <c r="F38" i="19"/>
  <c r="H32" i="19"/>
  <c r="J42" i="19"/>
  <c r="J31" i="19"/>
  <c r="G12" i="19"/>
  <c r="F2" i="19"/>
  <c r="K35" i="19"/>
  <c r="F48" i="19"/>
  <c r="E51" i="19"/>
  <c r="H9" i="19"/>
  <c r="F5" i="19"/>
  <c r="O49" i="19"/>
  <c r="E55" i="19"/>
  <c r="N46" i="19"/>
  <c r="D40" i="19"/>
  <c r="F42" i="19"/>
  <c r="H30" i="19"/>
  <c r="J34" i="19"/>
  <c r="L35" i="19"/>
  <c r="G2" i="19"/>
  <c r="D47" i="19"/>
  <c r="K38" i="19"/>
  <c r="G49" i="19"/>
  <c r="H47" i="19"/>
  <c r="P49" i="19"/>
  <c r="K46" i="19"/>
  <c r="E54" i="19"/>
  <c r="C32" i="19"/>
  <c r="E49" i="19"/>
  <c r="I41" i="19"/>
  <c r="H5" i="19"/>
  <c r="Q45" i="19"/>
  <c r="O47" i="19"/>
  <c r="I54" i="19"/>
  <c r="D39" i="19"/>
  <c r="H33" i="19"/>
  <c r="F10" i="19"/>
  <c r="J37" i="19"/>
  <c r="L38" i="19"/>
  <c r="B34" i="19"/>
  <c r="C40" i="19"/>
  <c r="E41" i="19"/>
  <c r="H49" i="19"/>
  <c r="K48" i="19"/>
  <c r="E52" i="19"/>
  <c r="M49" i="19"/>
  <c r="J49" i="19"/>
  <c r="C38" i="19"/>
  <c r="F45" i="19"/>
  <c r="M51" i="19"/>
  <c r="E47" i="19"/>
  <c r="I36" i="19"/>
  <c r="Q48" i="19"/>
  <c r="O45" i="19"/>
  <c r="B4" i="19"/>
  <c r="F35" i="19"/>
  <c r="G10" i="19"/>
  <c r="H12" i="19"/>
  <c r="L41" i="19"/>
  <c r="H2" i="19"/>
  <c r="C34" i="19"/>
  <c r="M47" i="19"/>
  <c r="G31" i="19"/>
  <c r="C54" i="19"/>
  <c r="I42" i="19"/>
  <c r="E37" i="19"/>
  <c r="N54" i="19"/>
  <c r="D34" i="19"/>
  <c r="F41" i="19"/>
  <c r="B8" i="19"/>
  <c r="H10" i="19"/>
  <c r="L32" i="19"/>
  <c r="B32" i="19"/>
  <c r="F4" i="19"/>
  <c r="H36" i="19"/>
  <c r="J32" i="19"/>
  <c r="B12" i="19"/>
  <c r="G42" i="19"/>
  <c r="C50" i="19"/>
  <c r="I32" i="19"/>
  <c r="E31" i="19"/>
  <c r="O52" i="19"/>
  <c r="G55" i="19"/>
  <c r="N52" i="19"/>
  <c r="H6" i="19"/>
  <c r="H39" i="19"/>
  <c r="J30" i="19"/>
  <c r="L42" i="19"/>
  <c r="L31" i="19"/>
  <c r="B38" i="19"/>
  <c r="C47" i="19"/>
  <c r="C49" i="19"/>
  <c r="K52" i="19"/>
  <c r="L46" i="19"/>
  <c r="D51" i="19"/>
  <c r="I46" i="19"/>
  <c r="G11" i="19"/>
  <c r="C33" i="19"/>
  <c r="K47" i="19"/>
  <c r="M48" i="19"/>
  <c r="G32" i="19"/>
  <c r="L52" i="19"/>
  <c r="C48" i="19"/>
  <c r="I38" i="19"/>
  <c r="Q46" i="19"/>
  <c r="O50" i="19"/>
  <c r="F40" i="19"/>
  <c r="J36" i="19"/>
  <c r="J50" i="19"/>
  <c r="I49" i="19"/>
  <c r="H55" i="19"/>
  <c r="C45" i="19"/>
  <c r="J52" i="19"/>
  <c r="B11" i="19"/>
  <c r="K34" i="19"/>
  <c r="M46" i="19"/>
  <c r="G38" i="19"/>
  <c r="G51" i="19"/>
  <c r="C46" i="19"/>
  <c r="E42" i="19"/>
  <c r="Q55" i="19"/>
  <c r="L55" i="19"/>
  <c r="O46" i="19"/>
  <c r="L54" i="19"/>
  <c r="F51" i="19"/>
  <c r="N50" i="19"/>
  <c r="D38" i="19"/>
  <c r="F32" i="19"/>
  <c r="F30" i="19"/>
  <c r="H35" i="19"/>
  <c r="B31" i="19"/>
  <c r="C55" i="19"/>
  <c r="C53" i="19"/>
  <c r="K39" i="19"/>
  <c r="J48" i="19"/>
  <c r="K50" i="19"/>
  <c r="K30" i="19"/>
  <c r="C35" i="19"/>
  <c r="C36" i="19"/>
  <c r="E45" i="19"/>
  <c r="G34" i="19"/>
  <c r="I31" i="19"/>
  <c r="E38" i="19"/>
  <c r="Q53" i="19"/>
  <c r="L53" i="19"/>
  <c r="O55" i="19"/>
  <c r="G53" i="19"/>
  <c r="N45" i="19"/>
  <c r="D42" i="19"/>
  <c r="F39" i="19"/>
  <c r="F33" i="19"/>
  <c r="H41" i="19"/>
  <c r="J33" i="19"/>
  <c r="L36" i="19"/>
  <c r="B37" i="19"/>
  <c r="M45" i="19"/>
  <c r="L49" i="19"/>
  <c r="I51" i="19"/>
  <c r="G47" i="19"/>
  <c r="R55" i="19"/>
  <c r="K40" i="19"/>
  <c r="B3" i="19"/>
  <c r="C39" i="19"/>
  <c r="B7" i="19"/>
  <c r="G37" i="19"/>
  <c r="F47" i="19"/>
  <c r="I35" i="19"/>
  <c r="I34" i="19"/>
  <c r="G5" i="19"/>
  <c r="Q49" i="19"/>
  <c r="N47" i="19"/>
  <c r="D41" i="19"/>
  <c r="F36" i="19"/>
  <c r="G8" i="19"/>
  <c r="L30" i="19"/>
  <c r="B33" i="19"/>
  <c r="F52" i="19"/>
  <c r="H7" i="19"/>
  <c r="G40" i="19"/>
  <c r="I39" i="19"/>
  <c r="I37" i="19"/>
  <c r="F54" i="19"/>
  <c r="F49" i="19"/>
  <c r="K51" i="19"/>
  <c r="N49" i="19"/>
  <c r="D31" i="19"/>
  <c r="H38" i="19"/>
  <c r="H31" i="19"/>
  <c r="B10" i="19"/>
  <c r="L37" i="19"/>
  <c r="B30" i="19"/>
  <c r="B36" i="19"/>
  <c r="G50" i="19"/>
  <c r="K33" i="19"/>
  <c r="F3" i="19"/>
  <c r="R49" i="19"/>
  <c r="H11" i="19"/>
  <c r="H3" i="19"/>
  <c r="C42" i="19"/>
  <c r="G7" i="19"/>
  <c r="B9" i="19"/>
  <c r="I40" i="19"/>
  <c r="E34" i="19"/>
  <c r="D52" i="19"/>
  <c r="K49" i="19"/>
  <c r="N51" i="19"/>
  <c r="D37" i="19"/>
  <c r="B6" i="19"/>
  <c r="H42" i="19"/>
  <c r="H34" i="19"/>
  <c r="J39" i="19"/>
  <c r="L34" i="19"/>
  <c r="B39" i="19"/>
  <c r="P47" i="19"/>
  <c r="I53" i="19"/>
  <c r="R47" i="19"/>
  <c r="K37" i="19"/>
  <c r="H54" i="19"/>
  <c r="G35" i="19"/>
  <c r="G30" i="19"/>
  <c r="I30" i="19"/>
  <c r="E32" i="19"/>
  <c r="E40" i="19"/>
  <c r="O53" i="19"/>
  <c r="K45" i="19"/>
  <c r="N53" i="19"/>
  <c r="G4" i="19"/>
  <c r="F34" i="19"/>
  <c r="F8" i="19"/>
  <c r="H37" i="19"/>
  <c r="L40" i="19"/>
  <c r="B42" i="19"/>
  <c r="K55" i="19"/>
  <c r="P54" i="19"/>
  <c r="M54" i="19"/>
  <c r="F46" i="19"/>
  <c r="K36" i="19"/>
  <c r="C37" i="19"/>
  <c r="I48" i="19"/>
  <c r="G33" i="19"/>
  <c r="J51" i="19"/>
  <c r="D48" i="19"/>
  <c r="I33" i="19"/>
  <c r="B5" i="19"/>
  <c r="E30" i="19"/>
  <c r="N55" i="19"/>
  <c r="D30" i="19"/>
  <c r="F6" i="19"/>
  <c r="H40" i="19"/>
  <c r="J35" i="19"/>
  <c r="L33" i="19"/>
  <c r="B40" i="19"/>
  <c r="I12" i="19" l="1"/>
  <c r="C10" i="19"/>
  <c r="E10" i="19" s="1"/>
  <c r="J10" i="19" s="1"/>
  <c r="I3" i="19"/>
  <c r="C2" i="19"/>
  <c r="B28" i="3" s="1"/>
  <c r="C12" i="19"/>
  <c r="E12" i="19" s="1"/>
  <c r="J12" i="19" s="1"/>
  <c r="C5" i="19"/>
  <c r="E5" i="19" s="1"/>
  <c r="J5" i="19" s="1"/>
  <c r="C7" i="19"/>
  <c r="E7" i="19" s="1"/>
  <c r="J7" i="19" s="1"/>
  <c r="C3" i="19"/>
  <c r="E3" i="19" s="1"/>
  <c r="J3" i="19" s="1"/>
  <c r="C4" i="19"/>
  <c r="E4" i="19" s="1"/>
  <c r="J4" i="19" s="1"/>
  <c r="C58" i="19"/>
  <c r="B58" i="19" s="1"/>
  <c r="I11" i="19"/>
  <c r="C8" i="19"/>
  <c r="E8" i="19" s="1"/>
  <c r="J8" i="19" s="1"/>
  <c r="C6" i="19"/>
  <c r="E6" i="19" s="1"/>
  <c r="J6" i="19" s="1"/>
  <c r="C9" i="19"/>
  <c r="E9" i="19" s="1"/>
  <c r="J9" i="19" s="1"/>
  <c r="I2" i="19"/>
  <c r="I6" i="19"/>
  <c r="I10" i="19"/>
  <c r="C64" i="19"/>
  <c r="B64" i="19" s="1"/>
  <c r="C11" i="19"/>
  <c r="E11" i="19" s="1"/>
  <c r="J11" i="19" s="1"/>
  <c r="I9" i="19"/>
  <c r="I7" i="19"/>
  <c r="C59" i="19"/>
  <c r="B59" i="19" s="1"/>
  <c r="C65" i="19"/>
  <c r="B65" i="19" s="1"/>
  <c r="C63" i="19"/>
  <c r="B63" i="19" s="1"/>
  <c r="C68" i="19"/>
  <c r="B68" i="19" s="1"/>
  <c r="C60" i="19"/>
  <c r="B60" i="19" s="1"/>
  <c r="C61" i="19"/>
  <c r="B61" i="19" s="1"/>
  <c r="C66" i="19"/>
  <c r="B66" i="19" s="1"/>
  <c r="C67" i="19"/>
  <c r="B67" i="19" s="1"/>
  <c r="C62" i="19"/>
  <c r="B62" i="19" s="1"/>
  <c r="I8" i="19"/>
  <c r="B27" i="3"/>
  <c r="C69" i="19"/>
  <c r="B69" i="19" s="1"/>
  <c r="I5" i="19"/>
  <c r="I4" i="19"/>
  <c r="E2" i="19" l="1"/>
  <c r="J2" i="19" s="1"/>
  <c r="B26" i="3"/>
  <c r="B25" i="19" l="1"/>
  <c r="D22" i="19"/>
  <c r="F19" i="19"/>
  <c r="G14" i="3" s="1"/>
  <c r="B17" i="19"/>
  <c r="A25" i="19"/>
  <c r="C22" i="19"/>
  <c r="E19" i="19"/>
  <c r="A17" i="19"/>
  <c r="F24" i="19"/>
  <c r="G19" i="3" s="1"/>
  <c r="B22" i="19"/>
  <c r="D19" i="19"/>
  <c r="F16" i="19"/>
  <c r="G11" i="3" s="1"/>
  <c r="D24" i="19"/>
  <c r="F21" i="19"/>
  <c r="G16" i="3" s="1"/>
  <c r="B19" i="19"/>
  <c r="D16" i="19"/>
  <c r="F23" i="19"/>
  <c r="G18" i="3" s="1"/>
  <c r="B21" i="19"/>
  <c r="D18" i="19"/>
  <c r="F15" i="19"/>
  <c r="G10" i="3" s="1"/>
  <c r="B24" i="19"/>
  <c r="D20" i="19"/>
  <c r="C16" i="19"/>
  <c r="A24" i="19"/>
  <c r="C20" i="19"/>
  <c r="B16" i="19"/>
  <c r="E23" i="19"/>
  <c r="B20" i="19"/>
  <c r="A16" i="19"/>
  <c r="D23" i="19"/>
  <c r="A20" i="19"/>
  <c r="E15" i="19"/>
  <c r="C23" i="19"/>
  <c r="C19" i="19"/>
  <c r="D15" i="19"/>
  <c r="B23" i="19"/>
  <c r="A19" i="19"/>
  <c r="C15" i="19"/>
  <c r="A23" i="19"/>
  <c r="F18" i="19"/>
  <c r="G13" i="3" s="1"/>
  <c r="B15" i="19"/>
  <c r="F22" i="19"/>
  <c r="G17" i="3" s="1"/>
  <c r="E18" i="19"/>
  <c r="A15" i="19"/>
  <c r="E22" i="19"/>
  <c r="C18" i="19"/>
  <c r="A22" i="19"/>
  <c r="B18" i="19"/>
  <c r="E25" i="19"/>
  <c r="D21" i="19"/>
  <c r="F17" i="19"/>
  <c r="G12" i="3" s="1"/>
  <c r="D25" i="19"/>
  <c r="C21" i="19"/>
  <c r="E17" i="19"/>
  <c r="C25" i="19"/>
  <c r="A21" i="19"/>
  <c r="D17" i="19"/>
  <c r="E24" i="19"/>
  <c r="F20" i="19"/>
  <c r="G15" i="3" s="1"/>
  <c r="C17" i="19"/>
  <c r="C24" i="19"/>
  <c r="E20" i="19"/>
  <c r="E16" i="19"/>
  <c r="F25" i="19"/>
  <c r="G20" i="3" s="1"/>
  <c r="E21" i="19"/>
  <c r="A18" i="19"/>
  <c r="D73" i="19" l="1"/>
  <c r="E11" i="3"/>
  <c r="B76" i="19"/>
  <c r="C14" i="3"/>
  <c r="D81" i="19"/>
  <c r="E19" i="3"/>
  <c r="C75" i="19"/>
  <c r="D13" i="3"/>
  <c r="B90" i="19"/>
  <c r="B95" i="19"/>
  <c r="B84" i="19"/>
  <c r="B89" i="19"/>
  <c r="B94" i="19"/>
  <c r="B99" i="19"/>
  <c r="B88" i="19"/>
  <c r="B93" i="19"/>
  <c r="B98" i="19"/>
  <c r="B87" i="19"/>
  <c r="A72" i="19"/>
  <c r="B92" i="19"/>
  <c r="B97" i="19"/>
  <c r="B86" i="19"/>
  <c r="B91" i="19"/>
  <c r="B96" i="19"/>
  <c r="B85" i="19"/>
  <c r="B25" i="3"/>
  <c r="A6" i="3"/>
  <c r="B10" i="3"/>
  <c r="B72" i="19"/>
  <c r="C6" i="3"/>
  <c r="B30" i="3"/>
  <c r="C10" i="3"/>
  <c r="K6" i="3"/>
  <c r="A77" i="19"/>
  <c r="B15" i="3"/>
  <c r="C95" i="19"/>
  <c r="C84" i="19"/>
  <c r="C89" i="19"/>
  <c r="C94" i="19"/>
  <c r="C99" i="19"/>
  <c r="A73" i="19"/>
  <c r="C88" i="19"/>
  <c r="C93" i="19"/>
  <c r="C98" i="19"/>
  <c r="C87" i="19"/>
  <c r="C92" i="19"/>
  <c r="C97" i="19"/>
  <c r="C86" i="19"/>
  <c r="C91" i="19"/>
  <c r="C96" i="19"/>
  <c r="C85" i="19"/>
  <c r="C90" i="19"/>
  <c r="B11" i="3"/>
  <c r="A80" i="19"/>
  <c r="B18" i="3"/>
  <c r="C73" i="19"/>
  <c r="D11" i="3"/>
  <c r="E76" i="19"/>
  <c r="F14" i="3"/>
  <c r="B79" i="19"/>
  <c r="C17" i="3"/>
  <c r="A81" i="19"/>
  <c r="B19" i="3"/>
  <c r="E74" i="19"/>
  <c r="F12" i="3"/>
  <c r="C72" i="19"/>
  <c r="D10" i="3"/>
  <c r="D77" i="19"/>
  <c r="E15" i="3"/>
  <c r="C79" i="19"/>
  <c r="D17" i="3"/>
  <c r="A79" i="19"/>
  <c r="B17" i="3"/>
  <c r="C81" i="19"/>
  <c r="D19" i="3"/>
  <c r="D76" i="19"/>
  <c r="E14" i="3"/>
  <c r="D74" i="19"/>
  <c r="E12" i="3"/>
  <c r="D84" i="19"/>
  <c r="D89" i="19"/>
  <c r="D94" i="19"/>
  <c r="D99" i="19"/>
  <c r="D88" i="19"/>
  <c r="D93" i="19"/>
  <c r="D98" i="19"/>
  <c r="D87" i="19"/>
  <c r="D92" i="19"/>
  <c r="D97" i="19"/>
  <c r="D86" i="19"/>
  <c r="D91" i="19"/>
  <c r="D96" i="19"/>
  <c r="D85" i="19"/>
  <c r="D90" i="19"/>
  <c r="D95" i="19"/>
  <c r="A74" i="19"/>
  <c r="B12" i="3"/>
  <c r="A76" i="19"/>
  <c r="B14" i="3"/>
  <c r="B81" i="19"/>
  <c r="C19" i="3"/>
  <c r="A82" i="19"/>
  <c r="B20" i="3"/>
  <c r="E73" i="19"/>
  <c r="F11" i="3"/>
  <c r="E79" i="19"/>
  <c r="F17" i="3"/>
  <c r="A78" i="19"/>
  <c r="B16" i="3"/>
  <c r="C82" i="19"/>
  <c r="D20" i="3"/>
  <c r="C78" i="19"/>
  <c r="D16" i="3"/>
  <c r="D82" i="19"/>
  <c r="E20" i="3"/>
  <c r="B80" i="19"/>
  <c r="C18" i="3"/>
  <c r="B74" i="19"/>
  <c r="C12" i="3"/>
  <c r="B75" i="19"/>
  <c r="C13" i="3"/>
  <c r="D80" i="19"/>
  <c r="E18" i="3"/>
  <c r="E75" i="19"/>
  <c r="F13" i="3"/>
  <c r="B73" i="19"/>
  <c r="C11" i="3"/>
  <c r="D72" i="19"/>
  <c r="E10" i="3"/>
  <c r="D75" i="19"/>
  <c r="E13" i="3"/>
  <c r="E77" i="19"/>
  <c r="F15" i="3"/>
  <c r="C74" i="19"/>
  <c r="D12" i="3"/>
  <c r="E80" i="19"/>
  <c r="F18" i="3"/>
  <c r="C77" i="19"/>
  <c r="D15" i="3"/>
  <c r="A75" i="19"/>
  <c r="B13" i="3"/>
  <c r="D78" i="19"/>
  <c r="E16" i="3"/>
  <c r="C76" i="19"/>
  <c r="D14" i="3"/>
  <c r="B78" i="19"/>
  <c r="C16" i="3"/>
  <c r="D79" i="19"/>
  <c r="E17" i="3"/>
  <c r="E72" i="19"/>
  <c r="F10" i="3"/>
  <c r="B77" i="19"/>
  <c r="C15" i="3"/>
  <c r="E81" i="19"/>
  <c r="F19" i="3"/>
  <c r="E78" i="19"/>
  <c r="F16" i="3"/>
  <c r="E82" i="19"/>
  <c r="F20" i="3"/>
  <c r="C80" i="19"/>
  <c r="D18" i="3"/>
  <c r="B82" i="19"/>
  <c r="C20" i="3"/>
  <c r="I12" i="3" l="1"/>
  <c r="I14" i="3"/>
  <c r="I20" i="3"/>
  <c r="I18" i="3"/>
  <c r="I16" i="3"/>
  <c r="I13" i="3"/>
  <c r="I19" i="3"/>
  <c r="I17" i="3"/>
  <c r="I15" i="3"/>
  <c r="I11" i="3"/>
</calcChain>
</file>

<file path=xl/sharedStrings.xml><?xml version="1.0" encoding="utf-8"?>
<sst xmlns="http://schemas.openxmlformats.org/spreadsheetml/2006/main" count="5350" uniqueCount="374">
  <si>
    <t>PORRA MUNDIAL 2026</t>
  </si>
  <si>
    <t>FIFA WORLD CUP 26  ·  USA · CANADÁ · MÉXICO</t>
  </si>
  <si>
    <t>Porra privada entre amigos · Pronósticos, clasificación automática y apuestas especiales</t>
  </si>
  <si>
    <t>Jugadores:  Álvaro   ·   Pepe   ·   Patri   ·   Kike   ·   Quintero   ·   Nacho   ·   Luis   ·   Felipe   ·   Simón   ·   Muni   ·   Fer</t>
  </si>
  <si>
    <t>INSTRUCCIONES</t>
  </si>
  <si>
    <t>Guía paso a paso para usar la porra sin tocar fórmulas.</t>
  </si>
  <si>
    <t>1</t>
  </si>
  <si>
    <t>Empieza por tu pestaña</t>
  </si>
  <si>
    <t>Busca la pestaña con tu nombre. Ahí rellenas todo lo tuyo: goles de cada partido, clasificado en eliminatorias y apuestas especiales. Solo escribe en celdas amarillas. Las celdas azules son fórmulas y las grises son referencias de otras pestañas.</t>
  </si>
  <si>
    <t>2</t>
  </si>
  <si>
    <t>Pronósticos de partidos</t>
  </si>
  <si>
    <t>En fase de grupos rellena Mis goles local y Mis goles visit.; la columna Clasificado aparece con '-' y no se usa. En octavos, cuartos, semifinales y final, además de los goles a 90 minutos, elige Clasificado: Local o Visitante.</t>
  </si>
  <si>
    <t>3</t>
  </si>
  <si>
    <t>Apuestas especiales</t>
  </si>
  <si>
    <t>En la parte inferior de tu pestaña escribe tus apuestas especiales antes de que empiece el torneo. El resultado oficial de esas apuestas se rellena después en Resumen, dentro del bloque Apuestas especiales.</t>
  </si>
  <si>
    <t>4</t>
  </si>
  <si>
    <t>Resultados reales</t>
  </si>
  <si>
    <t>La persona que administre la porra usa Partidos. En grupos rellena Resultado local y Resultado visitante. En eliminatorias rellena también Clasificado, que es quien pasa la ronda aunque sea en prórroga o penaltis.</t>
  </si>
  <si>
    <t>5</t>
  </si>
  <si>
    <t>Qué mirar durante el torneo</t>
  </si>
  <si>
    <t>Resumen es el dashboard principal: líder, clasificación completa, últimos partidos, análisis por jugador y apuestas especiales. Pronosticos consolida lo que ha puesto cada jugador y es de solo lectura.</t>
  </si>
  <si>
    <t>6</t>
  </si>
  <si>
    <t>Configuración y hojas técnicas</t>
  </si>
  <si>
    <t>Puntuacion permite cambiar los puntos de cada regla. Helpers &gt;&gt; separa las hojas de trabajo. _Helpers contiene cálculos internos y no requiere input.</t>
  </si>
  <si>
    <t>Pestañas con input: tu nombre, Partidos, Resumen (solo resultados oficiales de apuestas especiales) y Puntuacion.</t>
  </si>
  <si>
    <t>Pestañas sin input: Pronosticos, Helpers &gt;&gt; y _Helpers. Regla visual: amarillo = input; azul = fórmula; gris = referencia.</t>
  </si>
  <si>
    <t>Requisitos: Microsoft Excel 2010 o superior (Windows/Mac). No usa macros.</t>
  </si>
  <si>
    <t>RESUMEN — DASHBOARD</t>
  </si>
  <si>
    <t>Todo se calcula solo. Lo único editable aquí es, en amarillo, el resultado oficial de las apuestas especiales.</t>
  </si>
  <si>
    <t>Indicadores del torneo</t>
  </si>
  <si>
    <t>LÍDER</t>
  </si>
  <si>
    <t>PUNTOS DEL LÍDER</t>
  </si>
  <si>
    <t>PARTIDOS JUGADOS</t>
  </si>
  <si>
    <t>PARTIDOS PENDIENTES</t>
  </si>
  <si>
    <t>PROGRESO TORNEO</t>
  </si>
  <si>
    <t>MEDIA PTS/PARTIDO LÍDER</t>
  </si>
  <si>
    <t>JUGADORES</t>
  </si>
  <si>
    <t>11</t>
  </si>
  <si>
    <t>Clasificación general</t>
  </si>
  <si>
    <t>Últimos partidos jugados</t>
  </si>
  <si>
    <t>Pos.</t>
  </si>
  <si>
    <t>Jugador</t>
  </si>
  <si>
    <t>Puntos</t>
  </si>
  <si>
    <t>Exactos</t>
  </si>
  <si>
    <t>Parciales</t>
  </si>
  <si>
    <t>Fallos</t>
  </si>
  <si>
    <t>% aciertos</t>
  </si>
  <si>
    <t>Medalla</t>
  </si>
  <si>
    <t>vs Líder</t>
  </si>
  <si>
    <t>Fecha</t>
  </si>
  <si>
    <t>Local</t>
  </si>
  <si>
    <t>Visitante</t>
  </si>
  <si>
    <t>Resultado</t>
  </si>
  <si>
    <t>Análisis por jugador</t>
  </si>
  <si>
    <t>Elige un jugador:</t>
  </si>
  <si>
    <t>Álvaro</t>
  </si>
  <si>
    <t>(escribe el nombre exacto de una pestaña)</t>
  </si>
  <si>
    <t>Métrica</t>
  </si>
  <si>
    <t>Valor</t>
  </si>
  <si>
    <t>Posición actual</t>
  </si>
  <si>
    <t>Puntos totales</t>
  </si>
  <si>
    <t>Puntos por partidos</t>
  </si>
  <si>
    <t>Bonus de rondas</t>
  </si>
  <si>
    <t>Puntos apuestas especiales</t>
  </si>
  <si>
    <t>Distancia al líder</t>
  </si>
  <si>
    <t>Apuestas especiales · resultado oficial</t>
  </si>
  <si>
    <t>Puntos por apuestas especiales</t>
  </si>
  <si>
    <t>Categoría</t>
  </si>
  <si>
    <t>Resultado oficial</t>
  </si>
  <si>
    <t>Aciertos</t>
  </si>
  <si>
    <t>Estado</t>
  </si>
  <si>
    <t>Peso</t>
  </si>
  <si>
    <t>Campeón del Mundial</t>
  </si>
  <si>
    <t>Subcampeón</t>
  </si>
  <si>
    <t>Tercer equipo</t>
  </si>
  <si>
    <t>Balón de oro de la FIFA</t>
  </si>
  <si>
    <t>Premio de la FIFA al mejor jugador joven</t>
  </si>
  <si>
    <t>Guante de oro de la FIFA</t>
  </si>
  <si>
    <t>Bota de oro de la FIFA</t>
  </si>
  <si>
    <t>Máximo goleador España</t>
  </si>
  <si>
    <t>Visualizaciones</t>
  </si>
  <si>
    <t>CALENDARIO DE PARTIDOS</t>
  </si>
  <si>
    <t>Rellena resultados reales en amarillo; Clasificado solo aplica en eliminatorias.</t>
  </si>
  <si>
    <t>Nº partido</t>
  </si>
  <si>
    <t>Hora</t>
  </si>
  <si>
    <t>Equipo local</t>
  </si>
  <si>
    <t>Equipo visitante</t>
  </si>
  <si>
    <t>Resultado local</t>
  </si>
  <si>
    <t>Resultado visitante</t>
  </si>
  <si>
    <t>Jornada</t>
  </si>
  <si>
    <t>Fase</t>
  </si>
  <si>
    <t>Clasificado</t>
  </si>
  <si>
    <t>11/06/2026</t>
  </si>
  <si>
    <t>13:00</t>
  </si>
  <si>
    <t>México</t>
  </si>
  <si>
    <t>Sudáfrica</t>
  </si>
  <si>
    <t>Grupos</t>
  </si>
  <si>
    <t>-</t>
  </si>
  <si>
    <t>20:00</t>
  </si>
  <si>
    <t>República de Corea</t>
  </si>
  <si>
    <t>República Checa</t>
  </si>
  <si>
    <t>12/06/2026</t>
  </si>
  <si>
    <t>15:00</t>
  </si>
  <si>
    <t>Canadá</t>
  </si>
  <si>
    <t>Bosnia y Herzegovina</t>
  </si>
  <si>
    <t>18:00</t>
  </si>
  <si>
    <t>Estados Unidos</t>
  </si>
  <si>
    <t>Paraguay</t>
  </si>
  <si>
    <t>13/06/2026</t>
  </si>
  <si>
    <t>12:00</t>
  </si>
  <si>
    <t>Catar</t>
  </si>
  <si>
    <t>Suiza</t>
  </si>
  <si>
    <t>Brasil</t>
  </si>
  <si>
    <t>Marruecos</t>
  </si>
  <si>
    <t>21:00</t>
  </si>
  <si>
    <t>Haití</t>
  </si>
  <si>
    <t>Escocia</t>
  </si>
  <si>
    <t>Australia</t>
  </si>
  <si>
    <t>Turquía</t>
  </si>
  <si>
    <t>14/06/2026</t>
  </si>
  <si>
    <t>Alemania</t>
  </si>
  <si>
    <t>Curazao</t>
  </si>
  <si>
    <t>Países Bajos</t>
  </si>
  <si>
    <t>Japón</t>
  </si>
  <si>
    <t>19:00</t>
  </si>
  <si>
    <t>Costa de Marfil</t>
  </si>
  <si>
    <t>Ecuador</t>
  </si>
  <si>
    <t>Suecia</t>
  </si>
  <si>
    <t>Túnez</t>
  </si>
  <si>
    <t>15/06/2026</t>
  </si>
  <si>
    <t>España</t>
  </si>
  <si>
    <t>Cabo Verde</t>
  </si>
  <si>
    <t>Bélgica</t>
  </si>
  <si>
    <t>Egipto</t>
  </si>
  <si>
    <t>Arabia Saudí</t>
  </si>
  <si>
    <t>Uruguay</t>
  </si>
  <si>
    <t>Irán</t>
  </si>
  <si>
    <t>Nueva Zelanda</t>
  </si>
  <si>
    <t>16/06/2026</t>
  </si>
  <si>
    <t>Francia</t>
  </si>
  <si>
    <t>Senegal</t>
  </si>
  <si>
    <t>Irak</t>
  </si>
  <si>
    <t>Noruega</t>
  </si>
  <si>
    <t>Argentina</t>
  </si>
  <si>
    <t>Argelia</t>
  </si>
  <si>
    <t>Austria</t>
  </si>
  <si>
    <t>Jordania</t>
  </si>
  <si>
    <t>17/06/2026</t>
  </si>
  <si>
    <t>Portugal</t>
  </si>
  <si>
    <t>RD Congo</t>
  </si>
  <si>
    <t>Inglaterra</t>
  </si>
  <si>
    <t>Croacia</t>
  </si>
  <si>
    <t>Ghana</t>
  </si>
  <si>
    <t>Panamá</t>
  </si>
  <si>
    <t>Uzbekistán</t>
  </si>
  <si>
    <t>Colombia</t>
  </si>
  <si>
    <t>18/06/2026</t>
  </si>
  <si>
    <t>19/06/2026</t>
  </si>
  <si>
    <t>20/06/2026</t>
  </si>
  <si>
    <t>16:00</t>
  </si>
  <si>
    <t>22:00</t>
  </si>
  <si>
    <t>21/06/2026</t>
  </si>
  <si>
    <t>22/06/2026</t>
  </si>
  <si>
    <t>17:00</t>
  </si>
  <si>
    <t>23/06/2026</t>
  </si>
  <si>
    <t>24/06/2026</t>
  </si>
  <si>
    <t>25/06/2026</t>
  </si>
  <si>
    <t>26/06/2026</t>
  </si>
  <si>
    <t>27/06/2026</t>
  </si>
  <si>
    <t>19:30</t>
  </si>
  <si>
    <t>28/06/2026</t>
  </si>
  <si>
    <t>Ganador 1A</t>
  </si>
  <si>
    <t>Ganador 2B</t>
  </si>
  <si>
    <t>Dieciseisavos</t>
  </si>
  <si>
    <t>29/06/2026</t>
  </si>
  <si>
    <t>16:30</t>
  </si>
  <si>
    <t>Ganador 1C</t>
  </si>
  <si>
    <t>Ganador 2D</t>
  </si>
  <si>
    <t>Ganador 1E</t>
  </si>
  <si>
    <t>Ganador 2F</t>
  </si>
  <si>
    <t>Ganador 1G</t>
  </si>
  <si>
    <t>Ganador 2H</t>
  </si>
  <si>
    <t>30/06/2026</t>
  </si>
  <si>
    <t>Ganador 1I</t>
  </si>
  <si>
    <t>Ganador 2J</t>
  </si>
  <si>
    <t>Ganador 1K</t>
  </si>
  <si>
    <t>Ganador 2L</t>
  </si>
  <si>
    <t>Ganador 1B</t>
  </si>
  <si>
    <t>Ganador 2A</t>
  </si>
  <si>
    <t>01/07/2026</t>
  </si>
  <si>
    <t>Ganador 1D</t>
  </si>
  <si>
    <t>Ganador 2C</t>
  </si>
  <si>
    <t>Ganador 1F</t>
  </si>
  <si>
    <t>Ganador 2E</t>
  </si>
  <si>
    <t>Ganador 1H</t>
  </si>
  <si>
    <t>Ganador 2G</t>
  </si>
  <si>
    <t>02/07/2026</t>
  </si>
  <si>
    <t>Ganador 1J</t>
  </si>
  <si>
    <t>Ganador 2I</t>
  </si>
  <si>
    <t>Ganador 1L</t>
  </si>
  <si>
    <t>Ganador 2K</t>
  </si>
  <si>
    <t>Ganador 3A</t>
  </si>
  <si>
    <t>Ganador 3B</t>
  </si>
  <si>
    <t>03/07/2026</t>
  </si>
  <si>
    <t>Ganador 3C</t>
  </si>
  <si>
    <t>Ganador 3D</t>
  </si>
  <si>
    <t>20:30</t>
  </si>
  <si>
    <t>Ganador 3E</t>
  </si>
  <si>
    <t>Ganador 3F</t>
  </si>
  <si>
    <t>Ganador 3G</t>
  </si>
  <si>
    <t>Ganador 3H</t>
  </si>
  <si>
    <t>04/07/2026</t>
  </si>
  <si>
    <t>Ganador Octavos 1</t>
  </si>
  <si>
    <t>Ganador Octavos 2</t>
  </si>
  <si>
    <t>Octavos</t>
  </si>
  <si>
    <t>Ganador Octavos 3</t>
  </si>
  <si>
    <t>Ganador Octavos 4</t>
  </si>
  <si>
    <t>05/07/2026</t>
  </si>
  <si>
    <t>Ganador Octavos 5</t>
  </si>
  <si>
    <t>Ganador Octavos 6</t>
  </si>
  <si>
    <t>Ganador Octavos 7</t>
  </si>
  <si>
    <t>Ganador Octavos 8</t>
  </si>
  <si>
    <t>06/07/2026</t>
  </si>
  <si>
    <t>14:00</t>
  </si>
  <si>
    <t>Ganador Octavos 9</t>
  </si>
  <si>
    <t>Ganador Octavos 10</t>
  </si>
  <si>
    <t>Ganador Octavos 11</t>
  </si>
  <si>
    <t>Ganador Octavos 12</t>
  </si>
  <si>
    <t>07/07/2026</t>
  </si>
  <si>
    <t>Ganador Octavos 13</t>
  </si>
  <si>
    <t>Ganador Octavos 14</t>
  </si>
  <si>
    <t>Ganador Octavos 15</t>
  </si>
  <si>
    <t>Ganador Octavos 16</t>
  </si>
  <si>
    <t>09/07/2026</t>
  </si>
  <si>
    <t>Ganador Cuartos 1</t>
  </si>
  <si>
    <t>Ganador Cuartos 2</t>
  </si>
  <si>
    <t>Cuartos</t>
  </si>
  <si>
    <t>10/07/2026</t>
  </si>
  <si>
    <t>Ganador Cuartos 3</t>
  </si>
  <si>
    <t>Ganador Cuartos 4</t>
  </si>
  <si>
    <t>11/07/2026</t>
  </si>
  <si>
    <t>Ganador Cuartos 5</t>
  </si>
  <si>
    <t>Ganador Cuartos 6</t>
  </si>
  <si>
    <t>Ganador Cuartos 7</t>
  </si>
  <si>
    <t>Ganador Cuartos 8</t>
  </si>
  <si>
    <t>14/07/2026</t>
  </si>
  <si>
    <t>Ganador Semifinal 1</t>
  </si>
  <si>
    <t>Ganador Semifinal 2</t>
  </si>
  <si>
    <t>Semifinal</t>
  </si>
  <si>
    <t>15/07/2026</t>
  </si>
  <si>
    <t>Ganador Semifinal 3</t>
  </si>
  <si>
    <t>Ganador Semifinal 4</t>
  </si>
  <si>
    <t>18/07/2026</t>
  </si>
  <si>
    <t>Perdedor Semifinal 1</t>
  </si>
  <si>
    <t>Perdedor Semifinal 2</t>
  </si>
  <si>
    <t>Tercer puesto</t>
  </si>
  <si>
    <t>19/07/2026</t>
  </si>
  <si>
    <t>Final</t>
  </si>
  <si>
    <t>PRONÓSTICOS (consolidado)</t>
  </si>
  <si>
    <t>Vista automática de todos los pronósticos; no hace falta editar esta hoja.</t>
  </si>
  <si>
    <t>Partido</t>
  </si>
  <si>
    <t>Goles local</t>
  </si>
  <si>
    <t>Goles visitante</t>
  </si>
  <si>
    <t>Clasif OK</t>
  </si>
  <si>
    <t>Pepe</t>
  </si>
  <si>
    <t>Patri</t>
  </si>
  <si>
    <t>Kike</t>
  </si>
  <si>
    <t>Quintero</t>
  </si>
  <si>
    <t>Nacho</t>
  </si>
  <si>
    <t>Luis</t>
  </si>
  <si>
    <t>Felipe</t>
  </si>
  <si>
    <t>Simón</t>
  </si>
  <si>
    <t>Muni</t>
  </si>
  <si>
    <t>Fer</t>
  </si>
  <si>
    <t>Helpers &gt;&gt;</t>
  </si>
  <si>
    <t>MIS PRONÓSTICOS — ÁLVARO</t>
  </si>
  <si>
    <t>Rellena goles en todos los partidos y Clasificado solo en eliminatorias; abajo van tus apuestas especiales.</t>
  </si>
  <si>
    <t>Mis goles local</t>
  </si>
  <si>
    <t>Mis goles visit.</t>
  </si>
  <si>
    <t>Mis apuestas especiales</t>
  </si>
  <si>
    <t>Mi apuesta</t>
  </si>
  <si>
    <t>Mbappe</t>
  </si>
  <si>
    <t>Lamine Yamal</t>
  </si>
  <si>
    <t>Dibu</t>
  </si>
  <si>
    <t>Mbappé</t>
  </si>
  <si>
    <t>Oyarzabal</t>
  </si>
  <si>
    <t>MIS PRONÓSTICOS — PEPE</t>
  </si>
  <si>
    <t>Doue</t>
  </si>
  <si>
    <t>Kane</t>
  </si>
  <si>
    <t>Ferran Torres</t>
  </si>
  <si>
    <t>MIS PRONÓSTICOS — PATRI</t>
  </si>
  <si>
    <t>Pedri</t>
  </si>
  <si>
    <t>Diogo Costa</t>
  </si>
  <si>
    <t>Kylian Mpabbé</t>
  </si>
  <si>
    <t>Mikel Oyarzabal</t>
  </si>
  <si>
    <t>MIS PRONÓSTICOS — KIKE</t>
  </si>
  <si>
    <t>ESPAÑA</t>
  </si>
  <si>
    <t>FRANCIA</t>
  </si>
  <si>
    <t>PORTUGAL</t>
  </si>
  <si>
    <t>MBAPPE</t>
  </si>
  <si>
    <t>DIOMANDÉ</t>
  </si>
  <si>
    <t>DIOGO COSTA</t>
  </si>
  <si>
    <t>OYARZABAL</t>
  </si>
  <si>
    <t>MIS PRONÓSTICOS — QUINTERO</t>
  </si>
  <si>
    <t>Holanda</t>
  </si>
  <si>
    <t>Lamine</t>
  </si>
  <si>
    <t>Endrick</t>
  </si>
  <si>
    <t>Unai</t>
  </si>
  <si>
    <t>MIS PRONÓSTICOS — NACHO</t>
  </si>
  <si>
    <t>LAMINE YAMAL</t>
  </si>
  <si>
    <t>DÉSIRE DOUÉ</t>
  </si>
  <si>
    <t>DIEGO COSTA</t>
  </si>
  <si>
    <t>MIKEL OYARZABAL</t>
  </si>
  <si>
    <t>MIS PRONÓSTICOS — LUIS</t>
  </si>
  <si>
    <t>Unai Simón</t>
  </si>
  <si>
    <t>MIS PRONÓSTICOS — FELIPE</t>
  </si>
  <si>
    <t>Courtois</t>
  </si>
  <si>
    <t>H Kane</t>
  </si>
  <si>
    <t>MIS PRONÓSTICOS — SIMÓN</t>
  </si>
  <si>
    <t>pedri</t>
  </si>
  <si>
    <t>Olise</t>
  </si>
  <si>
    <t>Unai simon</t>
  </si>
  <si>
    <t xml:space="preserve">Havertz </t>
  </si>
  <si>
    <t>Fabian</t>
  </si>
  <si>
    <t>MIS PRONÓSTICOS — MUNI</t>
  </si>
  <si>
    <t>MIS PRONÓSTICOS — FER</t>
  </si>
  <si>
    <t>ARGENTINA</t>
  </si>
  <si>
    <t>LAMINE</t>
  </si>
  <si>
    <t>DOUE</t>
  </si>
  <si>
    <t>UNAI SIMON</t>
  </si>
  <si>
    <t>KANE</t>
  </si>
  <si>
    <t>CONFIGURACIÓN DE PUNTUACIÓN</t>
  </si>
  <si>
    <t>Edita solo los puntos en amarillo; el resto del libro se recalcula solo.</t>
  </si>
  <si>
    <t>FASE DE GRUPOS (90 min)</t>
  </si>
  <si>
    <t>Resultado exacto</t>
  </si>
  <si>
    <t>pts</t>
  </si>
  <si>
    <t>Diferencia de goles correcta</t>
  </si>
  <si>
    <t>Ganador o empate correcto</t>
  </si>
  <si>
    <t>ELIMINATORIAS (×2)</t>
  </si>
  <si>
    <t>Resultado exacto (90 min)</t>
  </si>
  <si>
    <t>Diferencia de goles (90 min)</t>
  </si>
  <si>
    <t>Clasificado correcto</t>
  </si>
  <si>
    <t>BONUS RONDA PERFECTA</t>
  </si>
  <si>
    <t>Octavos (8 clasificados)</t>
  </si>
  <si>
    <t>Cuartos (4 clasificados)</t>
  </si>
  <si>
    <t>Semifinales (2 clasificados)</t>
  </si>
  <si>
    <t>APUESTAS ESPECIALES</t>
  </si>
  <si>
    <t>Cada acierto</t>
  </si>
  <si>
    <t>Pts partidos</t>
  </si>
  <si>
    <t>Bonus</t>
  </si>
  <si>
    <t>Apuestas</t>
  </si>
  <si>
    <t>Total</t>
  </si>
  <si>
    <t>Orden</t>
  </si>
  <si>
    <t>J1</t>
  </si>
  <si>
    <t>J2</t>
  </si>
  <si>
    <t>J3</t>
  </si>
  <si>
    <t>J4</t>
  </si>
  <si>
    <t>J5</t>
  </si>
  <si>
    <t>J6</t>
  </si>
  <si>
    <t>J7</t>
  </si>
  <si>
    <t>J8</t>
  </si>
  <si>
    <t>J9</t>
  </si>
  <si>
    <t>J10</t>
  </si>
  <si>
    <t>J11</t>
  </si>
  <si>
    <t>J12</t>
  </si>
  <si>
    <t>J13</t>
  </si>
  <si>
    <t>J14</t>
  </si>
  <si>
    <t>J15</t>
  </si>
  <si>
    <t>J16</t>
  </si>
  <si>
    <t>J17</t>
  </si>
  <si>
    <t>Mejor jugador</t>
  </si>
  <si>
    <t>Puntos jornada</t>
  </si>
  <si>
    <t>Partidos disputados</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</si>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</sst>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Calibri"/>
      <family val="2"/>
      <scheme val="minor"/>
    </font>
    <font>
      <b/>
      <sz val="36"/>
      <color rgb="FFFFFFFF"/>
      <name val="Calibri"/>
    </font>
    <font>
      <b/>
      <sz val="16"/>
      <color rgb="FFC5A028"/>
      <name val="Calibri"/>
    </font>
    <font>
      <i/>
      <sz val="12"/>
      <color rgb="FFFFFFFF"/>
      <name val="Calibri"/>
    </font>
    <font>
      <i/>
      <sz val="11"/>
      <color rgb="FFE8F0FA"/>
      <name val="Calibri"/>
    </font>
    <font>
      <b/>
      <sz val="18"/>
      <color rgb="FFFFFFFF"/>
      <name val="Calibri"/>
    </font>
    <font>
      <i/>
      <sz val="9"/>
      <color rgb="FFFFFFFF"/>
      <name val="Calibri"/>
    </font>
    <font>
      <b/>
      <sz val="11"/>
      <color rgb="FF051C2C"/>
      <name val="Calibri"/>
    </font>
    <font>
      <i/>
      <sz val="10"/>
      <color rgb="FFFFFFFF"/>
      <name val="Calibri"/>
    </font>
    <font>
      <b/>
      <sz val="11"/>
      <color rgb="FFFFFFFF"/>
      <name val="Calibri"/>
    </font>
    <font>
      <sz val="11"/>
      <color rgb="FF424242"/>
      <name val="Calibri"/>
    </font>
    <font>
      <b/>
      <sz val="12"/>
      <color rgb="FF051C2C"/>
      <name val="Calibri"/>
    </font>
    <font>
      <sz val="9"/>
      <color rgb="FF9E9E9E"/>
      <name val="Calibri"/>
    </font>
    <font>
      <b/>
      <sz val="20"/>
      <color rgb="FF051C2C"/>
      <name val="Calibri"/>
    </font>
    <font>
      <i/>
      <sz val="9"/>
      <color rgb="FF9E9E9E"/>
      <name val="Calibri"/>
    </font>
    <font>
      <b/>
      <sz val="14"/>
      <color rgb="FF051C2C"/>
      <name val="Calibri"/>
    </font>
    <font>
      <b/>
      <sz val="12"/>
      <name val="Calibri"/>
    </font>
    <font>
      <b/>
      <sz val="14"/>
      <color rgb="FF9E9E9E"/>
      <name val="Calibri"/>
    </font>
  </fonts>
  <fills count="9">
    <fill>
      <patternFill patternType="none"/>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xfId="0"/>
    <xf numFmtId="0" fontId="0" fillId="2" borderId="0" xfId="0" applyFill="1"/>
    <xf numFmtId="0" fontId="1" fillId="2" borderId="0" xfId="0" applyFont="1" applyFill="1" applyAlignment="1">
      <alignment horizontal="centerContinuous" vertical="center" wrapText="1"/>
    </xf>
    <xf numFmtId="0" fontId="0" fillId="2" borderId="0" xfId="0" applyFill="1" applyAlignment="1">
      <alignment horizontal="centerContinuous" vertical="center" wrapText="1"/>
    </xf>
    <xf numFmtId="0" fontId="2" fillId="2" borderId="0" xfId="0" applyFont="1" applyFill="1" applyAlignment="1">
      <alignment horizontal="centerContinuous" vertical="center" wrapText="1"/>
    </xf>
    <xf numFmtId="0" fontId="3" fillId="2" borderId="0" xfId="0" applyFont="1" applyFill="1" applyAlignment="1">
      <alignment horizontal="centerContinuous" vertical="center" wrapText="1"/>
    </xf>
    <xf numFmtId="0" fontId="4" fillId="2" borderId="0" xfId="0" applyFont="1" applyFill="1" applyAlignment="1">
      <alignment horizontal="centerContinuous" vertical="center" wrapText="1"/>
    </xf>
    <xf numFmtId="0" fontId="5" fillId="2" borderId="0" xfId="0" applyFont="1" applyFill="1" applyAlignment="1">
      <alignment horizontal="left" vertical="center" indent="1"/>
    </xf>
    <xf numFmtId="0" fontId="8" fillId="4" borderId="0" xfId="0" applyFont="1" applyFill="1" applyAlignment="1">
      <alignment horizontal="left" vertical="center" indent="1"/>
    </xf>
    <xf numFmtId="0" fontId="0" fillId="4" borderId="0" xfId="0" applyFill="1"/>
    <xf numFmtId="0" fontId="15" fillId="0" borderId="0" xfId="0" applyFont="1"/>
    <xf numFmtId="0" fontId="16" fillId="0" borderId="0" xfId="0" applyFont="1"/>
    <xf numFmtId="0" fontId="0" fillId="0" borderId="0" xfId="0" applyAlignment="1">
      <alignment wrapText="1"/>
    </xf>
    <xf numFmtId="0" fontId="11" fillId="5" borderId="2" xfId="0" applyFont="1" applyFill="1" applyBorder="1" applyAlignment="1">
      <alignment horizontal="left" vertical="center" indent="1"/>
    </xf>
    <xf numFmtId="0" fontId="0" fillId="5" borderId="0" xfId="0" applyFill="1"/>
    <xf numFmtId="0" fontId="12" fillId="8" borderId="3" xfId="0" applyFont="1" applyFill="1" applyBorder="1" applyAlignment="1">
      <alignment horizontal="left" indent="1"/>
    </xf>
    <xf numFmtId="0" fontId="0" fillId="8" borderId="3" xfId="0" applyFill="1" applyBorder="1"/>
    <xf numFmtId="0" fontId="13" fillId="8" borderId="3" xfId="0" applyFont="1" applyFill="1" applyBorder="1" applyAlignment="1">
      <alignment horizontal="left" vertical="top" indent="1"/>
    </xf>
    <xf numFmtId="9" fontId="13" fillId="8" borderId="3" xfId="0" applyNumberFormat="1" applyFont="1" applyFill="1" applyBorder="1" applyAlignment="1">
      <alignment horizontal="left" vertical="top" indent="1"/>
    </xf>
    <xf numFmtId="0" fontId="9" fillId="2" borderId="1" xfId="0" applyFont="1" applyFill="1" applyBorder="1" applyAlignment="1">
      <alignment horizontal="center" vertical="center" wrapText="1"/>
    </xf>
    <xf numFmtId="0" fontId="10" fillId="0" borderId="1" xfId="0" applyFont="1" applyBorder="1" applyAlignment="1">
      <alignment horizontal="center" vertical="center" wrapText="1"/>
    </xf>
    <xf numFmtId="0" fontId="10" fillId="7" borderId="1" xfId="0" applyFont="1" applyFill="1" applyBorder="1" applyAlignment="1">
      <alignment vertical="center" wrapText="1"/>
    </xf>
    <xf numFmtId="0" fontId="10" fillId="7" borderId="1" xfId="0" applyFont="1" applyFill="1" applyBorder="1" applyAlignment="1">
      <alignment horizontal="center" vertical="center" wrapText="1"/>
    </xf>
    <xf numFmtId="164" fontId="10" fillId="7" borderId="1" xfId="0" applyNumberFormat="1" applyFont="1" applyFill="1" applyBorder="1" applyAlignment="1">
      <alignment horizontal="center" vertical="center" wrapText="1"/>
    </xf>
    <xf numFmtId="0" fontId="10" fillId="6" borderId="1" xfId="0" applyFont="1" applyFill="1" applyBorder="1" applyAlignment="1">
      <alignment vertical="center" wrapText="1"/>
    </xf>
    <xf numFmtId="0" fontId="10" fillId="6" borderId="1" xfId="0" applyFont="1" applyFill="1" applyBorder="1" applyAlignment="1">
      <alignment horizontal="center" vertical="center" wrapText="1"/>
    </xf>
    <xf numFmtId="0" fontId="7" fillId="0" borderId="0" xfId="0" applyFont="1"/>
    <xf numFmtId="0" fontId="0" fillId="3" borderId="1" xfId="0" applyFill="1" applyBorder="1" applyAlignment="1">
      <alignment horizontal="center"/>
    </xf>
    <xf numFmtId="0" fontId="14" fillId="0" borderId="0" xfId="0" applyFont="1"/>
    <xf numFmtId="0" fontId="10" fillId="0" borderId="1" xfId="0" applyFont="1" applyBorder="1" applyAlignment="1">
      <alignment vertical="center" wrapText="1"/>
    </xf>
    <xf numFmtId="0" fontId="10" fillId="3" borderId="1" xfId="0" applyFont="1" applyFill="1" applyBorder="1" applyAlignment="1">
      <alignment horizontal="center" vertical="center" wrapText="1"/>
    </xf>
    <xf numFmtId="0" fontId="10" fillId="5" borderId="1" xfId="0" applyFont="1" applyFill="1" applyBorder="1" applyAlignment="1">
      <alignment vertical="center" wrapText="1"/>
    </xf>
    <xf numFmtId="0" fontId="10" fillId="3" borderId="1" xfId="0" applyFont="1" applyFill="1" applyBorder="1" applyAlignment="1">
      <alignment horizontal="center"/>
    </xf>
    <xf numFmtId="0" fontId="10" fillId="5" borderId="1" xfId="0" applyFont="1" applyFill="1" applyBorder="1" applyAlignment="1">
      <alignment horizontal="center"/>
    </xf>
    <xf numFmtId="0" fontId="17" fillId="0" borderId="0" xfId="0" applyFont="1" applyAlignment="1">
      <alignment horizontal="left" vertical="center"/>
    </xf>
    <xf numFmtId="0" fontId="10" fillId="3" borderId="1" xfId="0" applyFont="1" applyFill="1" applyBorder="1" applyAlignment="1">
      <alignment vertical="center" wrapText="1"/>
    </xf>
    <xf numFmtId="0" fontId="6" fillId="2" borderId="0" xfId="0" applyFont="1" applyFill="1" applyAlignment="1">
      <alignment horizontal="left" vertical="center" indent="1"/>
    </xf>
    <xf numFmtId="0" fontId="0" fillId="3" borderId="0" xfId="0" applyFill="1" applyAlignment="1">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Puntos totales por jugador</a:t>
            </a:r>
          </a:p>
        </c:rich>
      </c:tx>
      <c:overlay val="1"/>
    </c:title>
    <c:autoTitleDeleted val="0"/>
    <c:plotArea>
      <c:layout/>
      <c:barChart>
        <c:barDir val="bar"/>
        <c:grouping val="clustered"/>
        <c:varyColors val="1"/>
        <c:ser>
          <c:idx val="0"/>
          <c:order val="0"/>
          <c:tx>
            <c:v>Puntos</c:v>
          </c:tx>
          <c:spPr>
            <a:solidFill>
              <a:srgbClr val="051C2C"/>
            </a:solidFill>
            <a:ln>
              <a:solidFill>
                <a:srgbClr val="051C2C"/>
              </a:solidFill>
              <a:prstDash val="solid"/>
            </a:ln>
          </c:spPr>
          <c:invertIfNegative val="1"/>
          <c:dLbls>
            <c:spPr>
              <a:noFill/>
              <a:ln>
                <a:noFill/>
              </a:ln>
              <a:effectLst/>
            </c:spPr>
            <c:showLegendKey val="1"/>
            <c:showVal val="1"/>
            <c:showCatName val="1"/>
            <c:showSerName val="1"/>
            <c:showPercent val="1"/>
            <c:showBubbleSize val="1"/>
            <c:showLeaderLines val="0"/>
            <c:extLst>
              <c:ext xmlns:c15="http://schemas.microsoft.com/office/drawing/2012/chart" uri="{CE6537A1-D6FC-4f65-9D91-7224C49458BB}">
                <c15:showLeaderLines val="0"/>
              </c:ext>
            </c:extLst>
          </c:dLbls>
          <c:cat>
            <c:strRef>
              <c:f>_Helpers!$A$72:$A$82</c:f>
              <c:strCache>
                <c:ptCount val="11"/>
                <c:pt idx="0">
                  <c:v>Nacho</c:v>
                </c:pt>
                <c:pt idx="1">
                  <c:v>Álvaro</c:v>
                </c:pt>
                <c:pt idx="2">
                  <c:v>Álvaro</c:v>
                </c:pt>
                <c:pt idx="3">
                  <c:v>Álvaro</c:v>
                </c:pt>
                <c:pt idx="4">
                  <c:v>Álvaro</c:v>
                </c:pt>
                <c:pt idx="5">
                  <c:v>Álvaro</c:v>
                </c:pt>
                <c:pt idx="6">
                  <c:v>Álvaro</c:v>
                </c:pt>
                <c:pt idx="7">
                  <c:v>Simón</c:v>
                </c:pt>
                <c:pt idx="8">
                  <c:v>Quintero</c:v>
                </c:pt>
                <c:pt idx="9">
                  <c:v>Quintero</c:v>
                </c:pt>
                <c:pt idx="10">
                  <c:v>Fer</c:v>
                </c:pt>
              </c:strCache>
            </c:strRef>
          </c:cat>
          <c:val>
            <c:numRef>
              <c:f>_Helpers!$B$72:$B$82</c:f>
              <c:numCache>
                <c:formatCode>General</c:formatCode>
                <c:ptCount val="11"/>
                <c:pt idx="0">
                  <c:v>12</c:v>
                </c:pt>
                <c:pt idx="1">
                  <c:v>11</c:v>
                </c:pt>
                <c:pt idx="2">
                  <c:v>11</c:v>
                </c:pt>
                <c:pt idx="3">
                  <c:v>11</c:v>
                </c:pt>
                <c:pt idx="4">
                  <c:v>11</c:v>
                </c:pt>
                <c:pt idx="5">
                  <c:v>11</c:v>
                </c:pt>
                <c:pt idx="6">
                  <c:v>11</c:v>
                </c:pt>
                <c:pt idx="7">
                  <c:v>11</c:v>
                </c:pt>
                <c:pt idx="8">
                  <c:v>6</c:v>
                </c:pt>
                <c:pt idx="9">
                  <c:v>6</c:v>
                </c:pt>
                <c:pt idx="10">
                  <c:v>5</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051C2C"/>
                    </a:solidFill>
                    <a:prstDash val="solid"/>
                  </a:ln>
                </c14:spPr>
              </c14:invertSolidFillFmt>
            </c:ext>
            <c:ext xmlns:c16="http://schemas.microsoft.com/office/drawing/2014/chart" uri="{C3380CC4-5D6E-409C-BE32-E72D297353CC}">
              <c16:uniqueId val="{00000000-801E-4B42-8F55-E2E69E51EE49}"/>
            </c:ext>
          </c:extLst>
        </c:ser>
        <c:dLbls>
          <c:showLegendKey val="1"/>
          <c:showVal val="1"/>
          <c:showCatName val="1"/>
          <c:showSerName val="1"/>
          <c:showPercent val="1"/>
          <c:showBubbleSize val="1"/>
        </c:dLbls>
        <c:gapWidth val="55"/>
        <c:axId val="10"/>
        <c:axId val="100"/>
      </c:barChart>
      <c:catAx>
        <c:axId val="10"/>
        <c:scaling>
          <c:orientation val="minMax"/>
        </c:scaling>
        <c:delete val="0"/>
        <c:axPos val="l"/>
        <c:title>
          <c:tx>
            <c:rich>
              <a:bodyPr/>
              <a:lstStyle/>
              <a:p>
                <a:pPr>
                  <a:defRPr/>
                </a:pPr>
                <a:r>
                  <a:rPr lang="en-US"/>
                  <a:t>Puntos</a:t>
                </a:r>
              </a:p>
            </c:rich>
          </c:tx>
          <c:overlay val="1"/>
        </c:title>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b"/>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Origen de los puntos por jugador</a:t>
            </a:r>
          </a:p>
        </c:rich>
      </c:tx>
      <c:overlay val="1"/>
    </c:title>
    <c:autoTitleDeleted val="0"/>
    <c:plotArea>
      <c:layout/>
      <c:barChart>
        <c:barDir val="bar"/>
        <c:grouping val="stacked"/>
        <c:varyColors val="1"/>
        <c:ser>
          <c:idx val="0"/>
          <c:order val="0"/>
          <c:tx>
            <c:strRef>
              <c:f>_Helpers!$B$1</c:f>
              <c:strCache>
                <c:ptCount val="1"/>
                <c:pt idx="0">
                  <c:v>Pts partidos</c:v>
                </c:pt>
              </c:strCache>
            </c:strRef>
          </c:tx>
          <c:spPr>
            <a:solidFill>
              <a:srgbClr val="0066CC"/>
            </a:solidFill>
            <a:ln>
              <a:solidFill>
                <a:srgbClr val="0066CC"/>
              </a:solidFill>
              <a:prstDash val="solid"/>
            </a:ln>
          </c:spPr>
          <c:invertIfNegative val="1"/>
          <c:val>
            <c:numRef>
              <c:f>_Helpers!$B$2:$B$12</c:f>
              <c:numCache>
                <c:formatCode>General</c:formatCode>
                <c:ptCount val="11"/>
                <c:pt idx="0">
                  <c:v>11</c:v>
                </c:pt>
                <c:pt idx="1">
                  <c:v>11</c:v>
                </c:pt>
                <c:pt idx="2">
                  <c:v>11</c:v>
                </c:pt>
                <c:pt idx="3">
                  <c:v>11</c:v>
                </c:pt>
                <c:pt idx="4">
                  <c:v>6</c:v>
                </c:pt>
                <c:pt idx="5">
                  <c:v>12</c:v>
                </c:pt>
                <c:pt idx="6">
                  <c:v>11</c:v>
                </c:pt>
                <c:pt idx="7">
                  <c:v>6</c:v>
                </c:pt>
                <c:pt idx="8">
                  <c:v>11</c:v>
                </c:pt>
                <c:pt idx="9">
                  <c:v>11</c:v>
                </c:pt>
                <c:pt idx="10">
                  <c:v>5</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0066CC"/>
                    </a:solidFill>
                    <a:prstDash val="solid"/>
                  </a:ln>
                </c14:spPr>
              </c14:invertSolidFillFmt>
            </c:ext>
            <c:ext xmlns:c16="http://schemas.microsoft.com/office/drawing/2014/chart" uri="{C3380CC4-5D6E-409C-BE32-E72D297353CC}">
              <c16:uniqueId val="{00000000-0C34-4C0E-B583-98B3BED790EA}"/>
            </c:ext>
          </c:extLst>
        </c:ser>
        <c:ser>
          <c:idx val="1"/>
          <c:order val="1"/>
          <c:tx>
            <c:strRef>
              <c:f>_Helpers!$C$1</c:f>
              <c:strCache>
                <c:ptCount val="1"/>
                <c:pt idx="0">
                  <c:v>Bonus</c:v>
                </c:pt>
              </c:strCache>
            </c:strRef>
          </c:tx>
          <c:spPr>
            <a:solidFill>
              <a:srgbClr val="C5A028"/>
            </a:solidFill>
            <a:ln>
              <a:solidFill>
                <a:srgbClr val="C5A028"/>
              </a:solidFill>
              <a:prstDash val="solid"/>
            </a:ln>
          </c:spPr>
          <c:invertIfNegative val="1"/>
          <c:val>
            <c:numRef>
              <c:f>_Helpers!$C$2:$C$12</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C5A028"/>
                    </a:solidFill>
                    <a:prstDash val="solid"/>
                  </a:ln>
                </c14:spPr>
              </c14:invertSolidFillFmt>
            </c:ext>
            <c:ext xmlns:c16="http://schemas.microsoft.com/office/drawing/2014/chart" uri="{C3380CC4-5D6E-409C-BE32-E72D297353CC}">
              <c16:uniqueId val="{00000001-0C34-4C0E-B583-98B3BED790EA}"/>
            </c:ext>
          </c:extLst>
        </c:ser>
        <c:ser>
          <c:idx val="2"/>
          <c:order val="2"/>
          <c:tx>
            <c:strRef>
              <c:f>_Helpers!$D$1</c:f>
              <c:strCache>
                <c:ptCount val="1"/>
                <c:pt idx="0">
                  <c:v>Apuestas</c:v>
                </c:pt>
              </c:strCache>
            </c:strRef>
          </c:tx>
          <c:spPr>
            <a:solidFill>
              <a:srgbClr val="051C2C"/>
            </a:solidFill>
            <a:ln>
              <a:solidFill>
                <a:srgbClr val="051C2C"/>
              </a:solidFill>
              <a:prstDash val="solid"/>
            </a:ln>
          </c:spPr>
          <c:invertIfNegative val="1"/>
          <c:val>
            <c:numRef>
              <c:f>_Helpers!$D$2:$D$12</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051C2C"/>
                    </a:solidFill>
                    <a:prstDash val="solid"/>
                  </a:ln>
                </c14:spPr>
              </c14:invertSolidFillFmt>
            </c:ext>
            <c:ext xmlns:c16="http://schemas.microsoft.com/office/drawing/2014/chart" uri="{C3380CC4-5D6E-409C-BE32-E72D297353CC}">
              <c16:uniqueId val="{00000002-0C34-4C0E-B583-98B3BED790EA}"/>
            </c:ext>
          </c:extLst>
        </c:ser>
        <c:dLbls>
          <c:showLegendKey val="0"/>
          <c:showVal val="0"/>
          <c:showCatName val="0"/>
          <c:showSerName val="0"/>
          <c:showPercent val="0"/>
          <c:showBubbleSize val="0"/>
        </c:dLbls>
        <c:gapWidth val="55"/>
        <c:overlap val="100"/>
        <c:axId val="10"/>
        <c:axId val="100"/>
      </c:barChart>
      <c:catAx>
        <c:axId val="10"/>
        <c:scaling>
          <c:orientation val="minMax"/>
        </c:scaling>
        <c:delete val="0"/>
        <c:axPos val="l"/>
        <c:title>
          <c:tx>
            <c:rich>
              <a:bodyPr/>
              <a:lstStyle/>
              <a:p>
                <a:pPr>
                  <a:defRPr/>
                </a:pPr>
                <a:r>
                  <a:rPr lang="en-US"/>
                  <a:t>Puntos</a:t>
                </a:r>
              </a:p>
            </c:rich>
          </c:tx>
          <c:overlay val="1"/>
        </c:title>
        <c:majorTickMark val="none"/>
        <c:minorTickMark val="none"/>
        <c:tickLblPos val="low"/>
        <c:crossAx val="100"/>
        <c:crosses val="autoZero"/>
        <c:auto val="1"/>
        <c:lblAlgn val="ctr"/>
        <c:lblOffset val="100"/>
        <c:noMultiLvlLbl val="1"/>
      </c:catAx>
      <c:valAx>
        <c:axId val="100"/>
        <c:scaling>
          <c:orientation val="minMax"/>
        </c:scaling>
        <c:delete val="0"/>
        <c:axPos val="b"/>
        <c:numFmt formatCode="General"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Evolución acumulada — Top 3</a:t>
            </a:r>
          </a:p>
        </c:rich>
      </c:tx>
      <c:overlay val="1"/>
    </c:title>
    <c:autoTitleDeleted val="0"/>
    <c:plotArea>
      <c:layout/>
      <c:lineChart>
        <c:grouping val="standard"/>
        <c:varyColors val="1"/>
        <c:ser>
          <c:idx val="0"/>
          <c:order val="0"/>
          <c:tx>
            <c:strRef>
              <c:f>_Helpers!$B$84</c:f>
              <c:strCache>
                <c:ptCount val="1"/>
                <c:pt idx="0">
                  <c:v>Nacho</c:v>
                </c:pt>
              </c:strCache>
            </c:strRef>
          </c:tx>
          <c:spPr>
            <a:ln w="28000">
              <a:solidFill>
                <a:srgbClr val="C5A028"/>
              </a:solidFill>
              <a:prstDash val="solid"/>
            </a:ln>
          </c:spPr>
          <c:marker>
            <c:symbol val="none"/>
          </c:marker>
          <c:val>
            <c:numRef>
              <c:f>_Helpers!$B$85:$B$99</c:f>
              <c:numCache>
                <c:formatCode>General</c:formatCode>
                <c:ptCount val="15"/>
                <c:pt idx="0">
                  <c:v>2</c:v>
                </c:pt>
                <c:pt idx="1">
                  <c:v>2</c:v>
                </c:pt>
                <c:pt idx="2">
                  <c:v>2</c:v>
                </c:pt>
                <c:pt idx="3">
                  <c:v>2</c:v>
                </c:pt>
                <c:pt idx="4">
                  <c:v>2</c:v>
                </c:pt>
                <c:pt idx="5">
                  <c:v>7</c:v>
                </c:pt>
                <c:pt idx="6">
                  <c:v>9</c:v>
                </c:pt>
                <c:pt idx="7">
                  <c:v>9</c:v>
                </c:pt>
                <c:pt idx="8">
                  <c:v>12</c:v>
                </c:pt>
                <c:pt idx="9">
                  <c:v>12</c:v>
                </c:pt>
                <c:pt idx="10">
                  <c:v>12</c:v>
                </c:pt>
                <c:pt idx="11">
                  <c:v>12</c:v>
                </c:pt>
                <c:pt idx="12">
                  <c:v>12</c:v>
                </c:pt>
                <c:pt idx="13">
                  <c:v>12</c:v>
                </c:pt>
                <c:pt idx="14">
                  <c:v>12</c:v>
                </c:pt>
              </c:numCache>
            </c:numRef>
          </c:val>
          <c:smooth val="0"/>
          <c:extLst>
            <c:ext xmlns:c16="http://schemas.microsoft.com/office/drawing/2014/chart" uri="{C3380CC4-5D6E-409C-BE32-E72D297353CC}">
              <c16:uniqueId val="{00000000-347E-4A04-8C14-691BEE6CC623}"/>
            </c:ext>
          </c:extLst>
        </c:ser>
        <c:ser>
          <c:idx val="1"/>
          <c:order val="1"/>
          <c:tx>
            <c:strRef>
              <c:f>_Helpers!$C$84</c:f>
              <c:strCache>
                <c:ptCount val="1"/>
                <c:pt idx="0">
                  <c:v>Álvaro</c:v>
                </c:pt>
              </c:strCache>
            </c:strRef>
          </c:tx>
          <c:spPr>
            <a:ln w="28000">
              <a:solidFill>
                <a:srgbClr val="0066CC"/>
              </a:solidFill>
              <a:prstDash val="solid"/>
            </a:ln>
          </c:spPr>
          <c:marker>
            <c:symbol val="none"/>
          </c:marker>
          <c:val>
            <c:numRef>
              <c:f>_Helpers!$C$85:$C$99</c:f>
              <c:numCache>
                <c:formatCode>General</c:formatCode>
                <c:ptCount val="15"/>
                <c:pt idx="0">
                  <c:v>2</c:v>
                </c:pt>
                <c:pt idx="1">
                  <c:v>2</c:v>
                </c:pt>
                <c:pt idx="2">
                  <c:v>2</c:v>
                </c:pt>
                <c:pt idx="3">
                  <c:v>2</c:v>
                </c:pt>
                <c:pt idx="4">
                  <c:v>2</c:v>
                </c:pt>
                <c:pt idx="5">
                  <c:v>7</c:v>
                </c:pt>
                <c:pt idx="6">
                  <c:v>9</c:v>
                </c:pt>
                <c:pt idx="7">
                  <c:v>9</c:v>
                </c:pt>
                <c:pt idx="8">
                  <c:v>11</c:v>
                </c:pt>
                <c:pt idx="9">
                  <c:v>11</c:v>
                </c:pt>
                <c:pt idx="10">
                  <c:v>11</c:v>
                </c:pt>
                <c:pt idx="11">
                  <c:v>11</c:v>
                </c:pt>
                <c:pt idx="12">
                  <c:v>11</c:v>
                </c:pt>
                <c:pt idx="13">
                  <c:v>11</c:v>
                </c:pt>
                <c:pt idx="14">
                  <c:v>11</c:v>
                </c:pt>
              </c:numCache>
            </c:numRef>
          </c:val>
          <c:smooth val="0"/>
          <c:extLst>
            <c:ext xmlns:c16="http://schemas.microsoft.com/office/drawing/2014/chart" uri="{C3380CC4-5D6E-409C-BE32-E72D297353CC}">
              <c16:uniqueId val="{00000001-347E-4A04-8C14-691BEE6CC623}"/>
            </c:ext>
          </c:extLst>
        </c:ser>
        <c:ser>
          <c:idx val="2"/>
          <c:order val="2"/>
          <c:tx>
            <c:strRef>
              <c:f>_Helpers!$D$84</c:f>
              <c:strCache>
                <c:ptCount val="1"/>
                <c:pt idx="0">
                  <c:v>Álvaro</c:v>
                </c:pt>
              </c:strCache>
            </c:strRef>
          </c:tx>
          <c:spPr>
            <a:ln w="28000">
              <a:solidFill>
                <a:srgbClr val="2E7D32"/>
              </a:solidFill>
              <a:prstDash val="solid"/>
            </a:ln>
          </c:spPr>
          <c:marker>
            <c:symbol val="none"/>
          </c:marker>
          <c:val>
            <c:numRef>
              <c:f>_Helpers!$D$85:$D$99</c:f>
              <c:numCache>
                <c:formatCode>General</c:formatCode>
                <c:ptCount val="15"/>
                <c:pt idx="0">
                  <c:v>2</c:v>
                </c:pt>
                <c:pt idx="1">
                  <c:v>2</c:v>
                </c:pt>
                <c:pt idx="2">
                  <c:v>2</c:v>
                </c:pt>
                <c:pt idx="3">
                  <c:v>2</c:v>
                </c:pt>
                <c:pt idx="4">
                  <c:v>2</c:v>
                </c:pt>
                <c:pt idx="5">
                  <c:v>7</c:v>
                </c:pt>
                <c:pt idx="6">
                  <c:v>9</c:v>
                </c:pt>
                <c:pt idx="7">
                  <c:v>9</c:v>
                </c:pt>
                <c:pt idx="8">
                  <c:v>11</c:v>
                </c:pt>
                <c:pt idx="9">
                  <c:v>11</c:v>
                </c:pt>
                <c:pt idx="10">
                  <c:v>11</c:v>
                </c:pt>
                <c:pt idx="11">
                  <c:v>11</c:v>
                </c:pt>
                <c:pt idx="12">
                  <c:v>11</c:v>
                </c:pt>
                <c:pt idx="13">
                  <c:v>11</c:v>
                </c:pt>
                <c:pt idx="14">
                  <c:v>11</c:v>
                </c:pt>
              </c:numCache>
            </c:numRef>
          </c:val>
          <c:smooth val="0"/>
          <c:extLst>
            <c:ext xmlns:c16="http://schemas.microsoft.com/office/drawing/2014/chart" uri="{C3380CC4-5D6E-409C-BE32-E72D297353CC}">
              <c16:uniqueId val="{00000002-347E-4A04-8C14-691BEE6CC623}"/>
            </c:ext>
          </c:extLst>
        </c:ser>
        <c:dLbls>
          <c:showLegendKey val="0"/>
          <c:showVal val="0"/>
          <c:showCatName val="0"/>
          <c:showSerName val="0"/>
          <c:showPercent val="0"/>
          <c:showBubbleSize val="0"/>
        </c:dLbls>
        <c:smooth val="0"/>
        <c:axId val="10"/>
        <c:axId val="100"/>
      </c:lineChart>
      <c:catAx>
        <c:axId val="10"/>
        <c:scaling>
          <c:orientation val="minMax"/>
        </c:scaling>
        <c:delete val="0"/>
        <c:axPos val="b"/>
        <c:title>
          <c:tx>
            <c:rich>
              <a:bodyPr/>
              <a:lstStyle/>
              <a:p>
                <a:pPr>
                  <a:defRPr/>
                </a:pPr>
                <a:r>
                  <a:rPr lang="en-US"/>
                  <a:t>Partidos disputados</a:t>
                </a:r>
              </a:p>
            </c:rich>
          </c:tx>
          <c:overlay val="1"/>
        </c:title>
        <c:majorTickMark val="none"/>
        <c:minorTickMark val="none"/>
        <c:tickLblPos val="low"/>
        <c:crossAx val="100"/>
        <c:crosses val="autoZero"/>
        <c:auto val="1"/>
        <c:lblAlgn val="ctr"/>
        <c:lblOffset val="100"/>
        <c:noMultiLvlLbl val="1"/>
      </c:catAx>
      <c:valAx>
        <c:axId val="100"/>
        <c:scaling>
          <c:orientation val="minMax"/>
        </c:scaling>
        <c:delete val="0"/>
        <c:axPos val="l"/>
        <c:title>
          <c:tx>
            <c:rich>
              <a:bodyPr/>
              <a:lstStyle/>
              <a:p>
                <a:pPr>
                  <a:defRPr/>
                </a:pPr>
                <a:r>
                  <a:rPr lang="en-US"/>
                  <a:t>Puntos acumulados</a:t>
                </a:r>
              </a:p>
            </c:rich>
          </c:tx>
          <c:overlay val="1"/>
        </c:title>
        <c:numFmt formatCode="General" sourceLinked="1"/>
        <c:majorTickMark val="none"/>
        <c:minorTickMark val="none"/>
        <c:tickLblPos val="low"/>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Composición de aciertos por jugador</a:t>
            </a:r>
          </a:p>
        </c:rich>
      </c:tx>
      <c:overlay val="1"/>
    </c:title>
    <c:autoTitleDeleted val="0"/>
    <c:plotArea>
      <c:layout/>
      <c:barChart>
        <c:barDir val="bar"/>
        <c:grouping val="stacked"/>
        <c:varyColors val="1"/>
        <c:ser>
          <c:idx val="0"/>
          <c:order val="0"/>
          <c:tx>
            <c:v>Exactos</c:v>
          </c:tx>
          <c:spPr>
            <a:solidFill>
              <a:srgbClr val="2E7D32"/>
            </a:solidFill>
            <a:ln>
              <a:solidFill>
                <a:srgbClr val="2E7D32"/>
              </a:solidFill>
              <a:prstDash val="solid"/>
            </a:ln>
          </c:spPr>
          <c:invertIfNegative val="1"/>
          <c:val>
            <c:numRef>
              <c:f>_Helpers!$C$72:$C$82</c:f>
              <c:numCache>
                <c:formatCode>General</c:formatCode>
                <c:ptCount val="11"/>
                <c:pt idx="0">
                  <c:v>1</c:v>
                </c:pt>
                <c:pt idx="1">
                  <c:v>1</c:v>
                </c:pt>
                <c:pt idx="2">
                  <c:v>1</c:v>
                </c:pt>
                <c:pt idx="3">
                  <c:v>1</c:v>
                </c:pt>
                <c:pt idx="4">
                  <c:v>1</c:v>
                </c:pt>
                <c:pt idx="5">
                  <c:v>1</c:v>
                </c:pt>
                <c:pt idx="6">
                  <c:v>1</c:v>
                </c:pt>
                <c:pt idx="7">
                  <c:v>0</c:v>
                </c:pt>
                <c:pt idx="8">
                  <c:v>0</c:v>
                </c:pt>
                <c:pt idx="9">
                  <c:v>0</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E7D32"/>
                    </a:solidFill>
                    <a:prstDash val="solid"/>
                  </a:ln>
                </c14:spPr>
              </c14:invertSolidFillFmt>
            </c:ext>
            <c:ext xmlns:c16="http://schemas.microsoft.com/office/drawing/2014/chart" uri="{C3380CC4-5D6E-409C-BE32-E72D297353CC}">
              <c16:uniqueId val="{00000000-CDB2-41C4-9ACA-E22B7BF83E5B}"/>
            </c:ext>
          </c:extLst>
        </c:ser>
        <c:ser>
          <c:idx val="1"/>
          <c:order val="1"/>
          <c:tx>
            <c:v>Parciales</c:v>
          </c:tx>
          <c:spPr>
            <a:solidFill>
              <a:srgbClr val="C5A028"/>
            </a:solidFill>
            <a:ln>
              <a:solidFill>
                <a:srgbClr val="C5A028"/>
              </a:solidFill>
              <a:prstDash val="solid"/>
            </a:ln>
          </c:spPr>
          <c:invertIfNegative val="1"/>
          <c:val>
            <c:numRef>
              <c:f>_Helpers!$D$72:$D$82</c:f>
              <c:numCache>
                <c:formatCode>General</c:formatCode>
                <c:ptCount val="11"/>
                <c:pt idx="0">
                  <c:v>3</c:v>
                </c:pt>
                <c:pt idx="1">
                  <c:v>3</c:v>
                </c:pt>
                <c:pt idx="2">
                  <c:v>3</c:v>
                </c:pt>
                <c:pt idx="3">
                  <c:v>3</c:v>
                </c:pt>
                <c:pt idx="4">
                  <c:v>3</c:v>
                </c:pt>
                <c:pt idx="5">
                  <c:v>3</c:v>
                </c:pt>
                <c:pt idx="6">
                  <c:v>3</c:v>
                </c:pt>
                <c:pt idx="7">
                  <c:v>5</c:v>
                </c:pt>
                <c:pt idx="8">
                  <c:v>3</c:v>
                </c:pt>
                <c:pt idx="9">
                  <c:v>3</c:v>
                </c:pt>
                <c:pt idx="10">
                  <c:v>2</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C5A028"/>
                    </a:solidFill>
                    <a:prstDash val="solid"/>
                  </a:ln>
                </c14:spPr>
              </c14:invertSolidFillFmt>
            </c:ext>
            <c:ext xmlns:c16="http://schemas.microsoft.com/office/drawing/2014/chart" uri="{C3380CC4-5D6E-409C-BE32-E72D297353CC}">
              <c16:uniqueId val="{00000001-CDB2-41C4-9ACA-E22B7BF83E5B}"/>
            </c:ext>
          </c:extLst>
        </c:ser>
        <c:ser>
          <c:idx val="2"/>
          <c:order val="2"/>
          <c:tx>
            <c:v>Fallos</c:v>
          </c:tx>
          <c:spPr>
            <a:solidFill>
              <a:srgbClr val="B71C1C"/>
            </a:solidFill>
            <a:ln>
              <a:solidFill>
                <a:srgbClr val="B71C1C"/>
              </a:solidFill>
              <a:prstDash val="solid"/>
            </a:ln>
          </c:spPr>
          <c:invertIfNegative val="1"/>
          <c:val>
            <c:numRef>
              <c:f>_Helpers!$E$72:$E$82</c:f>
              <c:numCache>
                <c:formatCode>General</c:formatCode>
                <c:ptCount val="11"/>
                <c:pt idx="0">
                  <c:v>5</c:v>
                </c:pt>
                <c:pt idx="1">
                  <c:v>5</c:v>
                </c:pt>
                <c:pt idx="2">
                  <c:v>5</c:v>
                </c:pt>
                <c:pt idx="3">
                  <c:v>5</c:v>
                </c:pt>
                <c:pt idx="4">
                  <c:v>5</c:v>
                </c:pt>
                <c:pt idx="5">
                  <c:v>5</c:v>
                </c:pt>
                <c:pt idx="6">
                  <c:v>5</c:v>
                </c:pt>
                <c:pt idx="7">
                  <c:v>4</c:v>
                </c:pt>
                <c:pt idx="8">
                  <c:v>6</c:v>
                </c:pt>
                <c:pt idx="9">
                  <c:v>6</c:v>
                </c:pt>
                <c:pt idx="10">
                  <c:v>7</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B71C1C"/>
                    </a:solidFill>
                    <a:prstDash val="solid"/>
                  </a:ln>
                </c14:spPr>
              </c14:invertSolidFillFmt>
            </c:ext>
            <c:ext xmlns:c16="http://schemas.microsoft.com/office/drawing/2014/chart" uri="{C3380CC4-5D6E-409C-BE32-E72D297353CC}">
              <c16:uniqueId val="{00000002-CDB2-41C4-9ACA-E22B7BF83E5B}"/>
            </c:ext>
          </c:extLst>
        </c:ser>
        <c:dLbls>
          <c:showLegendKey val="0"/>
          <c:showVal val="0"/>
          <c:showCatName val="0"/>
          <c:showSerName val="0"/>
          <c:showPercent val="0"/>
          <c:showBubbleSize val="0"/>
        </c:dLbls>
        <c:gapWidth val="55"/>
        <c:overlap val="100"/>
        <c:axId val="10"/>
        <c:axId val="100"/>
      </c:barChart>
      <c:catAx>
        <c:axId val="10"/>
        <c:scaling>
          <c:orientation val="minMax"/>
        </c:scaling>
        <c:delete val="0"/>
        <c:axPos val="l"/>
        <c:title>
          <c:tx>
            <c:rich>
              <a:bodyPr/>
              <a:lstStyle/>
              <a:p>
                <a:pPr>
                  <a:defRPr/>
                </a:pPr>
                <a:r>
                  <a:rPr lang="en-US"/>
                  <a:t>Número de pronósticos</a:t>
                </a:r>
              </a:p>
            </c:rich>
          </c:tx>
          <c:overlay val="1"/>
        </c:title>
        <c:majorTickMark val="none"/>
        <c:minorTickMark val="none"/>
        <c:tickLblPos val="low"/>
        <c:crossAx val="100"/>
        <c:crosses val="autoZero"/>
        <c:auto val="1"/>
        <c:lblAlgn val="ctr"/>
        <c:lblOffset val="100"/>
        <c:noMultiLvlLbl val="1"/>
      </c:catAx>
      <c:valAx>
        <c:axId val="100"/>
        <c:scaling>
          <c:orientation val="minMax"/>
        </c:scaling>
        <c:delete val="0"/>
        <c:axPos val="b"/>
        <c:numFmt formatCode="General"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5.jpeg"/></Relationships>
</file>

<file path=xl/drawings/_rels/drawing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7.jpeg"/></Relationships>
</file>

<file path=xl/drawings/_rels/drawing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12.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14</xdr:col>
      <xdr:colOff>34095</xdr:colOff>
      <xdr:row>27</xdr:row>
      <xdr:rowOff>145915</xdr:rowOff>
    </xdr:to>
    <xdr:pic>
      <xdr:nvPicPr>
        <xdr:cNvPr id="4" name="Picture 3">
          <a:extLst>
            <a:ext uri="{FF2B5EF4-FFF2-40B4-BE49-F238E27FC236}">
              <a16:creationId xmlns:a16="http://schemas.microsoft.com/office/drawing/2014/main" id="{959FE510-3656-44F4-A653-316B7E68CCC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1"/>
          <a:ext cx="11610010" cy="75875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46</xdr:row>
      <xdr:rowOff>0</xdr:rowOff>
    </xdr:from>
    <xdr:ext cx="5580000" cy="306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46</xdr:row>
      <xdr:rowOff>0</xdr:rowOff>
    </xdr:from>
    <xdr:ext cx="5580000" cy="3060000"/>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65</xdr:row>
      <xdr:rowOff>0</xdr:rowOff>
    </xdr:from>
    <xdr:ext cx="5580000" cy="3060000"/>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7</xdr:col>
      <xdr:colOff>0</xdr:colOff>
      <xdr:row>65</xdr:row>
      <xdr:rowOff>0</xdr:rowOff>
    </xdr:from>
    <xdr:ext cx="5580000" cy="3060000"/>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9</xdr:col>
      <xdr:colOff>204600</xdr:colOff>
      <xdr:row>3</xdr:row>
      <xdr:rowOff>0</xdr:rowOff>
    </xdr:to>
    <xdr:pic>
      <xdr:nvPicPr>
        <xdr:cNvPr id="2" name="Picture 1">
          <a:extLst>
            <a:ext uri="{FF2B5EF4-FFF2-40B4-BE49-F238E27FC236}">
              <a16:creationId xmlns:a16="http://schemas.microsoft.com/office/drawing/2014/main" id="{877F48BE-760F-4FFC-8C10-723CBE00CD7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669780" y="0"/>
          <a:ext cx="814200" cy="1150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9</xdr:col>
      <xdr:colOff>204847</xdr:colOff>
      <xdr:row>2</xdr:row>
      <xdr:rowOff>358140</xdr:rowOff>
    </xdr:to>
    <xdr:pic>
      <xdr:nvPicPr>
        <xdr:cNvPr id="2" name="Picture 1">
          <a:extLst>
            <a:ext uri="{FF2B5EF4-FFF2-40B4-BE49-F238E27FC236}">
              <a16:creationId xmlns:a16="http://schemas.microsoft.com/office/drawing/2014/main" id="{B719EBEF-F0D8-4FA3-8BE9-5FC818335F7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669780" y="0"/>
          <a:ext cx="814447" cy="1143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9</xdr:col>
      <xdr:colOff>202096</xdr:colOff>
      <xdr:row>3</xdr:row>
      <xdr:rowOff>27508</xdr:rowOff>
    </xdr:to>
    <xdr:pic>
      <xdr:nvPicPr>
        <xdr:cNvPr id="2" name="Picture 1">
          <a:extLst>
            <a:ext uri="{FF2B5EF4-FFF2-40B4-BE49-F238E27FC236}">
              <a16:creationId xmlns:a16="http://schemas.microsoft.com/office/drawing/2014/main" id="{A09378C2-7AE0-4EAC-9573-1C1A310FFB6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669780" y="0"/>
          <a:ext cx="811696" cy="11781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9</xdr:col>
      <xdr:colOff>171057</xdr:colOff>
      <xdr:row>3</xdr:row>
      <xdr:rowOff>1104</xdr:rowOff>
    </xdr:to>
    <xdr:pic>
      <xdr:nvPicPr>
        <xdr:cNvPr id="2" name="Picture 1">
          <a:extLst>
            <a:ext uri="{FF2B5EF4-FFF2-40B4-BE49-F238E27FC236}">
              <a16:creationId xmlns:a16="http://schemas.microsoft.com/office/drawing/2014/main" id="{7F813CEF-F279-4D7A-A8A6-CDED31479CB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669780" y="0"/>
          <a:ext cx="780657" cy="11517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9</xdr:col>
      <xdr:colOff>234020</xdr:colOff>
      <xdr:row>3</xdr:row>
      <xdr:rowOff>6376</xdr:rowOff>
    </xdr:to>
    <xdr:pic>
      <xdr:nvPicPr>
        <xdr:cNvPr id="2" name="Picture 1">
          <a:extLst>
            <a:ext uri="{FF2B5EF4-FFF2-40B4-BE49-F238E27FC236}">
              <a16:creationId xmlns:a16="http://schemas.microsoft.com/office/drawing/2014/main" id="{B0D3958B-44B7-4A07-B2AA-38A2FB39BF8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669780" y="0"/>
          <a:ext cx="843620" cy="11569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9</xdr:col>
      <xdr:colOff>180320</xdr:colOff>
      <xdr:row>2</xdr:row>
      <xdr:rowOff>358140</xdr:rowOff>
    </xdr:to>
    <xdr:pic>
      <xdr:nvPicPr>
        <xdr:cNvPr id="2" name="Picture 1">
          <a:extLst>
            <a:ext uri="{FF2B5EF4-FFF2-40B4-BE49-F238E27FC236}">
              <a16:creationId xmlns:a16="http://schemas.microsoft.com/office/drawing/2014/main" id="{31628F6E-505C-4DD3-970E-BD7B12DFB6B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669780" y="0"/>
          <a:ext cx="789920" cy="1143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9</xdr:col>
      <xdr:colOff>177336</xdr:colOff>
      <xdr:row>2</xdr:row>
      <xdr:rowOff>364430</xdr:rowOff>
    </xdr:to>
    <xdr:pic>
      <xdr:nvPicPr>
        <xdr:cNvPr id="3" name="Picture 2">
          <a:extLst>
            <a:ext uri="{FF2B5EF4-FFF2-40B4-BE49-F238E27FC236}">
              <a16:creationId xmlns:a16="http://schemas.microsoft.com/office/drawing/2014/main" id="{7938DB09-026D-419A-8E65-630FCD19DC4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669780" y="0"/>
          <a:ext cx="786936" cy="11492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9</xdr:col>
      <xdr:colOff>224165</xdr:colOff>
      <xdr:row>3</xdr:row>
      <xdr:rowOff>1673</xdr:rowOff>
    </xdr:to>
    <xdr:pic>
      <xdr:nvPicPr>
        <xdr:cNvPr id="3" name="Picture 2">
          <a:extLst>
            <a:ext uri="{FF2B5EF4-FFF2-40B4-BE49-F238E27FC236}">
              <a16:creationId xmlns:a16="http://schemas.microsoft.com/office/drawing/2014/main" id="{36E51F30-5540-4CBD-96A9-901E94C1B60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669780" y="0"/>
          <a:ext cx="833765" cy="11522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9</xdr:col>
      <xdr:colOff>227172</xdr:colOff>
      <xdr:row>3</xdr:row>
      <xdr:rowOff>5827</xdr:rowOff>
    </xdr:to>
    <xdr:pic>
      <xdr:nvPicPr>
        <xdr:cNvPr id="3" name="Picture 2">
          <a:extLst>
            <a:ext uri="{FF2B5EF4-FFF2-40B4-BE49-F238E27FC236}">
              <a16:creationId xmlns:a16="http://schemas.microsoft.com/office/drawing/2014/main" id="{7BD98991-27C5-4A32-B898-08D41624B5A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669780" y="0"/>
          <a:ext cx="836772" cy="11564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9</xdr:col>
      <xdr:colOff>182678</xdr:colOff>
      <xdr:row>3</xdr:row>
      <xdr:rowOff>5068</xdr:rowOff>
    </xdr:to>
    <xdr:pic>
      <xdr:nvPicPr>
        <xdr:cNvPr id="2" name="Picture 1">
          <a:extLst>
            <a:ext uri="{FF2B5EF4-FFF2-40B4-BE49-F238E27FC236}">
              <a16:creationId xmlns:a16="http://schemas.microsoft.com/office/drawing/2014/main" id="{45C9B51B-E85D-415B-80F3-345C1AFFF39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669780" y="0"/>
          <a:ext cx="792278" cy="1155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9</xdr:col>
      <xdr:colOff>233321</xdr:colOff>
      <xdr:row>2</xdr:row>
      <xdr:rowOff>354579</xdr:rowOff>
    </xdr:to>
    <xdr:pic>
      <xdr:nvPicPr>
        <xdr:cNvPr id="2" name="Picture 1">
          <a:extLst>
            <a:ext uri="{FF2B5EF4-FFF2-40B4-BE49-F238E27FC236}">
              <a16:creationId xmlns:a16="http://schemas.microsoft.com/office/drawing/2014/main" id="{091C7640-3891-45BD-AF8F-D31E78C2F11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669780" y="0"/>
          <a:ext cx="842921" cy="11394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5A028"/>
  </sheetPr>
  <dimension ref="A1:N41"/>
  <sheetViews>
    <sheetView showGridLines="0" zoomScale="47" workbookViewId="0">
      <selection activeCell="P27" sqref="P27"/>
    </sheetView>
  </sheetViews>
  <sheetFormatPr defaultRowHeight="14.4" x14ac:dyDescent="0.3"/>
  <cols>
    <col min="1" max="14" width="12" customWidth="1"/>
  </cols>
  <sheetData>
    <row r="1" ht="22.05" customHeight="1" x14ac:dyDescent="0.3"/>
    <row r="2" ht="22.05" customHeight="1" x14ac:dyDescent="0.3"/>
    <row r="3" ht="22.05" customHeight="1" x14ac:dyDescent="0.3"/>
    <row r="4" ht="22.05" customHeight="1" x14ac:dyDescent="0.3"/>
    <row r="5" ht="22.05" customHeight="1" x14ac:dyDescent="0.3"/>
    <row r="6" ht="22.05" customHeight="1" x14ac:dyDescent="0.3"/>
    <row r="7" ht="22.05" customHeight="1" x14ac:dyDescent="0.3"/>
    <row r="8" ht="22.05" customHeight="1" x14ac:dyDescent="0.3"/>
    <row r="9" ht="22.05" customHeight="1" x14ac:dyDescent="0.3"/>
    <row r="10" ht="22.05" customHeight="1" x14ac:dyDescent="0.3"/>
    <row r="11" ht="22.05" customHeight="1" x14ac:dyDescent="0.3"/>
    <row r="12" ht="22.05" customHeight="1" x14ac:dyDescent="0.3"/>
    <row r="13" ht="22.05" customHeight="1" x14ac:dyDescent="0.3"/>
    <row r="14" ht="22.05" customHeight="1" x14ac:dyDescent="0.3"/>
    <row r="15" ht="22.05" customHeight="1" x14ac:dyDescent="0.3"/>
    <row r="16" ht="22.05" customHeight="1" x14ac:dyDescent="0.3"/>
    <row r="17" spans="1:14" ht="22.05" customHeight="1" x14ac:dyDescent="0.3"/>
    <row r="18" spans="1:14" ht="22.05" customHeight="1" x14ac:dyDescent="0.3"/>
    <row r="19" spans="1:14" ht="22.05" customHeight="1" x14ac:dyDescent="0.3"/>
    <row r="20" spans="1:14" ht="22.05" customHeight="1" x14ac:dyDescent="0.3"/>
    <row r="21" spans="1:14" ht="22.05" customHeight="1" x14ac:dyDescent="0.3"/>
    <row r="22" spans="1:14" ht="22.05" customHeight="1" x14ac:dyDescent="0.3"/>
    <row r="23" spans="1:14" ht="22.05" customHeight="1" x14ac:dyDescent="0.3"/>
    <row r="24" spans="1:14" ht="22.05" customHeight="1" x14ac:dyDescent="0.3"/>
    <row r="25" spans="1:14" ht="22.05" customHeight="1" x14ac:dyDescent="0.3"/>
    <row r="26" spans="1:14" ht="22.05" customHeight="1" x14ac:dyDescent="0.3"/>
    <row r="27" spans="1:14" ht="22.05" customHeight="1" x14ac:dyDescent="0.3"/>
    <row r="28" spans="1:14" ht="22.05" customHeight="1" x14ac:dyDescent="0.3">
      <c r="A28" s="1"/>
      <c r="B28" s="1"/>
      <c r="C28" s="1"/>
      <c r="D28" s="1"/>
      <c r="E28" s="1"/>
      <c r="F28" s="1"/>
      <c r="G28" s="1"/>
      <c r="H28" s="1"/>
      <c r="I28" s="1"/>
      <c r="J28" s="1"/>
      <c r="K28" s="1"/>
      <c r="L28" s="1"/>
      <c r="M28" s="1"/>
      <c r="N28" s="1"/>
    </row>
    <row r="29" spans="1:14" ht="40.049999999999997" customHeight="1" x14ac:dyDescent="0.3">
      <c r="A29" s="2" t="s">
        <v>0</v>
      </c>
      <c r="B29" s="3"/>
      <c r="C29" s="3"/>
      <c r="D29" s="3"/>
      <c r="E29" s="3"/>
      <c r="F29" s="3"/>
      <c r="G29" s="3"/>
      <c r="H29" s="3"/>
      <c r="I29" s="3"/>
      <c r="J29" s="3"/>
      <c r="K29" s="3"/>
      <c r="L29" s="3"/>
      <c r="M29" s="3"/>
      <c r="N29" s="3"/>
    </row>
    <row r="30" spans="1:14" ht="22.05" customHeight="1" x14ac:dyDescent="0.3">
      <c r="A30" s="1"/>
      <c r="B30" s="1"/>
      <c r="C30" s="1"/>
      <c r="D30" s="1"/>
      <c r="E30" s="1"/>
      <c r="F30" s="1"/>
      <c r="G30" s="1"/>
      <c r="H30" s="1"/>
      <c r="I30" s="1"/>
      <c r="J30" s="1"/>
      <c r="K30" s="1"/>
      <c r="L30" s="1"/>
      <c r="M30" s="1"/>
      <c r="N30" s="1"/>
    </row>
    <row r="31" spans="1:14" ht="22.05" customHeight="1" x14ac:dyDescent="0.3">
      <c r="A31" s="1"/>
      <c r="B31" s="1"/>
      <c r="C31" s="1"/>
      <c r="D31" s="1"/>
      <c r="E31" s="1"/>
      <c r="F31" s="1"/>
      <c r="G31" s="1"/>
      <c r="H31" s="1"/>
      <c r="I31" s="1"/>
      <c r="J31" s="1"/>
      <c r="K31" s="1"/>
      <c r="L31" s="1"/>
      <c r="M31" s="1"/>
      <c r="N31" s="1"/>
    </row>
    <row r="32" spans="1:14" ht="22.05" customHeight="1" x14ac:dyDescent="0.3">
      <c r="A32" s="4" t="s">
        <v>1</v>
      </c>
      <c r="B32" s="3"/>
      <c r="C32" s="3"/>
      <c r="D32" s="3"/>
      <c r="E32" s="3"/>
      <c r="F32" s="3"/>
      <c r="G32" s="3"/>
      <c r="H32" s="3"/>
      <c r="I32" s="3"/>
      <c r="J32" s="3"/>
      <c r="K32" s="3"/>
      <c r="L32" s="3"/>
      <c r="M32" s="3"/>
      <c r="N32" s="3"/>
    </row>
    <row r="33" spans="1:14" ht="22.05" customHeight="1" x14ac:dyDescent="0.3">
      <c r="A33" s="1"/>
      <c r="B33" s="1"/>
      <c r="C33" s="1"/>
      <c r="D33" s="1"/>
      <c r="E33" s="1"/>
      <c r="F33" s="1"/>
      <c r="G33" s="1"/>
      <c r="H33" s="1"/>
      <c r="I33" s="1"/>
      <c r="J33" s="1"/>
      <c r="K33" s="1"/>
      <c r="L33" s="1"/>
      <c r="M33" s="1"/>
      <c r="N33" s="1"/>
    </row>
    <row r="34" spans="1:14" ht="22.05" customHeight="1" x14ac:dyDescent="0.3">
      <c r="A34" s="1"/>
      <c r="B34" s="1"/>
      <c r="C34" s="1"/>
      <c r="D34" s="1"/>
      <c r="E34" s="1"/>
      <c r="F34" s="1"/>
      <c r="G34" s="1"/>
      <c r="H34" s="1"/>
      <c r="I34" s="1"/>
      <c r="J34" s="1"/>
      <c r="K34" s="1"/>
      <c r="L34" s="1"/>
      <c r="M34" s="1"/>
      <c r="N34" s="1"/>
    </row>
    <row r="35" spans="1:14" ht="22.05" customHeight="1" x14ac:dyDescent="0.3">
      <c r="A35" s="5" t="s">
        <v>2</v>
      </c>
      <c r="B35" s="3"/>
      <c r="C35" s="3"/>
      <c r="D35" s="3"/>
      <c r="E35" s="3"/>
      <c r="F35" s="3"/>
      <c r="G35" s="3"/>
      <c r="H35" s="3"/>
      <c r="I35" s="3"/>
      <c r="J35" s="3"/>
      <c r="K35" s="3"/>
      <c r="L35" s="3"/>
      <c r="M35" s="3"/>
      <c r="N35" s="3"/>
    </row>
    <row r="36" spans="1:14" ht="22.05" customHeight="1" x14ac:dyDescent="0.3">
      <c r="A36" s="1"/>
      <c r="B36" s="1"/>
      <c r="C36" s="1"/>
      <c r="D36" s="1"/>
      <c r="E36" s="1"/>
      <c r="F36" s="1"/>
      <c r="G36" s="1"/>
      <c r="H36" s="1"/>
      <c r="I36" s="1"/>
      <c r="J36" s="1"/>
      <c r="K36" s="1"/>
      <c r="L36" s="1"/>
      <c r="M36" s="1"/>
      <c r="N36" s="1"/>
    </row>
    <row r="37" spans="1:14" ht="22.05" customHeight="1" x14ac:dyDescent="0.3">
      <c r="A37" s="1"/>
      <c r="B37" s="1"/>
      <c r="C37" s="1"/>
      <c r="D37" s="1"/>
      <c r="E37" s="1"/>
      <c r="F37" s="1"/>
      <c r="G37" s="1"/>
      <c r="H37" s="1"/>
      <c r="I37" s="1"/>
      <c r="J37" s="1"/>
      <c r="K37" s="1"/>
      <c r="L37" s="1"/>
      <c r="M37" s="1"/>
      <c r="N37" s="1"/>
    </row>
    <row r="38" spans="1:14" ht="22.05" customHeight="1" x14ac:dyDescent="0.3">
      <c r="A38" s="6" t="s">
        <v>3</v>
      </c>
      <c r="B38" s="3"/>
      <c r="C38" s="3"/>
      <c r="D38" s="3"/>
      <c r="E38" s="3"/>
      <c r="F38" s="3"/>
      <c r="G38" s="3"/>
      <c r="H38" s="3"/>
      <c r="I38" s="3"/>
      <c r="J38" s="3"/>
      <c r="K38" s="3"/>
      <c r="L38" s="3"/>
      <c r="M38" s="3"/>
      <c r="N38" s="3"/>
    </row>
    <row r="39" spans="1:14" ht="22.05" customHeight="1" x14ac:dyDescent="0.3">
      <c r="A39" s="1"/>
      <c r="B39" s="1"/>
      <c r="C39" s="1"/>
      <c r="D39" s="1"/>
      <c r="E39" s="1"/>
      <c r="F39" s="1"/>
      <c r="G39" s="1"/>
      <c r="H39" s="1"/>
      <c r="I39" s="1"/>
      <c r="J39" s="1"/>
      <c r="K39" s="1"/>
      <c r="L39" s="1"/>
      <c r="M39" s="1"/>
      <c r="N39" s="1"/>
    </row>
    <row r="40" spans="1:14" ht="22.05" customHeight="1" x14ac:dyDescent="0.3">
      <c r="A40" s="1"/>
      <c r="B40" s="1"/>
      <c r="C40" s="1"/>
      <c r="D40" s="1"/>
      <c r="E40" s="1"/>
      <c r="F40" s="1"/>
      <c r="G40" s="1"/>
      <c r="H40" s="1"/>
      <c r="I40" s="1"/>
      <c r="J40" s="1"/>
      <c r="K40" s="1"/>
      <c r="L40" s="1"/>
      <c r="M40" s="1"/>
      <c r="N40" s="1"/>
    </row>
    <row r="41" spans="1:14" ht="22.05" customHeight="1" x14ac:dyDescent="0.3"/>
  </sheetData>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5A028"/>
  </sheetPr>
  <dimension ref="A1:E24"/>
  <sheetViews>
    <sheetView showGridLines="0" workbookViewId="0"/>
  </sheetViews>
  <sheetFormatPr defaultRowHeight="14.4" x14ac:dyDescent="0.3"/>
  <cols>
    <col min="1" max="1" width="6" customWidth="1"/>
    <col min="2" max="2" width="84" customWidth="1"/>
  </cols>
  <sheetData>
    <row r="1" spans="1:5" ht="36" customHeight="1" x14ac:dyDescent="0.3">
      <c r="A1" s="7" t="s">
        <v>4</v>
      </c>
      <c r="B1" s="1"/>
      <c r="C1" s="1"/>
      <c r="D1" s="1"/>
      <c r="E1" s="1"/>
    </row>
    <row r="2" spans="1:5" ht="18" customHeight="1" x14ac:dyDescent="0.3">
      <c r="A2" s="8" t="s">
        <v>5</v>
      </c>
      <c r="B2" s="9"/>
      <c r="C2" s="9"/>
      <c r="D2" s="9"/>
      <c r="E2" s="9"/>
    </row>
    <row r="3" spans="1:5" ht="18" x14ac:dyDescent="0.35">
      <c r="A3" s="10" t="s">
        <v>6</v>
      </c>
      <c r="B3" s="11" t="s">
        <v>7</v>
      </c>
    </row>
    <row r="4" spans="1:5" ht="43.2" x14ac:dyDescent="0.3">
      <c r="B4" s="12" t="s">
        <v>8</v>
      </c>
    </row>
    <row r="6" spans="1:5" ht="18" x14ac:dyDescent="0.35">
      <c r="A6" s="10" t="s">
        <v>9</v>
      </c>
      <c r="B6" s="11" t="s">
        <v>10</v>
      </c>
    </row>
    <row r="7" spans="1:5" ht="43.2" x14ac:dyDescent="0.3">
      <c r="B7" s="12" t="s">
        <v>11</v>
      </c>
    </row>
    <row r="9" spans="1:5" ht="18" x14ac:dyDescent="0.35">
      <c r="A9" s="10" t="s">
        <v>12</v>
      </c>
      <c r="B9" s="11" t="s">
        <v>13</v>
      </c>
    </row>
    <row r="10" spans="1:5" ht="43.2" x14ac:dyDescent="0.3">
      <c r="B10" s="12" t="s">
        <v>14</v>
      </c>
    </row>
    <row r="12" spans="1:5" ht="18" x14ac:dyDescent="0.35">
      <c r="A12" s="10" t="s">
        <v>15</v>
      </c>
      <c r="B12" s="11" t="s">
        <v>16</v>
      </c>
    </row>
    <row r="13" spans="1:5" ht="43.2" x14ac:dyDescent="0.3">
      <c r="B13" s="12" t="s">
        <v>17</v>
      </c>
    </row>
    <row r="15" spans="1:5" ht="18" x14ac:dyDescent="0.35">
      <c r="A15" s="10" t="s">
        <v>18</v>
      </c>
      <c r="B15" s="11" t="s">
        <v>19</v>
      </c>
    </row>
    <row r="16" spans="1:5" ht="43.2" x14ac:dyDescent="0.3">
      <c r="B16" s="12" t="s">
        <v>20</v>
      </c>
    </row>
    <row r="18" spans="1:2" ht="18" x14ac:dyDescent="0.35">
      <c r="A18" s="10" t="s">
        <v>21</v>
      </c>
      <c r="B18" s="11" t="s">
        <v>22</v>
      </c>
    </row>
    <row r="19" spans="1:2" ht="28.8" x14ac:dyDescent="0.3">
      <c r="B19" s="12" t="s">
        <v>23</v>
      </c>
    </row>
    <row r="22" spans="1:2" x14ac:dyDescent="0.3">
      <c r="A22" t="s">
        <v>24</v>
      </c>
    </row>
    <row r="23" spans="1:2" x14ac:dyDescent="0.3">
      <c r="A23" t="s">
        <v>25</v>
      </c>
    </row>
    <row r="24" spans="1:2" x14ac:dyDescent="0.3">
      <c r="A24" t="s">
        <v>26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CC"/>
  </sheetPr>
  <dimension ref="A1:N64"/>
  <sheetViews>
    <sheetView showGridLines="0" workbookViewId="0">
      <selection activeCell="B10" sqref="B10"/>
    </sheetView>
  </sheetViews>
  <sheetFormatPr defaultRowHeight="14.4" x14ac:dyDescent="0.3"/>
  <cols>
    <col min="1" max="1" width="32" customWidth="1"/>
    <col min="2" max="2" width="24" customWidth="1"/>
    <col min="3" max="5" width="12" customWidth="1"/>
    <col min="6" max="7" width="14" customWidth="1"/>
    <col min="8" max="9" width="13" customWidth="1"/>
    <col min="10" max="10" width="3" customWidth="1"/>
    <col min="11" max="11" width="14" customWidth="1"/>
    <col min="12" max="13" width="18" customWidth="1"/>
    <col min="14" max="14" width="13" customWidth="1"/>
  </cols>
  <sheetData>
    <row r="1" spans="1:14" ht="30" customHeight="1" x14ac:dyDescent="0.3">
      <c r="A1" s="7" t="s">
        <v>27</v>
      </c>
      <c r="B1" s="1"/>
      <c r="C1" s="1"/>
      <c r="D1" s="1"/>
      <c r="E1" s="1"/>
      <c r="F1" s="1"/>
      <c r="G1" s="1"/>
      <c r="H1" s="1"/>
      <c r="I1" s="1"/>
      <c r="J1" s="1"/>
      <c r="K1" s="1"/>
      <c r="L1" s="1"/>
      <c r="M1" s="1"/>
      <c r="N1" s="1"/>
    </row>
    <row r="2" spans="1:14" ht="18" customHeight="1" x14ac:dyDescent="0.3">
      <c r="A2" s="8" t="s">
        <v>28</v>
      </c>
      <c r="B2" s="9"/>
      <c r="C2" s="9"/>
      <c r="D2" s="9"/>
      <c r="E2" s="9"/>
      <c r="F2" s="9"/>
      <c r="G2" s="9"/>
      <c r="H2" s="9"/>
      <c r="I2" s="9"/>
      <c r="J2" s="9"/>
      <c r="K2" s="9"/>
      <c r="L2" s="9"/>
      <c r="M2" s="9"/>
      <c r="N2" s="9"/>
    </row>
    <row r="3" spans="1:14" ht="7.95" customHeight="1" x14ac:dyDescent="0.3"/>
    <row r="4" spans="1:14" ht="15.6" x14ac:dyDescent="0.3">
      <c r="A4" s="13" t="s">
        <v>29</v>
      </c>
      <c r="B4" s="14"/>
      <c r="C4" s="14"/>
      <c r="D4" s="14"/>
      <c r="E4" s="14"/>
      <c r="F4" s="14"/>
      <c r="G4" s="14"/>
      <c r="H4" s="14"/>
      <c r="I4" s="14"/>
      <c r="J4" s="14"/>
      <c r="K4" s="14"/>
      <c r="L4" s="14"/>
      <c r="M4" s="14"/>
      <c r="N4" s="14"/>
    </row>
    <row r="5" spans="1:14" ht="15" customHeight="1" x14ac:dyDescent="0.3">
      <c r="A5" s="15" t="s">
        <v>30</v>
      </c>
      <c r="B5" s="16"/>
      <c r="C5" s="15" t="s">
        <v>31</v>
      </c>
      <c r="D5" s="16"/>
      <c r="E5" s="15" t="s">
        <v>32</v>
      </c>
      <c r="F5" s="16"/>
      <c r="G5" s="15" t="s">
        <v>33</v>
      </c>
      <c r="H5" s="16"/>
      <c r="I5" s="15" t="s">
        <v>34</v>
      </c>
      <c r="J5" s="16"/>
      <c r="K5" s="15" t="s">
        <v>35</v>
      </c>
      <c r="L5" s="16"/>
      <c r="M5" s="15" t="s">
        <v>36</v>
      </c>
      <c r="N5" s="16"/>
    </row>
    <row r="6" spans="1:14" ht="25.95" customHeight="1" x14ac:dyDescent="0.3">
      <c r="A6" s="17" t="str">
        <f>_Helpers!$A$15</f>
        <v>Nacho</v>
      </c>
      <c r="B6" s="16"/>
      <c r="C6" s="17">
        <f>_Helpers!$B$15</f>
        <v>12</v>
      </c>
      <c r="D6" s="16"/>
      <c r="E6" s="17">
        <f>COUNTIF(Partidos!$H$4:$H$107,"Finalizado")</f>
        <v>9</v>
      </c>
      <c r="F6" s="16"/>
      <c r="G6" s="17">
        <f>104-COUNTIF(Partidos!$H$4:$H$107,"Finalizado")</f>
        <v>95</v>
      </c>
      <c r="H6" s="16"/>
      <c r="I6" s="18">
        <f>IF(COUNTIF(Partidos!$H$4:$H$107,"Finalizado")=0,0,COUNTIF(Partidos!$H$4:$H$107,"Finalizado")/104)</f>
        <v>8.6538461538461536E-2</v>
      </c>
      <c r="J6" s="16"/>
      <c r="K6" s="17">
        <f>IF(COUNTIF(Partidos!$H$4:$H$107,"Finalizado")=0,"",ROUND(_Helpers!$B$15/COUNTIF(Partidos!$H$4:$H$107,"Finalizado"),2))</f>
        <v>1.33</v>
      </c>
      <c r="L6" s="16"/>
      <c r="M6" s="17" t="s">
        <v>37</v>
      </c>
      <c r="N6" s="16"/>
    </row>
    <row r="7" spans="1:14" ht="7.95" customHeight="1" x14ac:dyDescent="0.3"/>
    <row r="8" spans="1:14" ht="15.6" x14ac:dyDescent="0.3">
      <c r="A8" s="13" t="s">
        <v>38</v>
      </c>
      <c r="B8" s="14"/>
      <c r="C8" s="14"/>
      <c r="D8" s="14"/>
      <c r="E8" s="14"/>
      <c r="F8" s="14"/>
      <c r="G8" s="14"/>
      <c r="H8" s="14"/>
      <c r="I8" s="14"/>
      <c r="K8" s="13" t="s">
        <v>39</v>
      </c>
      <c r="L8" s="14"/>
      <c r="M8" s="14"/>
      <c r="N8" s="14"/>
    </row>
    <row r="9" spans="1:14" x14ac:dyDescent="0.3">
      <c r="A9" s="19" t="s">
        <v>40</v>
      </c>
      <c r="B9" s="19" t="s">
        <v>41</v>
      </c>
      <c r="C9" s="19" t="s">
        <v>42</v>
      </c>
      <c r="D9" s="19" t="s">
        <v>43</v>
      </c>
      <c r="E9" s="19" t="s">
        <v>44</v>
      </c>
      <c r="F9" s="19" t="s">
        <v>45</v>
      </c>
      <c r="G9" s="19" t="s">
        <v>46</v>
      </c>
      <c r="H9" s="19" t="s">
        <v>47</v>
      </c>
      <c r="I9" s="19" t="s">
        <v>48</v>
      </c>
      <c r="K9" s="19" t="s">
        <v>49</v>
      </c>
      <c r="L9" s="19" t="s">
        <v>50</v>
      </c>
      <c r="M9" s="19" t="s">
        <v>51</v>
      </c>
      <c r="N9" s="19" t="s">
        <v>52</v>
      </c>
    </row>
    <row r="10" spans="1:14" ht="19.95" customHeight="1" x14ac:dyDescent="0.3">
      <c r="A10" s="20">
        <v>1</v>
      </c>
      <c r="B10" s="21" t="str">
        <f>_Helpers!$A$15</f>
        <v>Nacho</v>
      </c>
      <c r="C10" s="22">
        <f>_Helpers!$B$15</f>
        <v>12</v>
      </c>
      <c r="D10" s="22">
        <f>_Helpers!$C$15</f>
        <v>1</v>
      </c>
      <c r="E10" s="22">
        <f>_Helpers!$D$15</f>
        <v>3</v>
      </c>
      <c r="F10" s="22">
        <f>_Helpers!$E$15</f>
        <v>5</v>
      </c>
      <c r="G10" s="23">
        <f>_Helpers!$F$15</f>
        <v>0.44444444444444442</v>
      </c>
      <c r="H10" s="22" t="str">
        <f t="shared" ref="H10:H20" si="0">IF(A10=1,"ORO",IF(A10=2,"PLATA",IF(A10=3,"BRONCE","")))</f>
        <v>ORO</v>
      </c>
      <c r="I10" s="22">
        <f t="shared" ref="I10:I20" si="1">IF(A10=1,0,$C$10-C10)</f>
        <v>0</v>
      </c>
      <c r="K10" s="24" t="str">
        <f>_Helpers!$X$101</f>
        <v>14/06/2026</v>
      </c>
      <c r="L10" s="24" t="str">
        <f>_Helpers!$U$101</f>
        <v>Alemania</v>
      </c>
      <c r="M10" s="24" t="str">
        <f>_Helpers!$V$101</f>
        <v>Curazao</v>
      </c>
      <c r="N10" s="25" t="str">
        <f>_Helpers!$W$101</f>
        <v>7-1</v>
      </c>
    </row>
    <row r="11" spans="1:14" ht="19.95" customHeight="1" x14ac:dyDescent="0.3">
      <c r="A11" s="20">
        <v>2</v>
      </c>
      <c r="B11" s="21" t="str">
        <f>_Helpers!$A$16</f>
        <v>Álvaro</v>
      </c>
      <c r="C11" s="22">
        <f>_Helpers!$B$16</f>
        <v>11</v>
      </c>
      <c r="D11" s="22">
        <f>_Helpers!$C$16</f>
        <v>1</v>
      </c>
      <c r="E11" s="22">
        <f>_Helpers!$D$16</f>
        <v>3</v>
      </c>
      <c r="F11" s="22">
        <f>_Helpers!$E$16</f>
        <v>5</v>
      </c>
      <c r="G11" s="23">
        <f>_Helpers!$F$16</f>
        <v>0.44444444444444442</v>
      </c>
      <c r="H11" s="22" t="str">
        <f t="shared" si="0"/>
        <v>PLATA</v>
      </c>
      <c r="I11" s="22">
        <f t="shared" si="1"/>
        <v>1</v>
      </c>
      <c r="K11" s="24" t="str">
        <f>_Helpers!$X$102</f>
        <v>13/06/2026</v>
      </c>
      <c r="L11" s="24" t="str">
        <f>_Helpers!$U$102</f>
        <v>Australia</v>
      </c>
      <c r="M11" s="24" t="str">
        <f>_Helpers!$V$102</f>
        <v>Turquía</v>
      </c>
      <c r="N11" s="25" t="str">
        <f>_Helpers!$W$102</f>
        <v>2-0</v>
      </c>
    </row>
    <row r="12" spans="1:14" ht="19.95" customHeight="1" x14ac:dyDescent="0.3">
      <c r="A12" s="20">
        <v>3</v>
      </c>
      <c r="B12" s="21" t="str">
        <f>_Helpers!$A$17</f>
        <v>Álvaro</v>
      </c>
      <c r="C12" s="22">
        <f>_Helpers!$B$17</f>
        <v>11</v>
      </c>
      <c r="D12" s="22">
        <f>_Helpers!$C$17</f>
        <v>1</v>
      </c>
      <c r="E12" s="22">
        <f>_Helpers!$D$17</f>
        <v>3</v>
      </c>
      <c r="F12" s="22">
        <f>_Helpers!$E$17</f>
        <v>5</v>
      </c>
      <c r="G12" s="23">
        <f>_Helpers!$F$17</f>
        <v>0.44444444444444442</v>
      </c>
      <c r="H12" s="22" t="str">
        <f t="shared" si="0"/>
        <v>BRONCE</v>
      </c>
      <c r="I12" s="22">
        <f t="shared" si="1"/>
        <v>1</v>
      </c>
      <c r="K12" s="24" t="str">
        <f>_Helpers!$X$103</f>
        <v>13/06/2026</v>
      </c>
      <c r="L12" s="24" t="str">
        <f>_Helpers!$U$103</f>
        <v>Haití</v>
      </c>
      <c r="M12" s="24" t="str">
        <f>_Helpers!$V$103</f>
        <v>Escocia</v>
      </c>
      <c r="N12" s="25" t="str">
        <f>_Helpers!$W$103</f>
        <v>0-1</v>
      </c>
    </row>
    <row r="13" spans="1:14" ht="19.95" customHeight="1" x14ac:dyDescent="0.3">
      <c r="A13" s="20">
        <v>4</v>
      </c>
      <c r="B13" s="21" t="str">
        <f>_Helpers!$A$18</f>
        <v>Álvaro</v>
      </c>
      <c r="C13" s="22">
        <f>_Helpers!$B$18</f>
        <v>11</v>
      </c>
      <c r="D13" s="22">
        <f>_Helpers!$C$18</f>
        <v>1</v>
      </c>
      <c r="E13" s="22">
        <f>_Helpers!$D$18</f>
        <v>3</v>
      </c>
      <c r="F13" s="22">
        <f>_Helpers!$E$18</f>
        <v>5</v>
      </c>
      <c r="G13" s="23">
        <f>_Helpers!$F$18</f>
        <v>0.44444444444444442</v>
      </c>
      <c r="H13" s="22" t="str">
        <f t="shared" si="0"/>
        <v/>
      </c>
      <c r="I13" s="22">
        <f t="shared" si="1"/>
        <v>1</v>
      </c>
      <c r="K13" s="24" t="str">
        <f>_Helpers!$X$104</f>
        <v>13/06/2026</v>
      </c>
      <c r="L13" s="24" t="str">
        <f>_Helpers!$U$104</f>
        <v>Brasil</v>
      </c>
      <c r="M13" s="24" t="str">
        <f>_Helpers!$V$104</f>
        <v>Marruecos</v>
      </c>
      <c r="N13" s="25" t="str">
        <f>_Helpers!$W$104</f>
        <v>1-1</v>
      </c>
    </row>
    <row r="14" spans="1:14" ht="19.95" customHeight="1" x14ac:dyDescent="0.3">
      <c r="A14" s="20">
        <v>5</v>
      </c>
      <c r="B14" s="21" t="str">
        <f>_Helpers!$A$19</f>
        <v>Álvaro</v>
      </c>
      <c r="C14" s="22">
        <f>_Helpers!$B$19</f>
        <v>11</v>
      </c>
      <c r="D14" s="22">
        <f>_Helpers!$C$19</f>
        <v>1</v>
      </c>
      <c r="E14" s="22">
        <f>_Helpers!$D$19</f>
        <v>3</v>
      </c>
      <c r="F14" s="22">
        <f>_Helpers!$E$19</f>
        <v>5</v>
      </c>
      <c r="G14" s="23">
        <f>_Helpers!$F$19</f>
        <v>0.44444444444444442</v>
      </c>
      <c r="H14" s="22" t="str">
        <f t="shared" si="0"/>
        <v/>
      </c>
      <c r="I14" s="22">
        <f t="shared" si="1"/>
        <v>1</v>
      </c>
      <c r="K14" s="24" t="str">
        <f>_Helpers!$X$105</f>
        <v>13/06/2026</v>
      </c>
      <c r="L14" s="24" t="str">
        <f>_Helpers!$U$105</f>
        <v>Catar</v>
      </c>
      <c r="M14" s="24" t="str">
        <f>_Helpers!$V$105</f>
        <v>Suiza</v>
      </c>
      <c r="N14" s="25" t="str">
        <f>_Helpers!$W$105</f>
        <v>1-1</v>
      </c>
    </row>
    <row r="15" spans="1:14" ht="19.95" customHeight="1" x14ac:dyDescent="0.3">
      <c r="A15" s="20">
        <v>6</v>
      </c>
      <c r="B15" s="21" t="str">
        <f>_Helpers!$A$20</f>
        <v>Álvaro</v>
      </c>
      <c r="C15" s="22">
        <f>_Helpers!$B$20</f>
        <v>11</v>
      </c>
      <c r="D15" s="22">
        <f>_Helpers!$C$20</f>
        <v>1</v>
      </c>
      <c r="E15" s="22">
        <f>_Helpers!$D$20</f>
        <v>3</v>
      </c>
      <c r="F15" s="22">
        <f>_Helpers!$E$20</f>
        <v>5</v>
      </c>
      <c r="G15" s="23">
        <f>_Helpers!$F$20</f>
        <v>0.44444444444444442</v>
      </c>
      <c r="H15" s="22" t="str">
        <f t="shared" si="0"/>
        <v/>
      </c>
      <c r="I15" s="22">
        <f t="shared" si="1"/>
        <v>1</v>
      </c>
    </row>
    <row r="16" spans="1:14" ht="19.95" customHeight="1" x14ac:dyDescent="0.3">
      <c r="A16" s="20">
        <v>7</v>
      </c>
      <c r="B16" s="21" t="str">
        <f>_Helpers!$A$21</f>
        <v>Álvaro</v>
      </c>
      <c r="C16" s="22">
        <f>_Helpers!$B$21</f>
        <v>11</v>
      </c>
      <c r="D16" s="22">
        <f>_Helpers!$C$21</f>
        <v>1</v>
      </c>
      <c r="E16" s="22">
        <f>_Helpers!$D$21</f>
        <v>3</v>
      </c>
      <c r="F16" s="22">
        <f>_Helpers!$E$21</f>
        <v>5</v>
      </c>
      <c r="G16" s="23">
        <f>_Helpers!$F$21</f>
        <v>0.44444444444444442</v>
      </c>
      <c r="H16" s="22" t="str">
        <f t="shared" si="0"/>
        <v/>
      </c>
      <c r="I16" s="22">
        <f t="shared" si="1"/>
        <v>1</v>
      </c>
    </row>
    <row r="17" spans="1:9" ht="19.95" customHeight="1" x14ac:dyDescent="0.3">
      <c r="A17" s="20">
        <v>8</v>
      </c>
      <c r="B17" s="21" t="str">
        <f>_Helpers!$A$22</f>
        <v>Simón</v>
      </c>
      <c r="C17" s="22">
        <f>_Helpers!$B$22</f>
        <v>11</v>
      </c>
      <c r="D17" s="22">
        <f>_Helpers!$C$22</f>
        <v>0</v>
      </c>
      <c r="E17" s="22">
        <f>_Helpers!$D$22</f>
        <v>5</v>
      </c>
      <c r="F17" s="22">
        <f>_Helpers!$E$22</f>
        <v>4</v>
      </c>
      <c r="G17" s="23">
        <f>_Helpers!$F$22</f>
        <v>0.55555555555555558</v>
      </c>
      <c r="H17" s="22" t="str">
        <f t="shared" si="0"/>
        <v/>
      </c>
      <c r="I17" s="22">
        <f t="shared" si="1"/>
        <v>1</v>
      </c>
    </row>
    <row r="18" spans="1:9" ht="19.95" customHeight="1" x14ac:dyDescent="0.3">
      <c r="A18" s="20">
        <v>9</v>
      </c>
      <c r="B18" s="21" t="str">
        <f>_Helpers!$A$23</f>
        <v>Quintero</v>
      </c>
      <c r="C18" s="22">
        <f>_Helpers!$B$23</f>
        <v>6</v>
      </c>
      <c r="D18" s="22">
        <f>_Helpers!$C$23</f>
        <v>0</v>
      </c>
      <c r="E18" s="22">
        <f>_Helpers!$D$23</f>
        <v>3</v>
      </c>
      <c r="F18" s="22">
        <f>_Helpers!$E$23</f>
        <v>6</v>
      </c>
      <c r="G18" s="23">
        <f>_Helpers!$F$23</f>
        <v>0.33333333333333331</v>
      </c>
      <c r="H18" s="22" t="str">
        <f t="shared" si="0"/>
        <v/>
      </c>
      <c r="I18" s="22">
        <f t="shared" si="1"/>
        <v>6</v>
      </c>
    </row>
    <row r="19" spans="1:9" ht="19.95" customHeight="1" x14ac:dyDescent="0.3">
      <c r="A19" s="20">
        <v>10</v>
      </c>
      <c r="B19" s="21" t="str">
        <f>_Helpers!$A$24</f>
        <v>Quintero</v>
      </c>
      <c r="C19" s="22">
        <f>_Helpers!$B$24</f>
        <v>6</v>
      </c>
      <c r="D19" s="22">
        <f>_Helpers!$C$24</f>
        <v>0</v>
      </c>
      <c r="E19" s="22">
        <f>_Helpers!$D$24</f>
        <v>3</v>
      </c>
      <c r="F19" s="22">
        <f>_Helpers!$E$24</f>
        <v>6</v>
      </c>
      <c r="G19" s="23">
        <f>_Helpers!$F$24</f>
        <v>0.33333333333333331</v>
      </c>
      <c r="H19" s="22" t="str">
        <f t="shared" si="0"/>
        <v/>
      </c>
      <c r="I19" s="22">
        <f t="shared" si="1"/>
        <v>6</v>
      </c>
    </row>
    <row r="20" spans="1:9" ht="19.95" customHeight="1" x14ac:dyDescent="0.3">
      <c r="A20" s="20">
        <v>11</v>
      </c>
      <c r="B20" s="21" t="str">
        <f>_Helpers!$A$25</f>
        <v>Fer</v>
      </c>
      <c r="C20" s="22">
        <f>_Helpers!$B$25</f>
        <v>5</v>
      </c>
      <c r="D20" s="22">
        <f>_Helpers!$C$25</f>
        <v>0</v>
      </c>
      <c r="E20" s="22">
        <f>_Helpers!$D$25</f>
        <v>2</v>
      </c>
      <c r="F20" s="22">
        <f>_Helpers!$E$25</f>
        <v>7</v>
      </c>
      <c r="G20" s="23">
        <f>_Helpers!$F$25</f>
        <v>0.22222222222222221</v>
      </c>
      <c r="H20" s="22" t="str">
        <f t="shared" si="0"/>
        <v/>
      </c>
      <c r="I20" s="22">
        <f t="shared" si="1"/>
        <v>7</v>
      </c>
    </row>
    <row r="21" spans="1:9" ht="7.95" customHeight="1" x14ac:dyDescent="0.3"/>
    <row r="22" spans="1:9" ht="15.6" x14ac:dyDescent="0.3">
      <c r="A22" s="13" t="s">
        <v>53</v>
      </c>
      <c r="B22" s="14"/>
      <c r="C22" s="14"/>
      <c r="D22" s="14"/>
      <c r="E22" s="14"/>
      <c r="F22" s="14"/>
      <c r="G22" s="14"/>
      <c r="H22" s="14"/>
      <c r="I22" s="14"/>
    </row>
    <row r="23" spans="1:9" x14ac:dyDescent="0.3">
      <c r="A23" s="26" t="s">
        <v>54</v>
      </c>
      <c r="C23" s="27" t="s">
        <v>55</v>
      </c>
      <c r="D23" s="28" t="s">
        <v>56</v>
      </c>
    </row>
    <row r="24" spans="1:9" x14ac:dyDescent="0.3">
      <c r="A24" s="19" t="s">
        <v>57</v>
      </c>
      <c r="B24" s="19" t="s">
        <v>58</v>
      </c>
    </row>
    <row r="25" spans="1:9" ht="19.95" customHeight="1" x14ac:dyDescent="0.3">
      <c r="A25" s="29" t="s">
        <v>59</v>
      </c>
      <c r="B25" s="22">
        <f>IFERROR(MATCH($C$23,_Helpers!$A$15:$A$25,0),"")</f>
        <v>2</v>
      </c>
    </row>
    <row r="26" spans="1:9" ht="19.95" customHeight="1" x14ac:dyDescent="0.3">
      <c r="A26" s="29" t="s">
        <v>60</v>
      </c>
      <c r="B26" s="22">
        <f>IFERROR(INDEX(_Helpers!$E$2:$E$12,MATCH($C$23,_Helpers!$A$2:$A$12,0)),0)</f>
        <v>11</v>
      </c>
    </row>
    <row r="27" spans="1:9" ht="19.95" customHeight="1" x14ac:dyDescent="0.3">
      <c r="A27" s="29" t="s">
        <v>61</v>
      </c>
      <c r="B27" s="22">
        <f>IFERROR(INDEX(_Helpers!$B$2:$B$12,MATCH($C$23,_Helpers!$A$2:$A$12,0)),0)</f>
        <v>11</v>
      </c>
    </row>
    <row r="28" spans="1:9" ht="19.95" customHeight="1" x14ac:dyDescent="0.3">
      <c r="A28" s="29" t="s">
        <v>62</v>
      </c>
      <c r="B28" s="22">
        <f>IFERROR(INDEX(_Helpers!$C$2:$C$12,MATCH($C$23,_Helpers!$A$2:$A$12,0)),0)</f>
        <v>0</v>
      </c>
    </row>
    <row r="29" spans="1:9" ht="19.95" customHeight="1" x14ac:dyDescent="0.3">
      <c r="A29" s="29" t="s">
        <v>63</v>
      </c>
      <c r="B29" s="22">
        <f>IFERROR(INDEX(_Helpers!$D$2:$D$12,MATCH($C$23,_Helpers!$A$2:$A$12,0)),0)</f>
        <v>0</v>
      </c>
    </row>
    <row r="30" spans="1:9" ht="19.95" customHeight="1" x14ac:dyDescent="0.3">
      <c r="A30" s="29" t="s">
        <v>64</v>
      </c>
      <c r="B30" s="22">
        <f>IFERROR(_Helpers!$B$15-INDEX(_Helpers!$E$2:$E$12,MATCH($C$23,_Helpers!$A$2:$A$12,0)),0)</f>
        <v>1</v>
      </c>
    </row>
    <row r="31" spans="1:9" ht="7.95" customHeight="1" x14ac:dyDescent="0.3"/>
    <row r="32" spans="1:9" ht="15.6" x14ac:dyDescent="0.3">
      <c r="A32" s="13" t="s">
        <v>65</v>
      </c>
      <c r="B32" s="14"/>
      <c r="C32" s="14"/>
      <c r="D32" s="14"/>
      <c r="F32" s="13" t="s">
        <v>66</v>
      </c>
      <c r="G32" s="14"/>
      <c r="H32" s="14"/>
      <c r="I32" s="14"/>
    </row>
    <row r="33" spans="1:14" x14ac:dyDescent="0.3">
      <c r="A33" s="19" t="s">
        <v>67</v>
      </c>
      <c r="B33" s="19" t="s">
        <v>68</v>
      </c>
      <c r="C33" s="19" t="s">
        <v>69</v>
      </c>
      <c r="D33" s="19" t="s">
        <v>70</v>
      </c>
      <c r="F33" s="19" t="s">
        <v>41</v>
      </c>
      <c r="G33" s="19" t="s">
        <v>42</v>
      </c>
      <c r="H33" s="19" t="s">
        <v>69</v>
      </c>
      <c r="I33" s="19" t="s">
        <v>71</v>
      </c>
    </row>
    <row r="34" spans="1:14" ht="24" customHeight="1" x14ac:dyDescent="0.3">
      <c r="A34" s="29" t="s">
        <v>72</v>
      </c>
      <c r="B34" s="30"/>
      <c r="C34" s="22">
        <f>IF($B34="",0,IF(Álvaro!$B$111=$B34,1,0)+IF(Pepe!$B$111=$B34,1,0)+IF(Patri!$B$111=$B34,1,0)+IF(Kike!$B$111=$B34,1,0)+IF(Quintero!$B$111=$B34,1,0)+IF(Nacho!$B$111=$B34,1,0)+IF(Luis!$B$111=$B34,1,0)+IF(Felipe!$B$111=$B34,1,0)+IF(Simón!$B$111=$B34,1,0)+IF(Muni!$B$111=$B34,1,0)+IF(Fer!$B$111=$B34,1,0))</f>
        <v>0</v>
      </c>
      <c r="D34" s="22" t="str">
        <f t="shared" ref="D34:D41" si="2">IF($B34="","Pendiente","Cargado")</f>
        <v>Pendiente</v>
      </c>
      <c r="F34" s="21" t="str">
        <f>_Helpers!$A$2</f>
        <v>Álvaro</v>
      </c>
      <c r="G34" s="22">
        <f>_Helpers!$D$2</f>
        <v>0</v>
      </c>
      <c r="H34" s="22">
        <f>IF(Puntuacion!$B$19=0,0,G34/Puntuacion!$B$19)</f>
        <v>0</v>
      </c>
      <c r="I34" s="22">
        <f>Puntuacion!$B$19</f>
        <v>10</v>
      </c>
    </row>
    <row r="35" spans="1:14" ht="24" customHeight="1" x14ac:dyDescent="0.3">
      <c r="A35" s="29" t="s">
        <v>73</v>
      </c>
      <c r="B35" s="30"/>
      <c r="C35" s="22">
        <f>IF($B35="",0,IF(Álvaro!$B$112=$B35,1,0)+IF(Pepe!$B$112=$B35,1,0)+IF(Patri!$B$112=$B35,1,0)+IF(Kike!$B$112=$B35,1,0)+IF(Quintero!$B$112=$B35,1,0)+IF(Nacho!$B$112=$B35,1,0)+IF(Luis!$B$112=$B35,1,0)+IF(Felipe!$B$112=$B35,1,0)+IF(Simón!$B$112=$B35,1,0)+IF(Muni!$B$112=$B35,1,0)+IF(Fer!$B$112=$B35,1,0))</f>
        <v>0</v>
      </c>
      <c r="D35" s="22" t="str">
        <f t="shared" si="2"/>
        <v>Pendiente</v>
      </c>
      <c r="F35" s="21" t="str">
        <f>_Helpers!$A$3</f>
        <v>Pepe</v>
      </c>
      <c r="G35" s="22">
        <f>_Helpers!$D$3</f>
        <v>0</v>
      </c>
      <c r="H35" s="22">
        <f>IF(Puntuacion!$B$19=0,0,G35/Puntuacion!$B$19)</f>
        <v>0</v>
      </c>
      <c r="I35" s="22">
        <f>Puntuacion!$B$19</f>
        <v>10</v>
      </c>
    </row>
    <row r="36" spans="1:14" ht="24" customHeight="1" x14ac:dyDescent="0.3">
      <c r="A36" s="29" t="s">
        <v>74</v>
      </c>
      <c r="B36" s="30"/>
      <c r="C36" s="22">
        <f>IF($B36="",0,IF(Álvaro!$B$113=$B36,1,0)+IF(Pepe!$B$113=$B36,1,0)+IF(Patri!$B$113=$B36,1,0)+IF(Kike!$B$113=$B36,1,0)+IF(Quintero!$B$113=$B36,1,0)+IF(Nacho!$B$113=$B36,1,0)+IF(Luis!$B$113=$B36,1,0)+IF(Felipe!$B$113=$B36,1,0)+IF(Simón!$B$113=$B36,1,0)+IF(Muni!$B$113=$B36,1,0)+IF(Fer!$B$113=$B36,1,0))</f>
        <v>0</v>
      </c>
      <c r="D36" s="22" t="str">
        <f t="shared" si="2"/>
        <v>Pendiente</v>
      </c>
      <c r="F36" s="21" t="str">
        <f>_Helpers!$A$4</f>
        <v>Patri</v>
      </c>
      <c r="G36" s="22">
        <f>_Helpers!$D$4</f>
        <v>0</v>
      </c>
      <c r="H36" s="22">
        <f>IF(Puntuacion!$B$19=0,0,G36/Puntuacion!$B$19)</f>
        <v>0</v>
      </c>
      <c r="I36" s="22">
        <f>Puntuacion!$B$19</f>
        <v>10</v>
      </c>
    </row>
    <row r="37" spans="1:14" ht="24" customHeight="1" x14ac:dyDescent="0.3">
      <c r="A37" s="29" t="s">
        <v>75</v>
      </c>
      <c r="B37" s="30"/>
      <c r="C37" s="22">
        <f>IF($B37="",0,IF(Álvaro!$B$114=$B37,1,0)+IF(Pepe!$B$114=$B37,1,0)+IF(Patri!$B$114=$B37,1,0)+IF(Kike!$B$114=$B37,1,0)+IF(Quintero!$B$114=$B37,1,0)+IF(Nacho!$B$114=$B37,1,0)+IF(Luis!$B$114=$B37,1,0)+IF(Felipe!$B$114=$B37,1,0)+IF(Simón!$B$114=$B37,1,0)+IF(Muni!$B$114=$B37,1,0)+IF(Fer!$B$114=$B37,1,0))</f>
        <v>0</v>
      </c>
      <c r="D37" s="22" t="str">
        <f t="shared" si="2"/>
        <v>Pendiente</v>
      </c>
      <c r="F37" s="21" t="str">
        <f>_Helpers!$A$5</f>
        <v>Kike</v>
      </c>
      <c r="G37" s="22">
        <f>_Helpers!$D$5</f>
        <v>0</v>
      </c>
      <c r="H37" s="22">
        <f>IF(Puntuacion!$B$19=0,0,G37/Puntuacion!$B$19)</f>
        <v>0</v>
      </c>
      <c r="I37" s="22">
        <f>Puntuacion!$B$19</f>
        <v>10</v>
      </c>
    </row>
    <row r="38" spans="1:14" ht="24" customHeight="1" x14ac:dyDescent="0.3">
      <c r="A38" s="29" t="s">
        <v>76</v>
      </c>
      <c r="B38" s="30"/>
      <c r="C38" s="22">
        <f>IF($B38="",0,IF(Álvaro!$B$115=$B38,1,0)+IF(Pepe!$B$115=$B38,1,0)+IF(Patri!$B$115=$B38,1,0)+IF(Kike!$B$115=$B38,1,0)+IF(Quintero!$B$115=$B38,1,0)+IF(Nacho!$B$115=$B38,1,0)+IF(Luis!$B$115=$B38,1,0)+IF(Felipe!$B$115=$B38,1,0)+IF(Simón!$B$115=$B38,1,0)+IF(Muni!$B$115=$B38,1,0)+IF(Fer!$B$115=$B38,1,0))</f>
        <v>0</v>
      </c>
      <c r="D38" s="22" t="str">
        <f t="shared" si="2"/>
        <v>Pendiente</v>
      </c>
      <c r="F38" s="21" t="str">
        <f>_Helpers!$A$6</f>
        <v>Quintero</v>
      </c>
      <c r="G38" s="22">
        <f>_Helpers!$D$6</f>
        <v>0</v>
      </c>
      <c r="H38" s="22">
        <f>IF(Puntuacion!$B$19=0,0,G38/Puntuacion!$B$19)</f>
        <v>0</v>
      </c>
      <c r="I38" s="22">
        <f>Puntuacion!$B$19</f>
        <v>10</v>
      </c>
    </row>
    <row r="39" spans="1:14" ht="24" customHeight="1" x14ac:dyDescent="0.3">
      <c r="A39" s="29" t="s">
        <v>77</v>
      </c>
      <c r="B39" s="30"/>
      <c r="C39" s="22">
        <f>IF($B39="",0,IF(Álvaro!$B$116=$B39,1,0)+IF(Pepe!$B$116=$B39,1,0)+IF(Patri!$B$116=$B39,1,0)+IF(Kike!$B$116=$B39,1,0)+IF(Quintero!$B$116=$B39,1,0)+IF(Nacho!$B$116=$B39,1,0)+IF(Luis!$B$116=$B39,1,0)+IF(Felipe!$B$116=$B39,1,0)+IF(Simón!$B$116=$B39,1,0)+IF(Muni!$B$116=$B39,1,0)+IF(Fer!$B$116=$B39,1,0))</f>
        <v>0</v>
      </c>
      <c r="D39" s="22" t="str">
        <f t="shared" si="2"/>
        <v>Pendiente</v>
      </c>
      <c r="F39" s="21" t="str">
        <f>_Helpers!$A$7</f>
        <v>Nacho</v>
      </c>
      <c r="G39" s="22">
        <f>_Helpers!$D$7</f>
        <v>0</v>
      </c>
      <c r="H39" s="22">
        <f>IF(Puntuacion!$B$19=0,0,G39/Puntuacion!$B$19)</f>
        <v>0</v>
      </c>
      <c r="I39" s="22">
        <f>Puntuacion!$B$19</f>
        <v>10</v>
      </c>
    </row>
    <row r="40" spans="1:14" ht="24" customHeight="1" x14ac:dyDescent="0.3">
      <c r="A40" s="29" t="s">
        <v>78</v>
      </c>
      <c r="B40" s="30"/>
      <c r="C40" s="22">
        <f>IF($B40="",0,IF(Álvaro!$B$117=$B40,1,0)+IF(Pepe!$B$117=$B40,1,0)+IF(Patri!$B$117=$B40,1,0)+IF(Kike!$B$117=$B40,1,0)+IF(Quintero!$B$117=$B40,1,0)+IF(Nacho!$B$117=$B40,1,0)+IF(Luis!$B$117=$B40,1,0)+IF(Felipe!$B$117=$B40,1,0)+IF(Simón!$B$117=$B40,1,0)+IF(Muni!$B$117=$B40,1,0)+IF(Fer!$B$117=$B40,1,0))</f>
        <v>0</v>
      </c>
      <c r="D40" s="22" t="str">
        <f t="shared" si="2"/>
        <v>Pendiente</v>
      </c>
      <c r="F40" s="21" t="str">
        <f>_Helpers!$A$8</f>
        <v>Luis</v>
      </c>
      <c r="G40" s="22">
        <f>_Helpers!$D$8</f>
        <v>0</v>
      </c>
      <c r="H40" s="22">
        <f>IF(Puntuacion!$B$19=0,0,G40/Puntuacion!$B$19)</f>
        <v>0</v>
      </c>
      <c r="I40" s="22">
        <f>Puntuacion!$B$19</f>
        <v>10</v>
      </c>
    </row>
    <row r="41" spans="1:14" ht="24" customHeight="1" x14ac:dyDescent="0.3">
      <c r="A41" s="29" t="s">
        <v>79</v>
      </c>
      <c r="B41" s="30"/>
      <c r="C41" s="22">
        <f>IF($B41="",0,IF(Álvaro!$B$118=$B41,1,0)+IF(Pepe!$B$118=$B41,1,0)+IF(Patri!$B$118=$B41,1,0)+IF(Kike!$B$118=$B41,1,0)+IF(Quintero!$B$118=$B41,1,0)+IF(Nacho!$B$118=$B41,1,0)+IF(Luis!$B$118=$B41,1,0)+IF(Felipe!$B$118=$B41,1,0)+IF(Simón!$B$118=$B41,1,0)+IF(Muni!$B$118=$B41,1,0)+IF(Fer!$B$118=$B41,1,0))</f>
        <v>0</v>
      </c>
      <c r="D41" s="22" t="str">
        <f t="shared" si="2"/>
        <v>Pendiente</v>
      </c>
      <c r="F41" s="21" t="str">
        <f>_Helpers!$A$9</f>
        <v>Felipe</v>
      </c>
      <c r="G41" s="22">
        <f>_Helpers!$D$9</f>
        <v>0</v>
      </c>
      <c r="H41" s="22">
        <f>IF(Puntuacion!$B$19=0,0,G41/Puntuacion!$B$19)</f>
        <v>0</v>
      </c>
      <c r="I41" s="22">
        <f>Puntuacion!$B$19</f>
        <v>10</v>
      </c>
    </row>
    <row r="42" spans="1:14" ht="19.95" customHeight="1" x14ac:dyDescent="0.3">
      <c r="F42" s="21" t="str">
        <f>_Helpers!$A$10</f>
        <v>Simón</v>
      </c>
      <c r="G42" s="22">
        <f>_Helpers!$D$10</f>
        <v>0</v>
      </c>
      <c r="H42" s="22">
        <f>IF(Puntuacion!$B$19=0,0,G42/Puntuacion!$B$19)</f>
        <v>0</v>
      </c>
      <c r="I42" s="22">
        <f>Puntuacion!$B$19</f>
        <v>10</v>
      </c>
    </row>
    <row r="43" spans="1:14" ht="19.95" customHeight="1" x14ac:dyDescent="0.3">
      <c r="F43" s="21" t="str">
        <f>_Helpers!$A$11</f>
        <v>Muni</v>
      </c>
      <c r="G43" s="22">
        <f>_Helpers!$D$11</f>
        <v>0</v>
      </c>
      <c r="H43" s="22">
        <f>IF(Puntuacion!$B$19=0,0,G43/Puntuacion!$B$19)</f>
        <v>0</v>
      </c>
      <c r="I43" s="22">
        <f>Puntuacion!$B$19</f>
        <v>10</v>
      </c>
    </row>
    <row r="44" spans="1:14" ht="19.95" customHeight="1" x14ac:dyDescent="0.3">
      <c r="F44" s="21" t="str">
        <f>_Helpers!$A$12</f>
        <v>Fer</v>
      </c>
      <c r="G44" s="22">
        <f>_Helpers!$D$12</f>
        <v>0</v>
      </c>
      <c r="H44" s="22">
        <f>IF(Puntuacion!$B$19=0,0,G44/Puntuacion!$B$19)</f>
        <v>0</v>
      </c>
      <c r="I44" s="22">
        <f>Puntuacion!$B$19</f>
        <v>10</v>
      </c>
    </row>
    <row r="45" spans="1:14" ht="7.95" customHeight="1" x14ac:dyDescent="0.3"/>
    <row r="46" spans="1:14" ht="15.6" x14ac:dyDescent="0.3">
      <c r="A46" s="13" t="s">
        <v>80</v>
      </c>
      <c r="B46" s="14"/>
      <c r="C46" s="14"/>
      <c r="D46" s="14"/>
      <c r="E46" s="14"/>
      <c r="F46" s="14"/>
      <c r="G46" s="14"/>
      <c r="H46" s="14"/>
      <c r="I46" s="14"/>
      <c r="J46" s="14"/>
      <c r="K46" s="14"/>
      <c r="L46" s="14"/>
      <c r="M46" s="14"/>
      <c r="N46" s="14"/>
    </row>
    <row r="64" ht="7.95" customHeight="1" x14ac:dyDescent="0.3"/>
  </sheetData>
  <conditionalFormatting sqref="A10:I20">
    <cfRule type="expression" dxfId="11" priority="1">
      <formula>$A10=1</formula>
    </cfRule>
    <cfRule type="expression" dxfId="10" priority="2">
      <formula>$A10=2</formula>
    </cfRule>
    <cfRule type="expression" dxfId="9" priority="3">
      <formula>$A10=3</formula>
    </cfRule>
  </conditionalFormatting>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66CC"/>
  </sheetPr>
  <dimension ref="A1:K107"/>
  <sheetViews>
    <sheetView showGridLines="0" tabSelected="1" workbookViewId="0">
      <pane ySplit="3" topLeftCell="A4" activePane="bottomLeft" state="frozen"/>
      <selection pane="bottomLeft" activeCell="F12" sqref="F12"/>
    </sheetView>
  </sheetViews>
  <sheetFormatPr defaultRowHeight="14.4" x14ac:dyDescent="0.3"/>
  <cols>
    <col min="1" max="1" width="10" customWidth="1"/>
    <col min="2" max="2" width="12" customWidth="1"/>
    <col min="3" max="3" width="8" customWidth="1"/>
    <col min="4" max="5" width="22" customWidth="1"/>
    <col min="6" max="6" width="14" customWidth="1"/>
    <col min="7" max="7" width="16" customWidth="1"/>
    <col min="8" max="8" width="12" customWidth="1"/>
    <col min="9" max="9" width="9" customWidth="1"/>
    <col min="10" max="11" width="14" customWidth="1"/>
  </cols>
  <sheetData>
    <row r="1" spans="1:11" ht="40.049999999999997" customHeight="1" x14ac:dyDescent="0.3">
      <c r="A1" s="7" t="s">
        <v>81</v>
      </c>
      <c r="B1" s="1"/>
      <c r="C1" s="1"/>
      <c r="D1" s="1"/>
      <c r="E1" s="1"/>
      <c r="F1" s="1"/>
      <c r="G1" s="1"/>
      <c r="H1" s="1"/>
      <c r="I1" s="1"/>
      <c r="J1" s="1"/>
      <c r="K1" s="1"/>
    </row>
    <row r="2" spans="1:11" ht="18" customHeight="1" x14ac:dyDescent="0.3">
      <c r="A2" s="8" t="s">
        <v>82</v>
      </c>
      <c r="B2" s="9"/>
      <c r="C2" s="9"/>
      <c r="D2" s="9"/>
      <c r="E2" s="9"/>
      <c r="F2" s="9"/>
      <c r="G2" s="9"/>
      <c r="H2" s="9"/>
      <c r="I2" s="9"/>
      <c r="J2" s="9"/>
      <c r="K2" s="9"/>
    </row>
    <row r="3" spans="1:11" ht="28.8" x14ac:dyDescent="0.3">
      <c r="A3" s="19" t="s">
        <v>83</v>
      </c>
      <c r="B3" s="19" t="s">
        <v>49</v>
      </c>
      <c r="C3" s="19" t="s">
        <v>84</v>
      </c>
      <c r="D3" s="19" t="s">
        <v>85</v>
      </c>
      <c r="E3" s="19" t="s">
        <v>86</v>
      </c>
      <c r="F3" s="19" t="s">
        <v>87</v>
      </c>
      <c r="G3" s="19" t="s">
        <v>88</v>
      </c>
      <c r="H3" s="19" t="s">
        <v>70</v>
      </c>
      <c r="I3" s="19" t="s">
        <v>89</v>
      </c>
      <c r="J3" s="19" t="s">
        <v>90</v>
      </c>
      <c r="K3" s="19" t="s">
        <v>91</v>
      </c>
    </row>
    <row r="4" spans="1:11" x14ac:dyDescent="0.3">
      <c r="A4" s="31">
        <v>1</v>
      </c>
      <c r="B4" s="31" t="s">
        <v>92</v>
      </c>
      <c r="C4" s="31" t="s">
        <v>93</v>
      </c>
      <c r="D4" s="24" t="s">
        <v>94</v>
      </c>
      <c r="E4" s="24" t="s">
        <v>95</v>
      </c>
      <c r="F4" s="32">
        <v>2</v>
      </c>
      <c r="G4" s="32">
        <v>0</v>
      </c>
      <c r="H4" s="21" t="str">
        <f t="shared" ref="H4:H35" si="0">IF(AND(ISNUMBER(F4),ISNUMBER(G4)),"Finalizado","Pendiente")</f>
        <v>Finalizado</v>
      </c>
      <c r="I4" s="24">
        <v>1</v>
      </c>
      <c r="J4" s="24" t="s">
        <v>96</v>
      </c>
      <c r="K4" s="33" t="s">
        <v>97</v>
      </c>
    </row>
    <row r="5" spans="1:11" x14ac:dyDescent="0.3">
      <c r="A5" s="29">
        <v>2</v>
      </c>
      <c r="B5" s="29" t="s">
        <v>92</v>
      </c>
      <c r="C5" s="29" t="s">
        <v>98</v>
      </c>
      <c r="D5" s="24" t="s">
        <v>99</v>
      </c>
      <c r="E5" s="24" t="s">
        <v>100</v>
      </c>
      <c r="F5" s="32">
        <v>2</v>
      </c>
      <c r="G5" s="32">
        <v>1</v>
      </c>
      <c r="H5" s="21" t="str">
        <f t="shared" si="0"/>
        <v>Finalizado</v>
      </c>
      <c r="I5" s="24">
        <v>1</v>
      </c>
      <c r="J5" s="24" t="s">
        <v>96</v>
      </c>
      <c r="K5" s="33" t="s">
        <v>97</v>
      </c>
    </row>
    <row r="6" spans="1:11" x14ac:dyDescent="0.3">
      <c r="A6" s="31">
        <v>3</v>
      </c>
      <c r="B6" s="31" t="s">
        <v>101</v>
      </c>
      <c r="C6" s="31" t="s">
        <v>102</v>
      </c>
      <c r="D6" s="24" t="s">
        <v>103</v>
      </c>
      <c r="E6" s="24" t="s">
        <v>104</v>
      </c>
      <c r="F6" s="32">
        <v>1</v>
      </c>
      <c r="G6" s="32">
        <v>1</v>
      </c>
      <c r="H6" s="21" t="str">
        <f t="shared" si="0"/>
        <v>Finalizado</v>
      </c>
      <c r="I6" s="24">
        <v>2</v>
      </c>
      <c r="J6" s="24" t="s">
        <v>96</v>
      </c>
      <c r="K6" s="33" t="s">
        <v>97</v>
      </c>
    </row>
    <row r="7" spans="1:11" x14ac:dyDescent="0.3">
      <c r="A7" s="29">
        <v>4</v>
      </c>
      <c r="B7" s="29" t="s">
        <v>101</v>
      </c>
      <c r="C7" s="29" t="s">
        <v>105</v>
      </c>
      <c r="D7" s="24" t="s">
        <v>106</v>
      </c>
      <c r="E7" s="24" t="s">
        <v>107</v>
      </c>
      <c r="F7" s="32">
        <v>4</v>
      </c>
      <c r="G7" s="32">
        <v>1</v>
      </c>
      <c r="H7" s="21" t="str">
        <f t="shared" si="0"/>
        <v>Finalizado</v>
      </c>
      <c r="I7" s="24">
        <v>4</v>
      </c>
      <c r="J7" s="24" t="s">
        <v>96</v>
      </c>
      <c r="K7" s="33" t="s">
        <v>97</v>
      </c>
    </row>
    <row r="8" spans="1:11" x14ac:dyDescent="0.3">
      <c r="A8" s="31">
        <v>5</v>
      </c>
      <c r="B8" s="31" t="s">
        <v>108</v>
      </c>
      <c r="C8" s="31" t="s">
        <v>109</v>
      </c>
      <c r="D8" s="24" t="s">
        <v>110</v>
      </c>
      <c r="E8" s="24" t="s">
        <v>111</v>
      </c>
      <c r="F8" s="32">
        <v>1</v>
      </c>
      <c r="G8" s="32">
        <v>1</v>
      </c>
      <c r="H8" s="21" t="str">
        <f t="shared" si="0"/>
        <v>Finalizado</v>
      </c>
      <c r="I8" s="24">
        <v>2</v>
      </c>
      <c r="J8" s="24" t="s">
        <v>96</v>
      </c>
      <c r="K8" s="33" t="s">
        <v>97</v>
      </c>
    </row>
    <row r="9" spans="1:11" x14ac:dyDescent="0.3">
      <c r="A9" s="29">
        <v>6</v>
      </c>
      <c r="B9" s="29" t="s">
        <v>108</v>
      </c>
      <c r="C9" s="29" t="s">
        <v>105</v>
      </c>
      <c r="D9" s="24" t="s">
        <v>112</v>
      </c>
      <c r="E9" s="24" t="s">
        <v>113</v>
      </c>
      <c r="F9" s="32">
        <v>1</v>
      </c>
      <c r="G9" s="32">
        <v>1</v>
      </c>
      <c r="H9" s="21" t="str">
        <f t="shared" si="0"/>
        <v>Finalizado</v>
      </c>
      <c r="I9" s="24">
        <v>3</v>
      </c>
      <c r="J9" s="24" t="s">
        <v>96</v>
      </c>
      <c r="K9" s="33" t="s">
        <v>97</v>
      </c>
    </row>
    <row r="10" spans="1:11" x14ac:dyDescent="0.3">
      <c r="A10" s="31">
        <v>7</v>
      </c>
      <c r="B10" s="31" t="s">
        <v>108</v>
      </c>
      <c r="C10" s="31" t="s">
        <v>114</v>
      </c>
      <c r="D10" s="24" t="s">
        <v>115</v>
      </c>
      <c r="E10" s="24" t="s">
        <v>116</v>
      </c>
      <c r="F10" s="32">
        <v>0</v>
      </c>
      <c r="G10" s="32">
        <v>1</v>
      </c>
      <c r="H10" s="21" t="str">
        <f t="shared" si="0"/>
        <v>Finalizado</v>
      </c>
      <c r="I10" s="24">
        <v>3</v>
      </c>
      <c r="J10" s="24" t="s">
        <v>96</v>
      </c>
      <c r="K10" s="33" t="s">
        <v>97</v>
      </c>
    </row>
    <row r="11" spans="1:11" x14ac:dyDescent="0.3">
      <c r="A11" s="29">
        <v>8</v>
      </c>
      <c r="B11" s="29" t="s">
        <v>108</v>
      </c>
      <c r="C11" s="29" t="s">
        <v>114</v>
      </c>
      <c r="D11" s="24" t="s">
        <v>117</v>
      </c>
      <c r="E11" s="24" t="s">
        <v>118</v>
      </c>
      <c r="F11" s="32">
        <v>2</v>
      </c>
      <c r="G11" s="32">
        <v>0</v>
      </c>
      <c r="H11" s="21" t="str">
        <f t="shared" si="0"/>
        <v>Finalizado</v>
      </c>
      <c r="I11" s="24">
        <v>4</v>
      </c>
      <c r="J11" s="24" t="s">
        <v>96</v>
      </c>
      <c r="K11" s="33" t="s">
        <v>97</v>
      </c>
    </row>
    <row r="12" spans="1:11" x14ac:dyDescent="0.3">
      <c r="A12" s="31">
        <v>9</v>
      </c>
      <c r="B12" s="31" t="s">
        <v>119</v>
      </c>
      <c r="C12" s="31" t="s">
        <v>109</v>
      </c>
      <c r="D12" s="24" t="s">
        <v>120</v>
      </c>
      <c r="E12" s="24" t="s">
        <v>121</v>
      </c>
      <c r="F12" s="32">
        <v>7</v>
      </c>
      <c r="G12" s="32">
        <v>1</v>
      </c>
      <c r="H12" s="21" t="str">
        <f t="shared" si="0"/>
        <v>Finalizado</v>
      </c>
      <c r="I12" s="24">
        <v>5</v>
      </c>
      <c r="J12" s="24" t="s">
        <v>96</v>
      </c>
      <c r="K12" s="33" t="s">
        <v>97</v>
      </c>
    </row>
    <row r="13" spans="1:11" x14ac:dyDescent="0.3">
      <c r="A13" s="29">
        <v>10</v>
      </c>
      <c r="B13" s="29" t="s">
        <v>119</v>
      </c>
      <c r="C13" s="29" t="s">
        <v>102</v>
      </c>
      <c r="D13" s="24" t="s">
        <v>122</v>
      </c>
      <c r="E13" s="24" t="s">
        <v>123</v>
      </c>
      <c r="F13" s="32"/>
      <c r="G13" s="32"/>
      <c r="H13" s="21" t="str">
        <f t="shared" si="0"/>
        <v>Pendiente</v>
      </c>
      <c r="I13" s="24">
        <v>6</v>
      </c>
      <c r="J13" s="24" t="s">
        <v>96</v>
      </c>
      <c r="K13" s="33" t="s">
        <v>97</v>
      </c>
    </row>
    <row r="14" spans="1:11" x14ac:dyDescent="0.3">
      <c r="A14" s="31">
        <v>11</v>
      </c>
      <c r="B14" s="31" t="s">
        <v>119</v>
      </c>
      <c r="C14" s="31" t="s">
        <v>124</v>
      </c>
      <c r="D14" s="24" t="s">
        <v>125</v>
      </c>
      <c r="E14" s="24" t="s">
        <v>126</v>
      </c>
      <c r="F14" s="32"/>
      <c r="G14" s="32"/>
      <c r="H14" s="21" t="str">
        <f t="shared" si="0"/>
        <v>Pendiente</v>
      </c>
      <c r="I14" s="24">
        <v>5</v>
      </c>
      <c r="J14" s="24" t="s">
        <v>96</v>
      </c>
      <c r="K14" s="33" t="s">
        <v>97</v>
      </c>
    </row>
    <row r="15" spans="1:11" x14ac:dyDescent="0.3">
      <c r="A15" s="29">
        <v>12</v>
      </c>
      <c r="B15" s="29" t="s">
        <v>119</v>
      </c>
      <c r="C15" s="29" t="s">
        <v>98</v>
      </c>
      <c r="D15" s="24" t="s">
        <v>127</v>
      </c>
      <c r="E15" s="24" t="s">
        <v>128</v>
      </c>
      <c r="F15" s="32"/>
      <c r="G15" s="32"/>
      <c r="H15" s="21" t="str">
        <f t="shared" si="0"/>
        <v>Pendiente</v>
      </c>
      <c r="I15" s="24">
        <v>6</v>
      </c>
      <c r="J15" s="24" t="s">
        <v>96</v>
      </c>
      <c r="K15" s="33" t="s">
        <v>97</v>
      </c>
    </row>
    <row r="16" spans="1:11" x14ac:dyDescent="0.3">
      <c r="A16" s="31">
        <v>13</v>
      </c>
      <c r="B16" s="31" t="s">
        <v>129</v>
      </c>
      <c r="C16" s="31" t="s">
        <v>109</v>
      </c>
      <c r="D16" s="24" t="s">
        <v>130</v>
      </c>
      <c r="E16" s="24" t="s">
        <v>131</v>
      </c>
      <c r="F16" s="32"/>
      <c r="G16" s="32"/>
      <c r="H16" s="21" t="str">
        <f t="shared" si="0"/>
        <v>Pendiente</v>
      </c>
      <c r="I16" s="24">
        <v>8</v>
      </c>
      <c r="J16" s="24" t="s">
        <v>96</v>
      </c>
      <c r="K16" s="33" t="s">
        <v>97</v>
      </c>
    </row>
    <row r="17" spans="1:11" x14ac:dyDescent="0.3">
      <c r="A17" s="29">
        <v>14</v>
      </c>
      <c r="B17" s="29" t="s">
        <v>129</v>
      </c>
      <c r="C17" s="29" t="s">
        <v>109</v>
      </c>
      <c r="D17" s="24" t="s">
        <v>132</v>
      </c>
      <c r="E17" s="24" t="s">
        <v>133</v>
      </c>
      <c r="F17" s="32"/>
      <c r="G17" s="32"/>
      <c r="H17" s="21" t="str">
        <f t="shared" si="0"/>
        <v>Pendiente</v>
      </c>
      <c r="I17" s="24">
        <v>7</v>
      </c>
      <c r="J17" s="24" t="s">
        <v>96</v>
      </c>
      <c r="K17" s="33" t="s">
        <v>97</v>
      </c>
    </row>
    <row r="18" spans="1:11" x14ac:dyDescent="0.3">
      <c r="A18" s="31">
        <v>15</v>
      </c>
      <c r="B18" s="31" t="s">
        <v>129</v>
      </c>
      <c r="C18" s="31" t="s">
        <v>105</v>
      </c>
      <c r="D18" s="24" t="s">
        <v>134</v>
      </c>
      <c r="E18" s="24" t="s">
        <v>135</v>
      </c>
      <c r="F18" s="32"/>
      <c r="G18" s="32"/>
      <c r="H18" s="21" t="str">
        <f t="shared" si="0"/>
        <v>Pendiente</v>
      </c>
      <c r="I18" s="24">
        <v>8</v>
      </c>
      <c r="J18" s="24" t="s">
        <v>96</v>
      </c>
      <c r="K18" s="33" t="s">
        <v>97</v>
      </c>
    </row>
    <row r="19" spans="1:11" x14ac:dyDescent="0.3">
      <c r="A19" s="29">
        <v>16</v>
      </c>
      <c r="B19" s="29" t="s">
        <v>129</v>
      </c>
      <c r="C19" s="29" t="s">
        <v>105</v>
      </c>
      <c r="D19" s="24" t="s">
        <v>136</v>
      </c>
      <c r="E19" s="24" t="s">
        <v>137</v>
      </c>
      <c r="F19" s="32"/>
      <c r="G19" s="32"/>
      <c r="H19" s="21" t="str">
        <f t="shared" si="0"/>
        <v>Pendiente</v>
      </c>
      <c r="I19" s="24">
        <v>7</v>
      </c>
      <c r="J19" s="24" t="s">
        <v>96</v>
      </c>
      <c r="K19" s="33" t="s">
        <v>97</v>
      </c>
    </row>
    <row r="20" spans="1:11" x14ac:dyDescent="0.3">
      <c r="A20" s="31">
        <v>17</v>
      </c>
      <c r="B20" s="31" t="s">
        <v>138</v>
      </c>
      <c r="C20" s="31" t="s">
        <v>102</v>
      </c>
      <c r="D20" s="24" t="s">
        <v>139</v>
      </c>
      <c r="E20" s="24" t="s">
        <v>140</v>
      </c>
      <c r="F20" s="32"/>
      <c r="G20" s="32"/>
      <c r="H20" s="21" t="str">
        <f t="shared" si="0"/>
        <v>Pendiente</v>
      </c>
      <c r="I20" s="24">
        <v>9</v>
      </c>
      <c r="J20" s="24" t="s">
        <v>96</v>
      </c>
      <c r="K20" s="33" t="s">
        <v>97</v>
      </c>
    </row>
    <row r="21" spans="1:11" x14ac:dyDescent="0.3">
      <c r="A21" s="29">
        <v>18</v>
      </c>
      <c r="B21" s="29" t="s">
        <v>138</v>
      </c>
      <c r="C21" s="29" t="s">
        <v>105</v>
      </c>
      <c r="D21" s="24" t="s">
        <v>141</v>
      </c>
      <c r="E21" s="24" t="s">
        <v>142</v>
      </c>
      <c r="F21" s="32"/>
      <c r="G21" s="32"/>
      <c r="H21" s="21" t="str">
        <f t="shared" si="0"/>
        <v>Pendiente</v>
      </c>
      <c r="I21" s="24">
        <v>9</v>
      </c>
      <c r="J21" s="24" t="s">
        <v>96</v>
      </c>
      <c r="K21" s="33" t="s">
        <v>97</v>
      </c>
    </row>
    <row r="22" spans="1:11" x14ac:dyDescent="0.3">
      <c r="A22" s="31">
        <v>19</v>
      </c>
      <c r="B22" s="31" t="s">
        <v>138</v>
      </c>
      <c r="C22" s="31" t="s">
        <v>98</v>
      </c>
      <c r="D22" s="24" t="s">
        <v>143</v>
      </c>
      <c r="E22" s="24" t="s">
        <v>144</v>
      </c>
      <c r="F22" s="32"/>
      <c r="G22" s="32"/>
      <c r="H22" s="21" t="str">
        <f t="shared" si="0"/>
        <v>Pendiente</v>
      </c>
      <c r="I22" s="24">
        <v>10</v>
      </c>
      <c r="J22" s="24" t="s">
        <v>96</v>
      </c>
      <c r="K22" s="33" t="s">
        <v>97</v>
      </c>
    </row>
    <row r="23" spans="1:11" x14ac:dyDescent="0.3">
      <c r="A23" s="29">
        <v>20</v>
      </c>
      <c r="B23" s="29" t="s">
        <v>138</v>
      </c>
      <c r="C23" s="29" t="s">
        <v>114</v>
      </c>
      <c r="D23" s="24" t="s">
        <v>145</v>
      </c>
      <c r="E23" s="24" t="s">
        <v>146</v>
      </c>
      <c r="F23" s="32"/>
      <c r="G23" s="32"/>
      <c r="H23" s="21" t="str">
        <f t="shared" si="0"/>
        <v>Pendiente</v>
      </c>
      <c r="I23" s="24">
        <v>10</v>
      </c>
      <c r="J23" s="24" t="s">
        <v>96</v>
      </c>
      <c r="K23" s="33" t="s">
        <v>97</v>
      </c>
    </row>
    <row r="24" spans="1:11" x14ac:dyDescent="0.3">
      <c r="A24" s="31">
        <v>21</v>
      </c>
      <c r="B24" s="31" t="s">
        <v>147</v>
      </c>
      <c r="C24" s="31" t="s">
        <v>109</v>
      </c>
      <c r="D24" s="24" t="s">
        <v>148</v>
      </c>
      <c r="E24" s="24" t="s">
        <v>149</v>
      </c>
      <c r="F24" s="32"/>
      <c r="G24" s="32"/>
      <c r="H24" s="21" t="str">
        <f t="shared" si="0"/>
        <v>Pendiente</v>
      </c>
      <c r="I24" s="24">
        <v>11</v>
      </c>
      <c r="J24" s="24" t="s">
        <v>96</v>
      </c>
      <c r="K24" s="33" t="s">
        <v>97</v>
      </c>
    </row>
    <row r="25" spans="1:11" x14ac:dyDescent="0.3">
      <c r="A25" s="29">
        <v>22</v>
      </c>
      <c r="B25" s="29" t="s">
        <v>147</v>
      </c>
      <c r="C25" s="29" t="s">
        <v>102</v>
      </c>
      <c r="D25" s="24" t="s">
        <v>150</v>
      </c>
      <c r="E25" s="24" t="s">
        <v>151</v>
      </c>
      <c r="F25" s="32"/>
      <c r="G25" s="32"/>
      <c r="H25" s="21" t="str">
        <f t="shared" si="0"/>
        <v>Pendiente</v>
      </c>
      <c r="I25" s="24">
        <v>12</v>
      </c>
      <c r="J25" s="24" t="s">
        <v>96</v>
      </c>
      <c r="K25" s="33" t="s">
        <v>97</v>
      </c>
    </row>
    <row r="26" spans="1:11" x14ac:dyDescent="0.3">
      <c r="A26" s="31">
        <v>23</v>
      </c>
      <c r="B26" s="31" t="s">
        <v>147</v>
      </c>
      <c r="C26" s="31" t="s">
        <v>124</v>
      </c>
      <c r="D26" s="24" t="s">
        <v>152</v>
      </c>
      <c r="E26" s="24" t="s">
        <v>153</v>
      </c>
      <c r="F26" s="32"/>
      <c r="G26" s="32"/>
      <c r="H26" s="21" t="str">
        <f t="shared" si="0"/>
        <v>Pendiente</v>
      </c>
      <c r="I26" s="24">
        <v>12</v>
      </c>
      <c r="J26" s="24" t="s">
        <v>96</v>
      </c>
      <c r="K26" s="33" t="s">
        <v>97</v>
      </c>
    </row>
    <row r="27" spans="1:11" x14ac:dyDescent="0.3">
      <c r="A27" s="29">
        <v>24</v>
      </c>
      <c r="B27" s="29" t="s">
        <v>147</v>
      </c>
      <c r="C27" s="29" t="s">
        <v>98</v>
      </c>
      <c r="D27" s="24" t="s">
        <v>154</v>
      </c>
      <c r="E27" s="24" t="s">
        <v>155</v>
      </c>
      <c r="F27" s="32"/>
      <c r="G27" s="32"/>
      <c r="H27" s="21" t="str">
        <f t="shared" si="0"/>
        <v>Pendiente</v>
      </c>
      <c r="I27" s="24">
        <v>11</v>
      </c>
      <c r="J27" s="24" t="s">
        <v>96</v>
      </c>
      <c r="K27" s="33" t="s">
        <v>97</v>
      </c>
    </row>
    <row r="28" spans="1:11" x14ac:dyDescent="0.3">
      <c r="A28" s="31">
        <v>25</v>
      </c>
      <c r="B28" s="31" t="s">
        <v>156</v>
      </c>
      <c r="C28" s="31" t="s">
        <v>109</v>
      </c>
      <c r="D28" s="24" t="s">
        <v>100</v>
      </c>
      <c r="E28" s="24" t="s">
        <v>95</v>
      </c>
      <c r="F28" s="32"/>
      <c r="G28" s="32"/>
      <c r="H28" s="21" t="str">
        <f t="shared" si="0"/>
        <v>Pendiente</v>
      </c>
      <c r="I28" s="24">
        <v>1</v>
      </c>
      <c r="J28" s="24" t="s">
        <v>96</v>
      </c>
      <c r="K28" s="33" t="s">
        <v>97</v>
      </c>
    </row>
    <row r="29" spans="1:11" x14ac:dyDescent="0.3">
      <c r="A29" s="29">
        <v>26</v>
      </c>
      <c r="B29" s="29" t="s">
        <v>156</v>
      </c>
      <c r="C29" s="29" t="s">
        <v>109</v>
      </c>
      <c r="D29" s="24" t="s">
        <v>111</v>
      </c>
      <c r="E29" s="24" t="s">
        <v>104</v>
      </c>
      <c r="F29" s="32"/>
      <c r="G29" s="32"/>
      <c r="H29" s="21" t="str">
        <f t="shared" si="0"/>
        <v>Pendiente</v>
      </c>
      <c r="I29" s="24">
        <v>2</v>
      </c>
      <c r="J29" s="24" t="s">
        <v>96</v>
      </c>
      <c r="K29" s="33" t="s">
        <v>97</v>
      </c>
    </row>
    <row r="30" spans="1:11" x14ac:dyDescent="0.3">
      <c r="A30" s="31">
        <v>27</v>
      </c>
      <c r="B30" s="31" t="s">
        <v>156</v>
      </c>
      <c r="C30" s="31" t="s">
        <v>102</v>
      </c>
      <c r="D30" s="24" t="s">
        <v>103</v>
      </c>
      <c r="E30" s="24" t="s">
        <v>110</v>
      </c>
      <c r="F30" s="32"/>
      <c r="G30" s="32"/>
      <c r="H30" s="21" t="str">
        <f t="shared" si="0"/>
        <v>Pendiente</v>
      </c>
      <c r="I30" s="24">
        <v>2</v>
      </c>
      <c r="J30" s="24" t="s">
        <v>96</v>
      </c>
      <c r="K30" s="33" t="s">
        <v>97</v>
      </c>
    </row>
    <row r="31" spans="1:11" x14ac:dyDescent="0.3">
      <c r="A31" s="29">
        <v>28</v>
      </c>
      <c r="B31" s="29" t="s">
        <v>156</v>
      </c>
      <c r="C31" s="29" t="s">
        <v>124</v>
      </c>
      <c r="D31" s="24" t="s">
        <v>94</v>
      </c>
      <c r="E31" s="24" t="s">
        <v>99</v>
      </c>
      <c r="F31" s="32"/>
      <c r="G31" s="32"/>
      <c r="H31" s="21" t="str">
        <f t="shared" si="0"/>
        <v>Pendiente</v>
      </c>
      <c r="I31" s="24">
        <v>1</v>
      </c>
      <c r="J31" s="24" t="s">
        <v>96</v>
      </c>
      <c r="K31" s="33" t="s">
        <v>97</v>
      </c>
    </row>
    <row r="32" spans="1:11" x14ac:dyDescent="0.3">
      <c r="A32" s="31">
        <v>29</v>
      </c>
      <c r="B32" s="31" t="s">
        <v>157</v>
      </c>
      <c r="C32" s="31" t="s">
        <v>109</v>
      </c>
      <c r="D32" s="24" t="s">
        <v>106</v>
      </c>
      <c r="E32" s="24" t="s">
        <v>117</v>
      </c>
      <c r="F32" s="32"/>
      <c r="G32" s="32"/>
      <c r="H32" s="21" t="str">
        <f t="shared" si="0"/>
        <v>Pendiente</v>
      </c>
      <c r="I32" s="24">
        <v>4</v>
      </c>
      <c r="J32" s="24" t="s">
        <v>96</v>
      </c>
      <c r="K32" s="33" t="s">
        <v>97</v>
      </c>
    </row>
    <row r="33" spans="1:11" x14ac:dyDescent="0.3">
      <c r="A33" s="29">
        <v>30</v>
      </c>
      <c r="B33" s="29" t="s">
        <v>157</v>
      </c>
      <c r="C33" s="29" t="s">
        <v>105</v>
      </c>
      <c r="D33" s="24" t="s">
        <v>116</v>
      </c>
      <c r="E33" s="24" t="s">
        <v>113</v>
      </c>
      <c r="F33" s="32"/>
      <c r="G33" s="32"/>
      <c r="H33" s="21" t="str">
        <f t="shared" si="0"/>
        <v>Pendiente</v>
      </c>
      <c r="I33" s="24">
        <v>3</v>
      </c>
      <c r="J33" s="24" t="s">
        <v>96</v>
      </c>
      <c r="K33" s="33" t="s">
        <v>97</v>
      </c>
    </row>
    <row r="34" spans="1:11" x14ac:dyDescent="0.3">
      <c r="A34" s="31">
        <v>31</v>
      </c>
      <c r="B34" s="31" t="s">
        <v>157</v>
      </c>
      <c r="C34" s="31" t="s">
        <v>114</v>
      </c>
      <c r="D34" s="24" t="s">
        <v>112</v>
      </c>
      <c r="E34" s="24" t="s">
        <v>115</v>
      </c>
      <c r="F34" s="32"/>
      <c r="G34" s="32"/>
      <c r="H34" s="21" t="str">
        <f t="shared" si="0"/>
        <v>Pendiente</v>
      </c>
      <c r="I34" s="24">
        <v>3</v>
      </c>
      <c r="J34" s="24" t="s">
        <v>96</v>
      </c>
      <c r="K34" s="33" t="s">
        <v>97</v>
      </c>
    </row>
    <row r="35" spans="1:11" x14ac:dyDescent="0.3">
      <c r="A35" s="29">
        <v>32</v>
      </c>
      <c r="B35" s="29" t="s">
        <v>157</v>
      </c>
      <c r="C35" s="29" t="s">
        <v>98</v>
      </c>
      <c r="D35" s="24" t="s">
        <v>118</v>
      </c>
      <c r="E35" s="24" t="s">
        <v>107</v>
      </c>
      <c r="F35" s="32"/>
      <c r="G35" s="32"/>
      <c r="H35" s="21" t="str">
        <f t="shared" si="0"/>
        <v>Pendiente</v>
      </c>
      <c r="I35" s="24">
        <v>4</v>
      </c>
      <c r="J35" s="24" t="s">
        <v>96</v>
      </c>
      <c r="K35" s="33" t="s">
        <v>97</v>
      </c>
    </row>
    <row r="36" spans="1:11" x14ac:dyDescent="0.3">
      <c r="A36" s="31">
        <v>33</v>
      </c>
      <c r="B36" s="31" t="s">
        <v>158</v>
      </c>
      <c r="C36" s="31" t="s">
        <v>109</v>
      </c>
      <c r="D36" s="24" t="s">
        <v>122</v>
      </c>
      <c r="E36" s="24" t="s">
        <v>127</v>
      </c>
      <c r="F36" s="32"/>
      <c r="G36" s="32"/>
      <c r="H36" s="21" t="str">
        <f t="shared" ref="H36:H67" si="1">IF(AND(ISNUMBER(F36),ISNUMBER(G36)),"Finalizado","Pendiente")</f>
        <v>Pendiente</v>
      </c>
      <c r="I36" s="24">
        <v>6</v>
      </c>
      <c r="J36" s="24" t="s">
        <v>96</v>
      </c>
      <c r="K36" s="33" t="s">
        <v>97</v>
      </c>
    </row>
    <row r="37" spans="1:11" x14ac:dyDescent="0.3">
      <c r="A37" s="29">
        <v>34</v>
      </c>
      <c r="B37" s="29" t="s">
        <v>158</v>
      </c>
      <c r="C37" s="29" t="s">
        <v>159</v>
      </c>
      <c r="D37" s="24" t="s">
        <v>120</v>
      </c>
      <c r="E37" s="24" t="s">
        <v>125</v>
      </c>
      <c r="F37" s="32"/>
      <c r="G37" s="32"/>
      <c r="H37" s="21" t="str">
        <f t="shared" si="1"/>
        <v>Pendiente</v>
      </c>
      <c r="I37" s="24">
        <v>5</v>
      </c>
      <c r="J37" s="24" t="s">
        <v>96</v>
      </c>
      <c r="K37" s="33" t="s">
        <v>97</v>
      </c>
    </row>
    <row r="38" spans="1:11" x14ac:dyDescent="0.3">
      <c r="A38" s="31">
        <v>35</v>
      </c>
      <c r="B38" s="31" t="s">
        <v>158</v>
      </c>
      <c r="C38" s="31" t="s">
        <v>124</v>
      </c>
      <c r="D38" s="24" t="s">
        <v>126</v>
      </c>
      <c r="E38" s="24" t="s">
        <v>121</v>
      </c>
      <c r="F38" s="32"/>
      <c r="G38" s="32"/>
      <c r="H38" s="21" t="str">
        <f t="shared" si="1"/>
        <v>Pendiente</v>
      </c>
      <c r="I38" s="24">
        <v>5</v>
      </c>
      <c r="J38" s="24" t="s">
        <v>96</v>
      </c>
      <c r="K38" s="33" t="s">
        <v>97</v>
      </c>
    </row>
    <row r="39" spans="1:11" x14ac:dyDescent="0.3">
      <c r="A39" s="29">
        <v>36</v>
      </c>
      <c r="B39" s="29" t="s">
        <v>158</v>
      </c>
      <c r="C39" s="29" t="s">
        <v>160</v>
      </c>
      <c r="D39" s="24" t="s">
        <v>128</v>
      </c>
      <c r="E39" s="24" t="s">
        <v>123</v>
      </c>
      <c r="F39" s="32"/>
      <c r="G39" s="32"/>
      <c r="H39" s="21" t="str">
        <f t="shared" si="1"/>
        <v>Pendiente</v>
      </c>
      <c r="I39" s="24">
        <v>6</v>
      </c>
      <c r="J39" s="24" t="s">
        <v>96</v>
      </c>
      <c r="K39" s="33" t="s">
        <v>97</v>
      </c>
    </row>
    <row r="40" spans="1:11" x14ac:dyDescent="0.3">
      <c r="A40" s="31">
        <v>37</v>
      </c>
      <c r="B40" s="31" t="s">
        <v>161</v>
      </c>
      <c r="C40" s="31" t="s">
        <v>109</v>
      </c>
      <c r="D40" s="24" t="s">
        <v>130</v>
      </c>
      <c r="E40" s="24" t="s">
        <v>134</v>
      </c>
      <c r="F40" s="32"/>
      <c r="G40" s="32"/>
      <c r="H40" s="21" t="str">
        <f t="shared" si="1"/>
        <v>Pendiente</v>
      </c>
      <c r="I40" s="24">
        <v>8</v>
      </c>
      <c r="J40" s="24" t="s">
        <v>96</v>
      </c>
      <c r="K40" s="33" t="s">
        <v>97</v>
      </c>
    </row>
    <row r="41" spans="1:11" x14ac:dyDescent="0.3">
      <c r="A41" s="29">
        <v>38</v>
      </c>
      <c r="B41" s="29" t="s">
        <v>161</v>
      </c>
      <c r="C41" s="29" t="s">
        <v>109</v>
      </c>
      <c r="D41" s="24" t="s">
        <v>132</v>
      </c>
      <c r="E41" s="24" t="s">
        <v>136</v>
      </c>
      <c r="F41" s="32"/>
      <c r="G41" s="32"/>
      <c r="H41" s="21" t="str">
        <f t="shared" si="1"/>
        <v>Pendiente</v>
      </c>
      <c r="I41" s="24">
        <v>7</v>
      </c>
      <c r="J41" s="24" t="s">
        <v>96</v>
      </c>
      <c r="K41" s="33" t="s">
        <v>97</v>
      </c>
    </row>
    <row r="42" spans="1:11" x14ac:dyDescent="0.3">
      <c r="A42" s="31">
        <v>39</v>
      </c>
      <c r="B42" s="31" t="s">
        <v>161</v>
      </c>
      <c r="C42" s="31" t="s">
        <v>105</v>
      </c>
      <c r="D42" s="24" t="s">
        <v>135</v>
      </c>
      <c r="E42" s="24" t="s">
        <v>131</v>
      </c>
      <c r="F42" s="32"/>
      <c r="G42" s="32"/>
      <c r="H42" s="21" t="str">
        <f t="shared" si="1"/>
        <v>Pendiente</v>
      </c>
      <c r="I42" s="24">
        <v>8</v>
      </c>
      <c r="J42" s="24" t="s">
        <v>96</v>
      </c>
      <c r="K42" s="33" t="s">
        <v>97</v>
      </c>
    </row>
    <row r="43" spans="1:11" x14ac:dyDescent="0.3">
      <c r="A43" s="29">
        <v>40</v>
      </c>
      <c r="B43" s="29" t="s">
        <v>161</v>
      </c>
      <c r="C43" s="29" t="s">
        <v>105</v>
      </c>
      <c r="D43" s="24" t="s">
        <v>137</v>
      </c>
      <c r="E43" s="24" t="s">
        <v>133</v>
      </c>
      <c r="F43" s="32"/>
      <c r="G43" s="32"/>
      <c r="H43" s="21" t="str">
        <f t="shared" si="1"/>
        <v>Pendiente</v>
      </c>
      <c r="I43" s="24">
        <v>7</v>
      </c>
      <c r="J43" s="24" t="s">
        <v>96</v>
      </c>
      <c r="K43" s="33" t="s">
        <v>97</v>
      </c>
    </row>
    <row r="44" spans="1:11" x14ac:dyDescent="0.3">
      <c r="A44" s="31">
        <v>41</v>
      </c>
      <c r="B44" s="31" t="s">
        <v>162</v>
      </c>
      <c r="C44" s="31" t="s">
        <v>109</v>
      </c>
      <c r="D44" s="24" t="s">
        <v>143</v>
      </c>
      <c r="E44" s="24" t="s">
        <v>145</v>
      </c>
      <c r="F44" s="32"/>
      <c r="G44" s="32"/>
      <c r="H44" s="21" t="str">
        <f t="shared" si="1"/>
        <v>Pendiente</v>
      </c>
      <c r="I44" s="24">
        <v>10</v>
      </c>
      <c r="J44" s="24" t="s">
        <v>96</v>
      </c>
      <c r="K44" s="33" t="s">
        <v>97</v>
      </c>
    </row>
    <row r="45" spans="1:11" x14ac:dyDescent="0.3">
      <c r="A45" s="29">
        <v>42</v>
      </c>
      <c r="B45" s="29" t="s">
        <v>162</v>
      </c>
      <c r="C45" s="29" t="s">
        <v>163</v>
      </c>
      <c r="D45" s="24" t="s">
        <v>139</v>
      </c>
      <c r="E45" s="24" t="s">
        <v>141</v>
      </c>
      <c r="F45" s="32"/>
      <c r="G45" s="32"/>
      <c r="H45" s="21" t="str">
        <f t="shared" si="1"/>
        <v>Pendiente</v>
      </c>
      <c r="I45" s="24">
        <v>9</v>
      </c>
      <c r="J45" s="24" t="s">
        <v>96</v>
      </c>
      <c r="K45" s="33" t="s">
        <v>97</v>
      </c>
    </row>
    <row r="46" spans="1:11" x14ac:dyDescent="0.3">
      <c r="A46" s="31">
        <v>43</v>
      </c>
      <c r="B46" s="31" t="s">
        <v>162</v>
      </c>
      <c r="C46" s="31" t="s">
        <v>98</v>
      </c>
      <c r="D46" s="24" t="s">
        <v>142</v>
      </c>
      <c r="E46" s="24" t="s">
        <v>140</v>
      </c>
      <c r="F46" s="32"/>
      <c r="G46" s="32"/>
      <c r="H46" s="21" t="str">
        <f t="shared" si="1"/>
        <v>Pendiente</v>
      </c>
      <c r="I46" s="24">
        <v>9</v>
      </c>
      <c r="J46" s="24" t="s">
        <v>96</v>
      </c>
      <c r="K46" s="33" t="s">
        <v>97</v>
      </c>
    </row>
    <row r="47" spans="1:11" x14ac:dyDescent="0.3">
      <c r="A47" s="29">
        <v>44</v>
      </c>
      <c r="B47" s="29" t="s">
        <v>162</v>
      </c>
      <c r="C47" s="29" t="s">
        <v>98</v>
      </c>
      <c r="D47" s="24" t="s">
        <v>146</v>
      </c>
      <c r="E47" s="24" t="s">
        <v>144</v>
      </c>
      <c r="F47" s="32"/>
      <c r="G47" s="32"/>
      <c r="H47" s="21" t="str">
        <f t="shared" si="1"/>
        <v>Pendiente</v>
      </c>
      <c r="I47" s="24">
        <v>10</v>
      </c>
      <c r="J47" s="24" t="s">
        <v>96</v>
      </c>
      <c r="K47" s="33" t="s">
        <v>97</v>
      </c>
    </row>
    <row r="48" spans="1:11" x14ac:dyDescent="0.3">
      <c r="A48" s="31">
        <v>45</v>
      </c>
      <c r="B48" s="31" t="s">
        <v>164</v>
      </c>
      <c r="C48" s="31" t="s">
        <v>109</v>
      </c>
      <c r="D48" s="24" t="s">
        <v>148</v>
      </c>
      <c r="E48" s="24" t="s">
        <v>154</v>
      </c>
      <c r="F48" s="32"/>
      <c r="G48" s="32"/>
      <c r="H48" s="21" t="str">
        <f t="shared" si="1"/>
        <v>Pendiente</v>
      </c>
      <c r="I48" s="24">
        <v>11</v>
      </c>
      <c r="J48" s="24" t="s">
        <v>96</v>
      </c>
      <c r="K48" s="33" t="s">
        <v>97</v>
      </c>
    </row>
    <row r="49" spans="1:11" x14ac:dyDescent="0.3">
      <c r="A49" s="29">
        <v>46</v>
      </c>
      <c r="B49" s="29" t="s">
        <v>164</v>
      </c>
      <c r="C49" s="29" t="s">
        <v>159</v>
      </c>
      <c r="D49" s="24" t="s">
        <v>150</v>
      </c>
      <c r="E49" s="24" t="s">
        <v>152</v>
      </c>
      <c r="F49" s="32"/>
      <c r="G49" s="32"/>
      <c r="H49" s="21" t="str">
        <f t="shared" si="1"/>
        <v>Pendiente</v>
      </c>
      <c r="I49" s="24">
        <v>12</v>
      </c>
      <c r="J49" s="24" t="s">
        <v>96</v>
      </c>
      <c r="K49" s="33" t="s">
        <v>97</v>
      </c>
    </row>
    <row r="50" spans="1:11" x14ac:dyDescent="0.3">
      <c r="A50" s="31">
        <v>47</v>
      </c>
      <c r="B50" s="31" t="s">
        <v>164</v>
      </c>
      <c r="C50" s="31" t="s">
        <v>124</v>
      </c>
      <c r="D50" s="24" t="s">
        <v>153</v>
      </c>
      <c r="E50" s="24" t="s">
        <v>151</v>
      </c>
      <c r="F50" s="32"/>
      <c r="G50" s="32"/>
      <c r="H50" s="21" t="str">
        <f t="shared" si="1"/>
        <v>Pendiente</v>
      </c>
      <c r="I50" s="24">
        <v>12</v>
      </c>
      <c r="J50" s="24" t="s">
        <v>96</v>
      </c>
      <c r="K50" s="33" t="s">
        <v>97</v>
      </c>
    </row>
    <row r="51" spans="1:11" x14ac:dyDescent="0.3">
      <c r="A51" s="29">
        <v>48</v>
      </c>
      <c r="B51" s="29" t="s">
        <v>164</v>
      </c>
      <c r="C51" s="29" t="s">
        <v>98</v>
      </c>
      <c r="D51" s="24" t="s">
        <v>155</v>
      </c>
      <c r="E51" s="24" t="s">
        <v>149</v>
      </c>
      <c r="F51" s="32"/>
      <c r="G51" s="32"/>
      <c r="H51" s="21" t="str">
        <f t="shared" si="1"/>
        <v>Pendiente</v>
      </c>
      <c r="I51" s="24">
        <v>11</v>
      </c>
      <c r="J51" s="24" t="s">
        <v>96</v>
      </c>
      <c r="K51" s="33" t="s">
        <v>97</v>
      </c>
    </row>
    <row r="52" spans="1:11" x14ac:dyDescent="0.3">
      <c r="A52" s="31">
        <v>49</v>
      </c>
      <c r="B52" s="31" t="s">
        <v>165</v>
      </c>
      <c r="C52" s="31" t="s">
        <v>109</v>
      </c>
      <c r="D52" s="24" t="s">
        <v>111</v>
      </c>
      <c r="E52" s="24" t="s">
        <v>103</v>
      </c>
      <c r="F52" s="32"/>
      <c r="G52" s="32"/>
      <c r="H52" s="21" t="str">
        <f t="shared" si="1"/>
        <v>Pendiente</v>
      </c>
      <c r="I52" s="24">
        <v>2</v>
      </c>
      <c r="J52" s="24" t="s">
        <v>96</v>
      </c>
      <c r="K52" s="33" t="s">
        <v>97</v>
      </c>
    </row>
    <row r="53" spans="1:11" x14ac:dyDescent="0.3">
      <c r="A53" s="29">
        <v>50</v>
      </c>
      <c r="B53" s="29" t="s">
        <v>165</v>
      </c>
      <c r="C53" s="29" t="s">
        <v>109</v>
      </c>
      <c r="D53" s="24" t="s">
        <v>104</v>
      </c>
      <c r="E53" s="24" t="s">
        <v>110</v>
      </c>
      <c r="F53" s="32"/>
      <c r="G53" s="32"/>
      <c r="H53" s="21" t="str">
        <f t="shared" si="1"/>
        <v>Pendiente</v>
      </c>
      <c r="I53" s="24">
        <v>2</v>
      </c>
      <c r="J53" s="24" t="s">
        <v>96</v>
      </c>
      <c r="K53" s="33" t="s">
        <v>97</v>
      </c>
    </row>
    <row r="54" spans="1:11" x14ac:dyDescent="0.3">
      <c r="A54" s="31">
        <v>51</v>
      </c>
      <c r="B54" s="31" t="s">
        <v>165</v>
      </c>
      <c r="C54" s="31" t="s">
        <v>105</v>
      </c>
      <c r="D54" s="24" t="s">
        <v>116</v>
      </c>
      <c r="E54" s="24" t="s">
        <v>112</v>
      </c>
      <c r="F54" s="32"/>
      <c r="G54" s="32"/>
      <c r="H54" s="21" t="str">
        <f t="shared" si="1"/>
        <v>Pendiente</v>
      </c>
      <c r="I54" s="24">
        <v>3</v>
      </c>
      <c r="J54" s="24" t="s">
        <v>96</v>
      </c>
      <c r="K54" s="33" t="s">
        <v>97</v>
      </c>
    </row>
    <row r="55" spans="1:11" x14ac:dyDescent="0.3">
      <c r="A55" s="29">
        <v>52</v>
      </c>
      <c r="B55" s="29" t="s">
        <v>165</v>
      </c>
      <c r="C55" s="29" t="s">
        <v>105</v>
      </c>
      <c r="D55" s="24" t="s">
        <v>113</v>
      </c>
      <c r="E55" s="24" t="s">
        <v>115</v>
      </c>
      <c r="F55" s="32"/>
      <c r="G55" s="32"/>
      <c r="H55" s="21" t="str">
        <f t="shared" si="1"/>
        <v>Pendiente</v>
      </c>
      <c r="I55" s="24">
        <v>3</v>
      </c>
      <c r="J55" s="24" t="s">
        <v>96</v>
      </c>
      <c r="K55" s="33" t="s">
        <v>97</v>
      </c>
    </row>
    <row r="56" spans="1:11" x14ac:dyDescent="0.3">
      <c r="A56" s="31">
        <v>53</v>
      </c>
      <c r="B56" s="31" t="s">
        <v>165</v>
      </c>
      <c r="C56" s="31" t="s">
        <v>124</v>
      </c>
      <c r="D56" s="24" t="s">
        <v>100</v>
      </c>
      <c r="E56" s="24" t="s">
        <v>94</v>
      </c>
      <c r="F56" s="32"/>
      <c r="G56" s="32"/>
      <c r="H56" s="21" t="str">
        <f t="shared" si="1"/>
        <v>Pendiente</v>
      </c>
      <c r="I56" s="24">
        <v>1</v>
      </c>
      <c r="J56" s="24" t="s">
        <v>96</v>
      </c>
      <c r="K56" s="33" t="s">
        <v>97</v>
      </c>
    </row>
    <row r="57" spans="1:11" x14ac:dyDescent="0.3">
      <c r="A57" s="29">
        <v>54</v>
      </c>
      <c r="B57" s="29" t="s">
        <v>165</v>
      </c>
      <c r="C57" s="29" t="s">
        <v>124</v>
      </c>
      <c r="D57" s="24" t="s">
        <v>95</v>
      </c>
      <c r="E57" s="24" t="s">
        <v>99</v>
      </c>
      <c r="F57" s="32"/>
      <c r="G57" s="32"/>
      <c r="H57" s="21" t="str">
        <f t="shared" si="1"/>
        <v>Pendiente</v>
      </c>
      <c r="I57" s="24">
        <v>1</v>
      </c>
      <c r="J57" s="24" t="s">
        <v>96</v>
      </c>
      <c r="K57" s="33" t="s">
        <v>97</v>
      </c>
    </row>
    <row r="58" spans="1:11" x14ac:dyDescent="0.3">
      <c r="A58" s="31">
        <v>55</v>
      </c>
      <c r="B58" s="31" t="s">
        <v>166</v>
      </c>
      <c r="C58" s="31" t="s">
        <v>159</v>
      </c>
      <c r="D58" s="24" t="s">
        <v>121</v>
      </c>
      <c r="E58" s="24" t="s">
        <v>125</v>
      </c>
      <c r="F58" s="32"/>
      <c r="G58" s="32"/>
      <c r="H58" s="21" t="str">
        <f t="shared" si="1"/>
        <v>Pendiente</v>
      </c>
      <c r="I58" s="24">
        <v>5</v>
      </c>
      <c r="J58" s="24" t="s">
        <v>96</v>
      </c>
      <c r="K58" s="33" t="s">
        <v>97</v>
      </c>
    </row>
    <row r="59" spans="1:11" x14ac:dyDescent="0.3">
      <c r="A59" s="29">
        <v>56</v>
      </c>
      <c r="B59" s="29" t="s">
        <v>166</v>
      </c>
      <c r="C59" s="29" t="s">
        <v>159</v>
      </c>
      <c r="D59" s="24" t="s">
        <v>126</v>
      </c>
      <c r="E59" s="24" t="s">
        <v>120</v>
      </c>
      <c r="F59" s="32"/>
      <c r="G59" s="32"/>
      <c r="H59" s="21" t="str">
        <f t="shared" si="1"/>
        <v>Pendiente</v>
      </c>
      <c r="I59" s="24">
        <v>5</v>
      </c>
      <c r="J59" s="24" t="s">
        <v>96</v>
      </c>
      <c r="K59" s="33" t="s">
        <v>97</v>
      </c>
    </row>
    <row r="60" spans="1:11" x14ac:dyDescent="0.3">
      <c r="A60" s="31">
        <v>57</v>
      </c>
      <c r="B60" s="31" t="s">
        <v>166</v>
      </c>
      <c r="C60" s="31" t="s">
        <v>105</v>
      </c>
      <c r="D60" s="24" t="s">
        <v>123</v>
      </c>
      <c r="E60" s="24" t="s">
        <v>127</v>
      </c>
      <c r="F60" s="32"/>
      <c r="G60" s="32"/>
      <c r="H60" s="21" t="str">
        <f t="shared" si="1"/>
        <v>Pendiente</v>
      </c>
      <c r="I60" s="24">
        <v>6</v>
      </c>
      <c r="J60" s="24" t="s">
        <v>96</v>
      </c>
      <c r="K60" s="33" t="s">
        <v>97</v>
      </c>
    </row>
    <row r="61" spans="1:11" x14ac:dyDescent="0.3">
      <c r="A61" s="29">
        <v>58</v>
      </c>
      <c r="B61" s="29" t="s">
        <v>166</v>
      </c>
      <c r="C61" s="29" t="s">
        <v>105</v>
      </c>
      <c r="D61" s="24" t="s">
        <v>128</v>
      </c>
      <c r="E61" s="24" t="s">
        <v>122</v>
      </c>
      <c r="F61" s="32"/>
      <c r="G61" s="32"/>
      <c r="H61" s="21" t="str">
        <f t="shared" si="1"/>
        <v>Pendiente</v>
      </c>
      <c r="I61" s="24">
        <v>6</v>
      </c>
      <c r="J61" s="24" t="s">
        <v>96</v>
      </c>
      <c r="K61" s="33" t="s">
        <v>97</v>
      </c>
    </row>
    <row r="62" spans="1:11" x14ac:dyDescent="0.3">
      <c r="A62" s="31">
        <v>59</v>
      </c>
      <c r="B62" s="31" t="s">
        <v>166</v>
      </c>
      <c r="C62" s="31" t="s">
        <v>124</v>
      </c>
      <c r="D62" s="24" t="s">
        <v>118</v>
      </c>
      <c r="E62" s="24" t="s">
        <v>106</v>
      </c>
      <c r="F62" s="32"/>
      <c r="G62" s="32"/>
      <c r="H62" s="21" t="str">
        <f t="shared" si="1"/>
        <v>Pendiente</v>
      </c>
      <c r="I62" s="24">
        <v>4</v>
      </c>
      <c r="J62" s="24" t="s">
        <v>96</v>
      </c>
      <c r="K62" s="33" t="s">
        <v>97</v>
      </c>
    </row>
    <row r="63" spans="1:11" x14ac:dyDescent="0.3">
      <c r="A63" s="29">
        <v>60</v>
      </c>
      <c r="B63" s="29" t="s">
        <v>166</v>
      </c>
      <c r="C63" s="29" t="s">
        <v>124</v>
      </c>
      <c r="D63" s="24" t="s">
        <v>107</v>
      </c>
      <c r="E63" s="24" t="s">
        <v>117</v>
      </c>
      <c r="F63" s="32"/>
      <c r="G63" s="32"/>
      <c r="H63" s="21" t="str">
        <f t="shared" si="1"/>
        <v>Pendiente</v>
      </c>
      <c r="I63" s="24">
        <v>4</v>
      </c>
      <c r="J63" s="24" t="s">
        <v>96</v>
      </c>
      <c r="K63" s="33" t="s">
        <v>97</v>
      </c>
    </row>
    <row r="64" spans="1:11" x14ac:dyDescent="0.3">
      <c r="A64" s="31">
        <v>61</v>
      </c>
      <c r="B64" s="31" t="s">
        <v>167</v>
      </c>
      <c r="C64" s="31" t="s">
        <v>102</v>
      </c>
      <c r="D64" s="24" t="s">
        <v>142</v>
      </c>
      <c r="E64" s="24" t="s">
        <v>139</v>
      </c>
      <c r="F64" s="32"/>
      <c r="G64" s="32"/>
      <c r="H64" s="21" t="str">
        <f t="shared" si="1"/>
        <v>Pendiente</v>
      </c>
      <c r="I64" s="24">
        <v>9</v>
      </c>
      <c r="J64" s="24" t="s">
        <v>96</v>
      </c>
      <c r="K64" s="33" t="s">
        <v>97</v>
      </c>
    </row>
    <row r="65" spans="1:11" x14ac:dyDescent="0.3">
      <c r="A65" s="29">
        <v>62</v>
      </c>
      <c r="B65" s="29" t="s">
        <v>167</v>
      </c>
      <c r="C65" s="29" t="s">
        <v>102</v>
      </c>
      <c r="D65" s="24" t="s">
        <v>140</v>
      </c>
      <c r="E65" s="24" t="s">
        <v>141</v>
      </c>
      <c r="F65" s="32"/>
      <c r="G65" s="32"/>
      <c r="H65" s="21" t="str">
        <f t="shared" si="1"/>
        <v>Pendiente</v>
      </c>
      <c r="I65" s="24">
        <v>9</v>
      </c>
      <c r="J65" s="24" t="s">
        <v>96</v>
      </c>
      <c r="K65" s="33" t="s">
        <v>97</v>
      </c>
    </row>
    <row r="66" spans="1:11" x14ac:dyDescent="0.3">
      <c r="A66" s="31">
        <v>63</v>
      </c>
      <c r="B66" s="31" t="s">
        <v>167</v>
      </c>
      <c r="C66" s="31" t="s">
        <v>124</v>
      </c>
      <c r="D66" s="24" t="s">
        <v>131</v>
      </c>
      <c r="E66" s="24" t="s">
        <v>134</v>
      </c>
      <c r="F66" s="32"/>
      <c r="G66" s="32"/>
      <c r="H66" s="21" t="str">
        <f t="shared" si="1"/>
        <v>Pendiente</v>
      </c>
      <c r="I66" s="24">
        <v>8</v>
      </c>
      <c r="J66" s="24" t="s">
        <v>96</v>
      </c>
      <c r="K66" s="33" t="s">
        <v>97</v>
      </c>
    </row>
    <row r="67" spans="1:11" x14ac:dyDescent="0.3">
      <c r="A67" s="29">
        <v>64</v>
      </c>
      <c r="B67" s="29" t="s">
        <v>167</v>
      </c>
      <c r="C67" s="29" t="s">
        <v>105</v>
      </c>
      <c r="D67" s="24" t="s">
        <v>135</v>
      </c>
      <c r="E67" s="24" t="s">
        <v>130</v>
      </c>
      <c r="F67" s="32"/>
      <c r="G67" s="32"/>
      <c r="H67" s="21" t="str">
        <f t="shared" si="1"/>
        <v>Pendiente</v>
      </c>
      <c r="I67" s="24">
        <v>8</v>
      </c>
      <c r="J67" s="24" t="s">
        <v>96</v>
      </c>
      <c r="K67" s="33" t="s">
        <v>97</v>
      </c>
    </row>
    <row r="68" spans="1:11" x14ac:dyDescent="0.3">
      <c r="A68" s="31">
        <v>65</v>
      </c>
      <c r="B68" s="31" t="s">
        <v>167</v>
      </c>
      <c r="C68" s="31" t="s">
        <v>98</v>
      </c>
      <c r="D68" s="24" t="s">
        <v>133</v>
      </c>
      <c r="E68" s="24" t="s">
        <v>136</v>
      </c>
      <c r="F68" s="32"/>
      <c r="G68" s="32"/>
      <c r="H68" s="21" t="str">
        <f t="shared" ref="H68:H99" si="2">IF(AND(ISNUMBER(F68),ISNUMBER(G68)),"Finalizado","Pendiente")</f>
        <v>Pendiente</v>
      </c>
      <c r="I68" s="24">
        <v>7</v>
      </c>
      <c r="J68" s="24" t="s">
        <v>96</v>
      </c>
      <c r="K68" s="33" t="s">
        <v>97</v>
      </c>
    </row>
    <row r="69" spans="1:11" x14ac:dyDescent="0.3">
      <c r="A69" s="29">
        <v>66</v>
      </c>
      <c r="B69" s="29" t="s">
        <v>167</v>
      </c>
      <c r="C69" s="29" t="s">
        <v>98</v>
      </c>
      <c r="D69" s="24" t="s">
        <v>137</v>
      </c>
      <c r="E69" s="24" t="s">
        <v>132</v>
      </c>
      <c r="F69" s="32"/>
      <c r="G69" s="32"/>
      <c r="H69" s="21" t="str">
        <f t="shared" si="2"/>
        <v>Pendiente</v>
      </c>
      <c r="I69" s="24">
        <v>7</v>
      </c>
      <c r="J69" s="24" t="s">
        <v>96</v>
      </c>
      <c r="K69" s="33" t="s">
        <v>97</v>
      </c>
    </row>
    <row r="70" spans="1:11" x14ac:dyDescent="0.3">
      <c r="A70" s="31">
        <v>67</v>
      </c>
      <c r="B70" s="31" t="s">
        <v>168</v>
      </c>
      <c r="C70" s="31" t="s">
        <v>163</v>
      </c>
      <c r="D70" s="24" t="s">
        <v>153</v>
      </c>
      <c r="E70" s="24" t="s">
        <v>150</v>
      </c>
      <c r="F70" s="32"/>
      <c r="G70" s="32"/>
      <c r="H70" s="21" t="str">
        <f t="shared" si="2"/>
        <v>Pendiente</v>
      </c>
      <c r="I70" s="24">
        <v>12</v>
      </c>
      <c r="J70" s="24" t="s">
        <v>96</v>
      </c>
      <c r="K70" s="33" t="s">
        <v>97</v>
      </c>
    </row>
    <row r="71" spans="1:11" x14ac:dyDescent="0.3">
      <c r="A71" s="29">
        <v>68</v>
      </c>
      <c r="B71" s="29" t="s">
        <v>168</v>
      </c>
      <c r="C71" s="29" t="s">
        <v>163</v>
      </c>
      <c r="D71" s="24" t="s">
        <v>151</v>
      </c>
      <c r="E71" s="24" t="s">
        <v>152</v>
      </c>
      <c r="F71" s="32"/>
      <c r="G71" s="32"/>
      <c r="H71" s="21" t="str">
        <f t="shared" si="2"/>
        <v>Pendiente</v>
      </c>
      <c r="I71" s="24">
        <v>12</v>
      </c>
      <c r="J71" s="24" t="s">
        <v>96</v>
      </c>
      <c r="K71" s="33" t="s">
        <v>97</v>
      </c>
    </row>
    <row r="72" spans="1:11" x14ac:dyDescent="0.3">
      <c r="A72" s="31">
        <v>69</v>
      </c>
      <c r="B72" s="31" t="s">
        <v>168</v>
      </c>
      <c r="C72" s="31" t="s">
        <v>169</v>
      </c>
      <c r="D72" s="24" t="s">
        <v>155</v>
      </c>
      <c r="E72" s="24" t="s">
        <v>148</v>
      </c>
      <c r="F72" s="32"/>
      <c r="G72" s="32"/>
      <c r="H72" s="21" t="str">
        <f t="shared" si="2"/>
        <v>Pendiente</v>
      </c>
      <c r="I72" s="24">
        <v>11</v>
      </c>
      <c r="J72" s="24" t="s">
        <v>96</v>
      </c>
      <c r="K72" s="33" t="s">
        <v>97</v>
      </c>
    </row>
    <row r="73" spans="1:11" x14ac:dyDescent="0.3">
      <c r="A73" s="29">
        <v>70</v>
      </c>
      <c r="B73" s="29" t="s">
        <v>168</v>
      </c>
      <c r="C73" s="29" t="s">
        <v>169</v>
      </c>
      <c r="D73" s="24" t="s">
        <v>149</v>
      </c>
      <c r="E73" s="24" t="s">
        <v>154</v>
      </c>
      <c r="F73" s="32"/>
      <c r="G73" s="32"/>
      <c r="H73" s="21" t="str">
        <f t="shared" si="2"/>
        <v>Pendiente</v>
      </c>
      <c r="I73" s="24">
        <v>11</v>
      </c>
      <c r="J73" s="24" t="s">
        <v>96</v>
      </c>
      <c r="K73" s="33" t="s">
        <v>97</v>
      </c>
    </row>
    <row r="74" spans="1:11" x14ac:dyDescent="0.3">
      <c r="A74" s="31">
        <v>71</v>
      </c>
      <c r="B74" s="31" t="s">
        <v>168</v>
      </c>
      <c r="C74" s="31" t="s">
        <v>114</v>
      </c>
      <c r="D74" s="24" t="s">
        <v>144</v>
      </c>
      <c r="E74" s="24" t="s">
        <v>145</v>
      </c>
      <c r="F74" s="32"/>
      <c r="G74" s="32"/>
      <c r="H74" s="21" t="str">
        <f t="shared" si="2"/>
        <v>Pendiente</v>
      </c>
      <c r="I74" s="24">
        <v>10</v>
      </c>
      <c r="J74" s="24" t="s">
        <v>96</v>
      </c>
      <c r="K74" s="33" t="s">
        <v>97</v>
      </c>
    </row>
    <row r="75" spans="1:11" x14ac:dyDescent="0.3">
      <c r="A75" s="29">
        <v>72</v>
      </c>
      <c r="B75" s="29" t="s">
        <v>168</v>
      </c>
      <c r="C75" s="29" t="s">
        <v>114</v>
      </c>
      <c r="D75" s="24" t="s">
        <v>146</v>
      </c>
      <c r="E75" s="24" t="s">
        <v>143</v>
      </c>
      <c r="F75" s="32"/>
      <c r="G75" s="32"/>
      <c r="H75" s="21" t="str">
        <f t="shared" si="2"/>
        <v>Pendiente</v>
      </c>
      <c r="I75" s="24">
        <v>10</v>
      </c>
      <c r="J75" s="24" t="s">
        <v>96</v>
      </c>
      <c r="K75" s="33" t="s">
        <v>97</v>
      </c>
    </row>
    <row r="76" spans="1:11" x14ac:dyDescent="0.3">
      <c r="A76" s="31">
        <v>73</v>
      </c>
      <c r="B76" s="31" t="s">
        <v>170</v>
      </c>
      <c r="C76" s="31" t="s">
        <v>109</v>
      </c>
      <c r="D76" s="24" t="s">
        <v>171</v>
      </c>
      <c r="E76" s="24" t="s">
        <v>172</v>
      </c>
      <c r="F76" s="32"/>
      <c r="G76" s="32"/>
      <c r="H76" s="21" t="str">
        <f t="shared" si="2"/>
        <v>Pendiente</v>
      </c>
      <c r="I76" s="24">
        <v>13</v>
      </c>
      <c r="J76" s="24" t="s">
        <v>173</v>
      </c>
      <c r="K76" s="32"/>
    </row>
    <row r="77" spans="1:11" x14ac:dyDescent="0.3">
      <c r="A77" s="29">
        <v>74</v>
      </c>
      <c r="B77" s="29" t="s">
        <v>174</v>
      </c>
      <c r="C77" s="29" t="s">
        <v>175</v>
      </c>
      <c r="D77" s="24" t="s">
        <v>176</v>
      </c>
      <c r="E77" s="24" t="s">
        <v>177</v>
      </c>
      <c r="F77" s="32"/>
      <c r="G77" s="32"/>
      <c r="H77" s="21" t="str">
        <f t="shared" si="2"/>
        <v>Pendiente</v>
      </c>
      <c r="I77" s="24">
        <v>13</v>
      </c>
      <c r="J77" s="24" t="s">
        <v>173</v>
      </c>
      <c r="K77" s="32"/>
    </row>
    <row r="78" spans="1:11" x14ac:dyDescent="0.3">
      <c r="A78" s="31">
        <v>75</v>
      </c>
      <c r="B78" s="31" t="s">
        <v>174</v>
      </c>
      <c r="C78" s="31" t="s">
        <v>124</v>
      </c>
      <c r="D78" s="24" t="s">
        <v>178</v>
      </c>
      <c r="E78" s="24" t="s">
        <v>179</v>
      </c>
      <c r="F78" s="32"/>
      <c r="G78" s="32"/>
      <c r="H78" s="21" t="str">
        <f t="shared" si="2"/>
        <v>Pendiente</v>
      </c>
      <c r="I78" s="24">
        <v>13</v>
      </c>
      <c r="J78" s="24" t="s">
        <v>173</v>
      </c>
      <c r="K78" s="32"/>
    </row>
    <row r="79" spans="1:11" x14ac:dyDescent="0.3">
      <c r="A79" s="29">
        <v>76</v>
      </c>
      <c r="B79" s="29" t="s">
        <v>174</v>
      </c>
      <c r="C79" s="29" t="s">
        <v>109</v>
      </c>
      <c r="D79" s="24" t="s">
        <v>180</v>
      </c>
      <c r="E79" s="24" t="s">
        <v>181</v>
      </c>
      <c r="F79" s="32"/>
      <c r="G79" s="32"/>
      <c r="H79" s="21" t="str">
        <f t="shared" si="2"/>
        <v>Pendiente</v>
      </c>
      <c r="I79" s="24">
        <v>13</v>
      </c>
      <c r="J79" s="24" t="s">
        <v>173</v>
      </c>
      <c r="K79" s="32"/>
    </row>
    <row r="80" spans="1:11" x14ac:dyDescent="0.3">
      <c r="A80" s="31">
        <v>77</v>
      </c>
      <c r="B80" s="31" t="s">
        <v>182</v>
      </c>
      <c r="C80" s="31" t="s">
        <v>163</v>
      </c>
      <c r="D80" s="24" t="s">
        <v>183</v>
      </c>
      <c r="E80" s="24" t="s">
        <v>184</v>
      </c>
      <c r="F80" s="32"/>
      <c r="G80" s="32"/>
      <c r="H80" s="21" t="str">
        <f t="shared" si="2"/>
        <v>Pendiente</v>
      </c>
      <c r="I80" s="24">
        <v>13</v>
      </c>
      <c r="J80" s="24" t="s">
        <v>173</v>
      </c>
      <c r="K80" s="32"/>
    </row>
    <row r="81" spans="1:11" x14ac:dyDescent="0.3">
      <c r="A81" s="29">
        <v>78</v>
      </c>
      <c r="B81" s="29" t="s">
        <v>182</v>
      </c>
      <c r="C81" s="29" t="s">
        <v>109</v>
      </c>
      <c r="D81" s="24" t="s">
        <v>185</v>
      </c>
      <c r="E81" s="24" t="s">
        <v>186</v>
      </c>
      <c r="F81" s="32"/>
      <c r="G81" s="32"/>
      <c r="H81" s="21" t="str">
        <f t="shared" si="2"/>
        <v>Pendiente</v>
      </c>
      <c r="I81" s="24">
        <v>13</v>
      </c>
      <c r="J81" s="24" t="s">
        <v>173</v>
      </c>
      <c r="K81" s="32"/>
    </row>
    <row r="82" spans="1:11" x14ac:dyDescent="0.3">
      <c r="A82" s="31">
        <v>79</v>
      </c>
      <c r="B82" s="31" t="s">
        <v>182</v>
      </c>
      <c r="C82" s="31" t="s">
        <v>124</v>
      </c>
      <c r="D82" s="24" t="s">
        <v>187</v>
      </c>
      <c r="E82" s="24" t="s">
        <v>188</v>
      </c>
      <c r="F82" s="32"/>
      <c r="G82" s="32"/>
      <c r="H82" s="21" t="str">
        <f t="shared" si="2"/>
        <v>Pendiente</v>
      </c>
      <c r="I82" s="24">
        <v>13</v>
      </c>
      <c r="J82" s="24" t="s">
        <v>173</v>
      </c>
      <c r="K82" s="32"/>
    </row>
    <row r="83" spans="1:11" x14ac:dyDescent="0.3">
      <c r="A83" s="29">
        <v>80</v>
      </c>
      <c r="B83" s="29" t="s">
        <v>189</v>
      </c>
      <c r="C83" s="29" t="s">
        <v>109</v>
      </c>
      <c r="D83" s="24" t="s">
        <v>190</v>
      </c>
      <c r="E83" s="24" t="s">
        <v>191</v>
      </c>
      <c r="F83" s="32"/>
      <c r="G83" s="32"/>
      <c r="H83" s="21" t="str">
        <f t="shared" si="2"/>
        <v>Pendiente</v>
      </c>
      <c r="I83" s="24">
        <v>13</v>
      </c>
      <c r="J83" s="24" t="s">
        <v>173</v>
      </c>
      <c r="K83" s="32"/>
    </row>
    <row r="84" spans="1:11" x14ac:dyDescent="0.3">
      <c r="A84" s="31">
        <v>81</v>
      </c>
      <c r="B84" s="31" t="s">
        <v>189</v>
      </c>
      <c r="C84" s="31" t="s">
        <v>163</v>
      </c>
      <c r="D84" s="24" t="s">
        <v>192</v>
      </c>
      <c r="E84" s="24" t="s">
        <v>193</v>
      </c>
      <c r="F84" s="32"/>
      <c r="G84" s="32"/>
      <c r="H84" s="21" t="str">
        <f t="shared" si="2"/>
        <v>Pendiente</v>
      </c>
      <c r="I84" s="24">
        <v>13</v>
      </c>
      <c r="J84" s="24" t="s">
        <v>173</v>
      </c>
      <c r="K84" s="32"/>
    </row>
    <row r="85" spans="1:11" x14ac:dyDescent="0.3">
      <c r="A85" s="29">
        <v>82</v>
      </c>
      <c r="B85" s="29" t="s">
        <v>189</v>
      </c>
      <c r="C85" s="29" t="s">
        <v>93</v>
      </c>
      <c r="D85" s="24" t="s">
        <v>194</v>
      </c>
      <c r="E85" s="24" t="s">
        <v>195</v>
      </c>
      <c r="F85" s="32"/>
      <c r="G85" s="32"/>
      <c r="H85" s="21" t="str">
        <f t="shared" si="2"/>
        <v>Pendiente</v>
      </c>
      <c r="I85" s="24">
        <v>13</v>
      </c>
      <c r="J85" s="24" t="s">
        <v>173</v>
      </c>
      <c r="K85" s="32"/>
    </row>
    <row r="86" spans="1:11" x14ac:dyDescent="0.3">
      <c r="A86" s="31">
        <v>83</v>
      </c>
      <c r="B86" s="31" t="s">
        <v>196</v>
      </c>
      <c r="C86" s="31" t="s">
        <v>124</v>
      </c>
      <c r="D86" s="24" t="s">
        <v>197</v>
      </c>
      <c r="E86" s="24" t="s">
        <v>198</v>
      </c>
      <c r="F86" s="32"/>
      <c r="G86" s="32"/>
      <c r="H86" s="21" t="str">
        <f t="shared" si="2"/>
        <v>Pendiente</v>
      </c>
      <c r="I86" s="24">
        <v>13</v>
      </c>
      <c r="J86" s="24" t="s">
        <v>173</v>
      </c>
      <c r="K86" s="32"/>
    </row>
    <row r="87" spans="1:11" x14ac:dyDescent="0.3">
      <c r="A87" s="29">
        <v>84</v>
      </c>
      <c r="B87" s="29" t="s">
        <v>196</v>
      </c>
      <c r="C87" s="29" t="s">
        <v>109</v>
      </c>
      <c r="D87" s="24" t="s">
        <v>199</v>
      </c>
      <c r="E87" s="24" t="s">
        <v>200</v>
      </c>
      <c r="F87" s="32"/>
      <c r="G87" s="32"/>
      <c r="H87" s="21" t="str">
        <f t="shared" si="2"/>
        <v>Pendiente</v>
      </c>
      <c r="I87" s="24">
        <v>13</v>
      </c>
      <c r="J87" s="24" t="s">
        <v>173</v>
      </c>
      <c r="K87" s="32"/>
    </row>
    <row r="88" spans="1:11" x14ac:dyDescent="0.3">
      <c r="A88" s="31">
        <v>85</v>
      </c>
      <c r="B88" s="31" t="s">
        <v>196</v>
      </c>
      <c r="C88" s="31" t="s">
        <v>98</v>
      </c>
      <c r="D88" s="24" t="s">
        <v>201</v>
      </c>
      <c r="E88" s="24" t="s">
        <v>202</v>
      </c>
      <c r="F88" s="32"/>
      <c r="G88" s="32"/>
      <c r="H88" s="21" t="str">
        <f t="shared" si="2"/>
        <v>Pendiente</v>
      </c>
      <c r="I88" s="24">
        <v>13</v>
      </c>
      <c r="J88" s="24" t="s">
        <v>173</v>
      </c>
      <c r="K88" s="32"/>
    </row>
    <row r="89" spans="1:11" x14ac:dyDescent="0.3">
      <c r="A89" s="29">
        <v>86</v>
      </c>
      <c r="B89" s="29" t="s">
        <v>203</v>
      </c>
      <c r="C89" s="29" t="s">
        <v>105</v>
      </c>
      <c r="D89" s="24" t="s">
        <v>204</v>
      </c>
      <c r="E89" s="24" t="s">
        <v>205</v>
      </c>
      <c r="F89" s="32"/>
      <c r="G89" s="32"/>
      <c r="H89" s="21" t="str">
        <f t="shared" si="2"/>
        <v>Pendiente</v>
      </c>
      <c r="I89" s="24">
        <v>13</v>
      </c>
      <c r="J89" s="24" t="s">
        <v>173</v>
      </c>
      <c r="K89" s="32"/>
    </row>
    <row r="90" spans="1:11" x14ac:dyDescent="0.3">
      <c r="A90" s="31">
        <v>87</v>
      </c>
      <c r="B90" s="31" t="s">
        <v>203</v>
      </c>
      <c r="C90" s="31" t="s">
        <v>206</v>
      </c>
      <c r="D90" s="24" t="s">
        <v>207</v>
      </c>
      <c r="E90" s="24" t="s">
        <v>208</v>
      </c>
      <c r="F90" s="32"/>
      <c r="G90" s="32"/>
      <c r="H90" s="21" t="str">
        <f t="shared" si="2"/>
        <v>Pendiente</v>
      </c>
      <c r="I90" s="24">
        <v>13</v>
      </c>
      <c r="J90" s="24" t="s">
        <v>173</v>
      </c>
      <c r="K90" s="32"/>
    </row>
    <row r="91" spans="1:11" x14ac:dyDescent="0.3">
      <c r="A91" s="29">
        <v>88</v>
      </c>
      <c r="B91" s="29" t="s">
        <v>203</v>
      </c>
      <c r="C91" s="29" t="s">
        <v>93</v>
      </c>
      <c r="D91" s="24" t="s">
        <v>209</v>
      </c>
      <c r="E91" s="24" t="s">
        <v>210</v>
      </c>
      <c r="F91" s="32"/>
      <c r="G91" s="32"/>
      <c r="H91" s="21" t="str">
        <f t="shared" si="2"/>
        <v>Pendiente</v>
      </c>
      <c r="I91" s="24">
        <v>13</v>
      </c>
      <c r="J91" s="24" t="s">
        <v>173</v>
      </c>
      <c r="K91" s="32"/>
    </row>
    <row r="92" spans="1:11" x14ac:dyDescent="0.3">
      <c r="A92" s="31">
        <v>89</v>
      </c>
      <c r="B92" s="31" t="s">
        <v>211</v>
      </c>
      <c r="C92" s="31" t="s">
        <v>163</v>
      </c>
      <c r="D92" s="24" t="s">
        <v>212</v>
      </c>
      <c r="E92" s="24" t="s">
        <v>213</v>
      </c>
      <c r="F92" s="32"/>
      <c r="G92" s="32"/>
      <c r="H92" s="21" t="str">
        <f t="shared" si="2"/>
        <v>Pendiente</v>
      </c>
      <c r="I92" s="24">
        <v>14</v>
      </c>
      <c r="J92" s="24" t="s">
        <v>214</v>
      </c>
      <c r="K92" s="32"/>
    </row>
    <row r="93" spans="1:11" x14ac:dyDescent="0.3">
      <c r="A93" s="29">
        <v>90</v>
      </c>
      <c r="B93" s="29" t="s">
        <v>211</v>
      </c>
      <c r="C93" s="29" t="s">
        <v>109</v>
      </c>
      <c r="D93" s="24" t="s">
        <v>215</v>
      </c>
      <c r="E93" s="24" t="s">
        <v>216</v>
      </c>
      <c r="F93" s="32"/>
      <c r="G93" s="32"/>
      <c r="H93" s="21" t="str">
        <f t="shared" si="2"/>
        <v>Pendiente</v>
      </c>
      <c r="I93" s="24">
        <v>14</v>
      </c>
      <c r="J93" s="24" t="s">
        <v>214</v>
      </c>
      <c r="K93" s="32"/>
    </row>
    <row r="94" spans="1:11" x14ac:dyDescent="0.3">
      <c r="A94" s="31">
        <v>91</v>
      </c>
      <c r="B94" s="31" t="s">
        <v>217</v>
      </c>
      <c r="C94" s="31" t="s">
        <v>159</v>
      </c>
      <c r="D94" s="24" t="s">
        <v>218</v>
      </c>
      <c r="E94" s="24" t="s">
        <v>219</v>
      </c>
      <c r="F94" s="32"/>
      <c r="G94" s="32"/>
      <c r="H94" s="21" t="str">
        <f t="shared" si="2"/>
        <v>Pendiente</v>
      </c>
      <c r="I94" s="24">
        <v>14</v>
      </c>
      <c r="J94" s="24" t="s">
        <v>214</v>
      </c>
      <c r="K94" s="32"/>
    </row>
    <row r="95" spans="1:11" x14ac:dyDescent="0.3">
      <c r="A95" s="29">
        <v>92</v>
      </c>
      <c r="B95" s="29" t="s">
        <v>217</v>
      </c>
      <c r="C95" s="29" t="s">
        <v>105</v>
      </c>
      <c r="D95" s="24" t="s">
        <v>220</v>
      </c>
      <c r="E95" s="24" t="s">
        <v>221</v>
      </c>
      <c r="F95" s="32"/>
      <c r="G95" s="32"/>
      <c r="H95" s="21" t="str">
        <f t="shared" si="2"/>
        <v>Pendiente</v>
      </c>
      <c r="I95" s="24">
        <v>14</v>
      </c>
      <c r="J95" s="24" t="s">
        <v>214</v>
      </c>
      <c r="K95" s="32"/>
    </row>
    <row r="96" spans="1:11" x14ac:dyDescent="0.3">
      <c r="A96" s="31">
        <v>93</v>
      </c>
      <c r="B96" s="31" t="s">
        <v>222</v>
      </c>
      <c r="C96" s="31" t="s">
        <v>223</v>
      </c>
      <c r="D96" s="24" t="s">
        <v>224</v>
      </c>
      <c r="E96" s="24" t="s">
        <v>225</v>
      </c>
      <c r="F96" s="32"/>
      <c r="G96" s="32"/>
      <c r="H96" s="21" t="str">
        <f t="shared" si="2"/>
        <v>Pendiente</v>
      </c>
      <c r="I96" s="24">
        <v>14</v>
      </c>
      <c r="J96" s="24" t="s">
        <v>214</v>
      </c>
      <c r="K96" s="32"/>
    </row>
    <row r="97" spans="1:11" x14ac:dyDescent="0.3">
      <c r="A97" s="29">
        <v>94</v>
      </c>
      <c r="B97" s="29" t="s">
        <v>222</v>
      </c>
      <c r="C97" s="29" t="s">
        <v>163</v>
      </c>
      <c r="D97" s="24" t="s">
        <v>226</v>
      </c>
      <c r="E97" s="24" t="s">
        <v>227</v>
      </c>
      <c r="F97" s="32"/>
      <c r="G97" s="32"/>
      <c r="H97" s="21" t="str">
        <f t="shared" si="2"/>
        <v>Pendiente</v>
      </c>
      <c r="I97" s="24">
        <v>14</v>
      </c>
      <c r="J97" s="24" t="s">
        <v>214</v>
      </c>
      <c r="K97" s="32"/>
    </row>
    <row r="98" spans="1:11" x14ac:dyDescent="0.3">
      <c r="A98" s="31">
        <v>95</v>
      </c>
      <c r="B98" s="31" t="s">
        <v>228</v>
      </c>
      <c r="C98" s="31" t="s">
        <v>109</v>
      </c>
      <c r="D98" s="24" t="s">
        <v>229</v>
      </c>
      <c r="E98" s="24" t="s">
        <v>230</v>
      </c>
      <c r="F98" s="32"/>
      <c r="G98" s="32"/>
      <c r="H98" s="21" t="str">
        <f t="shared" si="2"/>
        <v>Pendiente</v>
      </c>
      <c r="I98" s="24">
        <v>14</v>
      </c>
      <c r="J98" s="24" t="s">
        <v>214</v>
      </c>
      <c r="K98" s="32"/>
    </row>
    <row r="99" spans="1:11" x14ac:dyDescent="0.3">
      <c r="A99" s="29">
        <v>96</v>
      </c>
      <c r="B99" s="29" t="s">
        <v>228</v>
      </c>
      <c r="C99" s="29" t="s">
        <v>93</v>
      </c>
      <c r="D99" s="24" t="s">
        <v>231</v>
      </c>
      <c r="E99" s="24" t="s">
        <v>232</v>
      </c>
      <c r="F99" s="32"/>
      <c r="G99" s="32"/>
      <c r="H99" s="21" t="str">
        <f t="shared" si="2"/>
        <v>Pendiente</v>
      </c>
      <c r="I99" s="24">
        <v>14</v>
      </c>
      <c r="J99" s="24" t="s">
        <v>214</v>
      </c>
      <c r="K99" s="32"/>
    </row>
    <row r="100" spans="1:11" x14ac:dyDescent="0.3">
      <c r="A100" s="31">
        <v>97</v>
      </c>
      <c r="B100" s="31" t="s">
        <v>233</v>
      </c>
      <c r="C100" s="31" t="s">
        <v>159</v>
      </c>
      <c r="D100" s="24" t="s">
        <v>234</v>
      </c>
      <c r="E100" s="24" t="s">
        <v>235</v>
      </c>
      <c r="F100" s="32"/>
      <c r="G100" s="32"/>
      <c r="H100" s="21" t="str">
        <f t="shared" ref="H100:H107" si="3">IF(AND(ISNUMBER(F100),ISNUMBER(G100)),"Finalizado","Pendiente")</f>
        <v>Pendiente</v>
      </c>
      <c r="I100" s="24">
        <v>15</v>
      </c>
      <c r="J100" s="24" t="s">
        <v>236</v>
      </c>
      <c r="K100" s="32"/>
    </row>
    <row r="101" spans="1:11" x14ac:dyDescent="0.3">
      <c r="A101" s="29">
        <v>98</v>
      </c>
      <c r="B101" s="29" t="s">
        <v>237</v>
      </c>
      <c r="C101" s="29" t="s">
        <v>109</v>
      </c>
      <c r="D101" s="24" t="s">
        <v>238</v>
      </c>
      <c r="E101" s="24" t="s">
        <v>239</v>
      </c>
      <c r="F101" s="32"/>
      <c r="G101" s="32"/>
      <c r="H101" s="21" t="str">
        <f t="shared" si="3"/>
        <v>Pendiente</v>
      </c>
      <c r="I101" s="24">
        <v>15</v>
      </c>
      <c r="J101" s="24" t="s">
        <v>236</v>
      </c>
      <c r="K101" s="32"/>
    </row>
    <row r="102" spans="1:11" x14ac:dyDescent="0.3">
      <c r="A102" s="31">
        <v>99</v>
      </c>
      <c r="B102" s="31" t="s">
        <v>240</v>
      </c>
      <c r="C102" s="31" t="s">
        <v>163</v>
      </c>
      <c r="D102" s="24" t="s">
        <v>241</v>
      </c>
      <c r="E102" s="24" t="s">
        <v>242</v>
      </c>
      <c r="F102" s="32"/>
      <c r="G102" s="32"/>
      <c r="H102" s="21" t="str">
        <f t="shared" si="3"/>
        <v>Pendiente</v>
      </c>
      <c r="I102" s="24">
        <v>15</v>
      </c>
      <c r="J102" s="24" t="s">
        <v>236</v>
      </c>
      <c r="K102" s="32"/>
    </row>
    <row r="103" spans="1:11" x14ac:dyDescent="0.3">
      <c r="A103" s="29">
        <v>100</v>
      </c>
      <c r="B103" s="29" t="s">
        <v>240</v>
      </c>
      <c r="C103" s="29" t="s">
        <v>98</v>
      </c>
      <c r="D103" s="24" t="s">
        <v>243</v>
      </c>
      <c r="E103" s="24" t="s">
        <v>244</v>
      </c>
      <c r="F103" s="32"/>
      <c r="G103" s="32"/>
      <c r="H103" s="21" t="str">
        <f t="shared" si="3"/>
        <v>Pendiente</v>
      </c>
      <c r="I103" s="24">
        <v>15</v>
      </c>
      <c r="J103" s="24" t="s">
        <v>236</v>
      </c>
      <c r="K103" s="32"/>
    </row>
    <row r="104" spans="1:11" x14ac:dyDescent="0.3">
      <c r="A104" s="31">
        <v>101</v>
      </c>
      <c r="B104" s="31" t="s">
        <v>245</v>
      </c>
      <c r="C104" s="31" t="s">
        <v>223</v>
      </c>
      <c r="D104" s="24" t="s">
        <v>246</v>
      </c>
      <c r="E104" s="24" t="s">
        <v>247</v>
      </c>
      <c r="F104" s="32"/>
      <c r="G104" s="32"/>
      <c r="H104" s="21" t="str">
        <f t="shared" si="3"/>
        <v>Pendiente</v>
      </c>
      <c r="I104" s="24">
        <v>16</v>
      </c>
      <c r="J104" s="24" t="s">
        <v>248</v>
      </c>
      <c r="K104" s="32"/>
    </row>
    <row r="105" spans="1:11" x14ac:dyDescent="0.3">
      <c r="A105" s="29">
        <v>102</v>
      </c>
      <c r="B105" s="29" t="s">
        <v>249</v>
      </c>
      <c r="C105" s="29" t="s">
        <v>102</v>
      </c>
      <c r="D105" s="24" t="s">
        <v>250</v>
      </c>
      <c r="E105" s="24" t="s">
        <v>251</v>
      </c>
      <c r="F105" s="32"/>
      <c r="G105" s="32"/>
      <c r="H105" s="21" t="str">
        <f t="shared" si="3"/>
        <v>Pendiente</v>
      </c>
      <c r="I105" s="24">
        <v>16</v>
      </c>
      <c r="J105" s="24" t="s">
        <v>248</v>
      </c>
      <c r="K105" s="32"/>
    </row>
    <row r="106" spans="1:11" x14ac:dyDescent="0.3">
      <c r="A106" s="31">
        <v>103</v>
      </c>
      <c r="B106" s="31" t="s">
        <v>252</v>
      </c>
      <c r="C106" s="31" t="s">
        <v>163</v>
      </c>
      <c r="D106" s="24" t="s">
        <v>253</v>
      </c>
      <c r="E106" s="24" t="s">
        <v>254</v>
      </c>
      <c r="F106" s="32"/>
      <c r="G106" s="32"/>
      <c r="H106" s="21" t="str">
        <f t="shared" si="3"/>
        <v>Pendiente</v>
      </c>
      <c r="I106" s="24">
        <v>17</v>
      </c>
      <c r="J106" s="24" t="s">
        <v>255</v>
      </c>
      <c r="K106" s="32"/>
    </row>
    <row r="107" spans="1:11" x14ac:dyDescent="0.3">
      <c r="A107" s="29">
        <v>104</v>
      </c>
      <c r="B107" s="29" t="s">
        <v>256</v>
      </c>
      <c r="C107" s="29" t="s">
        <v>102</v>
      </c>
      <c r="D107" s="24" t="s">
        <v>246</v>
      </c>
      <c r="E107" s="24" t="s">
        <v>247</v>
      </c>
      <c r="F107" s="32"/>
      <c r="G107" s="32"/>
      <c r="H107" s="21" t="str">
        <f t="shared" si="3"/>
        <v>Pendiente</v>
      </c>
      <c r="I107" s="24">
        <v>17</v>
      </c>
      <c r="J107" s="24" t="s">
        <v>257</v>
      </c>
      <c r="K107" s="32"/>
    </row>
  </sheetData>
  <autoFilter ref="A3:K107" xr:uid="{00000000-0009-0000-0000-000003000000}"/>
  <conditionalFormatting sqref="H4:H107">
    <cfRule type="cellIs" dxfId="8" priority="1" operator="equal">
      <formula>"Finalizado"</formula>
    </cfRule>
    <cfRule type="cellIs" dxfId="7" priority="2" operator="equal">
      <formula>"Pendiente"</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66CC"/>
  </sheetPr>
  <dimension ref="A1:J1147"/>
  <sheetViews>
    <sheetView showGridLines="0" workbookViewId="0">
      <pane ySplit="3" topLeftCell="A4" activePane="bottomLeft" state="frozen"/>
      <selection pane="bottomLeft"/>
    </sheetView>
  </sheetViews>
  <sheetFormatPr defaultRowHeight="14.4" x14ac:dyDescent="0.3"/>
  <cols>
    <col min="1" max="1" width="9" customWidth="1"/>
    <col min="2" max="3" width="20" customWidth="1"/>
    <col min="4" max="4" width="14" customWidth="1"/>
    <col min="5" max="5" width="11" customWidth="1"/>
    <col min="6" max="6" width="14" customWidth="1"/>
    <col min="7" max="7" width="8" customWidth="1"/>
    <col min="8" max="9" width="12" customWidth="1"/>
    <col min="10" max="10" width="8" hidden="1" customWidth="1"/>
  </cols>
  <sheetData>
    <row r="1" spans="1:10" ht="40.049999999999997" customHeight="1" x14ac:dyDescent="0.3">
      <c r="A1" s="7" t="s">
        <v>258</v>
      </c>
      <c r="B1" s="1"/>
      <c r="C1" s="1"/>
      <c r="D1" s="1"/>
      <c r="E1" s="1"/>
      <c r="F1" s="1"/>
      <c r="G1" s="1"/>
      <c r="H1" s="1"/>
      <c r="I1" s="1"/>
      <c r="J1" s="1"/>
    </row>
    <row r="2" spans="1:10" ht="18" customHeight="1" x14ac:dyDescent="0.3">
      <c r="A2" s="8" t="s">
        <v>259</v>
      </c>
      <c r="B2" s="9"/>
      <c r="C2" s="9"/>
      <c r="D2" s="9"/>
      <c r="E2" s="9"/>
      <c r="F2" s="9"/>
      <c r="G2" s="9"/>
      <c r="H2" s="9"/>
      <c r="I2" s="9"/>
      <c r="J2" s="9"/>
    </row>
    <row r="3" spans="1:10" ht="28.8" x14ac:dyDescent="0.3">
      <c r="A3" s="19" t="s">
        <v>260</v>
      </c>
      <c r="B3" s="19" t="s">
        <v>85</v>
      </c>
      <c r="C3" s="19" t="s">
        <v>86</v>
      </c>
      <c r="D3" s="19" t="s">
        <v>41</v>
      </c>
      <c r="E3" s="19" t="s">
        <v>261</v>
      </c>
      <c r="F3" s="19" t="s">
        <v>262</v>
      </c>
      <c r="G3" s="19" t="s">
        <v>42</v>
      </c>
      <c r="H3" s="19" t="s">
        <v>91</v>
      </c>
      <c r="I3" s="19" t="s">
        <v>90</v>
      </c>
      <c r="J3" s="19" t="s">
        <v>263</v>
      </c>
    </row>
    <row r="4" spans="1:10" x14ac:dyDescent="0.3">
      <c r="A4" s="31">
        <v>1</v>
      </c>
      <c r="B4" s="24" t="str">
        <f>IFERROR(INDEX(Partidos!$D$4:$D$107,MATCH($A4,Partidos!$A$4:$A$107,0)),"")</f>
        <v>México</v>
      </c>
      <c r="C4" s="24" t="str">
        <f>IFERROR(INDEX(Partidos!$E$4:$E$107,MATCH($A4,Partidos!$A$4:$A$107,0)),"")</f>
        <v>Sudáfrica</v>
      </c>
      <c r="D4" s="31" t="s">
        <v>55</v>
      </c>
      <c r="E4" s="24">
        <f>IFERROR(INDEX(Álvaro!F$4:F$107,MATCH($A4,Álvaro!$A$4:$A$107,0)),"")</f>
        <v>1</v>
      </c>
      <c r="F4" s="24">
        <f>IFERROR(INDEX(Álvaro!G$4:G$107,MATCH($A4,Álvaro!$A$4:$A$107,0)),"")</f>
        <v>0</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2</v>
      </c>
      <c r="H4" s="24" t="str">
        <f>IFERROR(INDEX(Álvaro!H$4:H$107,MATCH($A4,Álvaro!$A$4:$A$107,0)),"")</f>
        <v>-</v>
      </c>
      <c r="I4" s="24" t="str">
        <f>IFERROR(INDEX(Partidos!$J$4:$J$107,MATCH($A4,Partidos!$A$4:$A$107,0)),"")</f>
        <v>Grupos</v>
      </c>
      <c r="J4" s="21">
        <f>IF(AND(INDEX(Partidos!$J$4:$J$107,MATCH($A4,Partidos!$A$4:$A$107,0))&lt;&gt;"Grupos",INDEX(Partidos!$H$4:$H$107,MATCH($A4,Partidos!$A$4:$A$107,0))="Finalizado",$H4&lt;&gt;"",$H4=INDEX(Partidos!$K$4:$K$107,MATCH($A4,Partidos!$A$4:$A$107,0))),1,0)</f>
        <v>0</v>
      </c>
    </row>
    <row r="5" spans="1:10" x14ac:dyDescent="0.3">
      <c r="A5" s="29">
        <v>1</v>
      </c>
      <c r="B5" s="24" t="str">
        <f>IFERROR(INDEX(Partidos!$D$4:$D$107,MATCH($A5,Partidos!$A$4:$A$107,0)),"")</f>
        <v>México</v>
      </c>
      <c r="C5" s="24" t="str">
        <f>IFERROR(INDEX(Partidos!$E$4:$E$107,MATCH($A5,Partidos!$A$4:$A$107,0)),"")</f>
        <v>Sudáfrica</v>
      </c>
      <c r="D5" s="29" t="s">
        <v>264</v>
      </c>
      <c r="E5" s="24">
        <f>IFERROR(INDEX(Pepe!F$4:F$107,MATCH($A5,Pepe!$A$4:$A$107,0)),"")</f>
        <v>2</v>
      </c>
      <c r="F5" s="24">
        <f>IFERROR(INDEX(Pepe!G$4:G$107,MATCH($A5,Pepe!$A$4:$A$107,0)),"")</f>
        <v>0</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5</v>
      </c>
      <c r="H5" s="24" t="str">
        <f>IFERROR(INDEX(Pepe!H$4:H$107,MATCH($A5,Pepe!$A$4:$A$107,0)),"")</f>
        <v>-</v>
      </c>
      <c r="I5" s="24" t="str">
        <f>IFERROR(INDEX(Partidos!$J$4:$J$107,MATCH($A5,Partidos!$A$4:$A$107,0)),"")</f>
        <v>Grupos</v>
      </c>
      <c r="J5" s="21">
        <f>IF(AND(INDEX(Partidos!$J$4:$J$107,MATCH($A5,Partidos!$A$4:$A$107,0))&lt;&gt;"Grupos",INDEX(Partidos!$H$4:$H$107,MATCH($A5,Partidos!$A$4:$A$107,0))="Finalizado",$H5&lt;&gt;"",$H5=INDEX(Partidos!$K$4:$K$107,MATCH($A5,Partidos!$A$4:$A$107,0))),1,0)</f>
        <v>0</v>
      </c>
    </row>
    <row r="6" spans="1:10" x14ac:dyDescent="0.3">
      <c r="A6" s="31">
        <v>1</v>
      </c>
      <c r="B6" s="24" t="str">
        <f>IFERROR(INDEX(Partidos!$D$4:$D$107,MATCH($A6,Partidos!$A$4:$A$107,0)),"")</f>
        <v>México</v>
      </c>
      <c r="C6" s="24" t="str">
        <f>IFERROR(INDEX(Partidos!$E$4:$E$107,MATCH($A6,Partidos!$A$4:$A$107,0)),"")</f>
        <v>Sudáfrica</v>
      </c>
      <c r="D6" s="31" t="s">
        <v>265</v>
      </c>
      <c r="E6" s="24">
        <f>IFERROR(INDEX(Patri!F$4:F$107,MATCH($A6,Patri!$A$4:$A$107,0)),"")</f>
        <v>2</v>
      </c>
      <c r="F6" s="24">
        <f>IFERROR(INDEX(Patri!G$4:G$107,MATCH($A6,Patri!$A$4:$A$107,0)),"")</f>
        <v>1</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2</v>
      </c>
      <c r="H6" s="24" t="str">
        <f>IFERROR(INDEX(Patri!H$4:H$107,MATCH($A6,Patri!$A$4:$A$107,0)),"")</f>
        <v>-</v>
      </c>
      <c r="I6" s="24" t="str">
        <f>IFERROR(INDEX(Partidos!$J$4:$J$107,MATCH($A6,Partidos!$A$4:$A$107,0)),"")</f>
        <v>Grupos</v>
      </c>
      <c r="J6" s="21">
        <f>IF(AND(INDEX(Partidos!$J$4:$J$107,MATCH($A6,Partidos!$A$4:$A$107,0))&lt;&gt;"Grupos",INDEX(Partidos!$H$4:$H$107,MATCH($A6,Partidos!$A$4:$A$107,0))="Finalizado",$H6&lt;&gt;"",$H6=INDEX(Partidos!$K$4:$K$107,MATCH($A6,Partidos!$A$4:$A$107,0))),1,0)</f>
        <v>0</v>
      </c>
    </row>
    <row r="7" spans="1:10" x14ac:dyDescent="0.3">
      <c r="A7" s="29">
        <v>1</v>
      </c>
      <c r="B7" s="24" t="str">
        <f>IFERROR(INDEX(Partidos!$D$4:$D$107,MATCH($A7,Partidos!$A$4:$A$107,0)),"")</f>
        <v>México</v>
      </c>
      <c r="C7" s="24" t="str">
        <f>IFERROR(INDEX(Partidos!$E$4:$E$107,MATCH($A7,Partidos!$A$4:$A$107,0)),"")</f>
        <v>Sudáfrica</v>
      </c>
      <c r="D7" s="29" t="s">
        <v>266</v>
      </c>
      <c r="E7" s="24">
        <f>IFERROR(INDEX(Kike!F$4:F$107,MATCH($A7,Kike!$A$4:$A$107,0)),"")</f>
        <v>2</v>
      </c>
      <c r="F7" s="24">
        <f>IFERROR(INDEX(Kike!G$4:G$107,MATCH($A7,Kike!$A$4:$A$107,0)),"")</f>
        <v>0</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5</v>
      </c>
      <c r="H7" s="24" t="str">
        <f>IFERROR(INDEX(Kike!H$4:H$107,MATCH($A7,Kike!$A$4:$A$107,0)),"")</f>
        <v>-</v>
      </c>
      <c r="I7" s="24" t="str">
        <f>IFERROR(INDEX(Partidos!$J$4:$J$107,MATCH($A7,Partidos!$A$4:$A$107,0)),"")</f>
        <v>Grupos</v>
      </c>
      <c r="J7" s="21">
        <f>IF(AND(INDEX(Partidos!$J$4:$J$107,MATCH($A7,Partidos!$A$4:$A$107,0))&lt;&gt;"Grupos",INDEX(Partidos!$H$4:$H$107,MATCH($A7,Partidos!$A$4:$A$107,0))="Finalizado",$H7&lt;&gt;"",$H7=INDEX(Partidos!$K$4:$K$107,MATCH($A7,Partidos!$A$4:$A$107,0))),1,0)</f>
        <v>0</v>
      </c>
    </row>
    <row r="8" spans="1:10" x14ac:dyDescent="0.3">
      <c r="A8" s="31">
        <v>1</v>
      </c>
      <c r="B8" s="24" t="str">
        <f>IFERROR(INDEX(Partidos!$D$4:$D$107,MATCH($A8,Partidos!$A$4:$A$107,0)),"")</f>
        <v>México</v>
      </c>
      <c r="C8" s="24" t="str">
        <f>IFERROR(INDEX(Partidos!$E$4:$E$107,MATCH($A8,Partidos!$A$4:$A$107,0)),"")</f>
        <v>Sudáfrica</v>
      </c>
      <c r="D8" s="31" t="s">
        <v>267</v>
      </c>
      <c r="E8" s="24">
        <f>IFERROR(INDEX(Quintero!F$4:F$107,MATCH($A8,Quintero!$A$4:$A$107,0)),"")</f>
        <v>1</v>
      </c>
      <c r="F8" s="24">
        <f>IFERROR(INDEX(Quintero!G$4:G$107,MATCH($A8,Quintero!$A$4:$A$107,0)),"")</f>
        <v>0</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2</v>
      </c>
      <c r="H8" s="24" t="str">
        <f>IFERROR(INDEX(Quintero!H$4:H$107,MATCH($A8,Quintero!$A$4:$A$107,0)),"")</f>
        <v>-</v>
      </c>
      <c r="I8" s="24" t="str">
        <f>IFERROR(INDEX(Partidos!$J$4:$J$107,MATCH($A8,Partidos!$A$4:$A$107,0)),"")</f>
        <v>Grupos</v>
      </c>
      <c r="J8" s="21">
        <f>IF(AND(INDEX(Partidos!$J$4:$J$107,MATCH($A8,Partidos!$A$4:$A$107,0))&lt;&gt;"Grupos",INDEX(Partidos!$H$4:$H$107,MATCH($A8,Partidos!$A$4:$A$107,0))="Finalizado",$H8&lt;&gt;"",$H8=INDEX(Partidos!$K$4:$K$107,MATCH($A8,Partidos!$A$4:$A$107,0))),1,0)</f>
        <v>0</v>
      </c>
    </row>
    <row r="9" spans="1:10" x14ac:dyDescent="0.3">
      <c r="A9" s="29">
        <v>1</v>
      </c>
      <c r="B9" s="24" t="str">
        <f>IFERROR(INDEX(Partidos!$D$4:$D$107,MATCH($A9,Partidos!$A$4:$A$107,0)),"")</f>
        <v>México</v>
      </c>
      <c r="C9" s="24" t="str">
        <f>IFERROR(INDEX(Partidos!$E$4:$E$107,MATCH($A9,Partidos!$A$4:$A$107,0)),"")</f>
        <v>Sudáfrica</v>
      </c>
      <c r="D9" s="29" t="s">
        <v>268</v>
      </c>
      <c r="E9" s="24">
        <f>IFERROR(INDEX(Nacho!F$4:F$107,MATCH($A9,Nacho!$A$4:$A$107,0)),"")</f>
        <v>1</v>
      </c>
      <c r="F9" s="24">
        <f>IFERROR(INDEX(Nacho!G$4:G$107,MATCH($A9,Nacho!$A$4:$A$107,0)),"")</f>
        <v>0</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2</v>
      </c>
      <c r="H9" s="24" t="str">
        <f>IFERROR(INDEX(Nacho!H$4:H$107,MATCH($A9,Nacho!$A$4:$A$107,0)),"")</f>
        <v>-</v>
      </c>
      <c r="I9" s="24" t="str">
        <f>IFERROR(INDEX(Partidos!$J$4:$J$107,MATCH($A9,Partidos!$A$4:$A$107,0)),"")</f>
        <v>Grupos</v>
      </c>
      <c r="J9" s="21">
        <f>IF(AND(INDEX(Partidos!$J$4:$J$107,MATCH($A9,Partidos!$A$4:$A$107,0))&lt;&gt;"Grupos",INDEX(Partidos!$H$4:$H$107,MATCH($A9,Partidos!$A$4:$A$107,0))="Finalizado",$H9&lt;&gt;"",$H9=INDEX(Partidos!$K$4:$K$107,MATCH($A9,Partidos!$A$4:$A$107,0))),1,0)</f>
        <v>0</v>
      </c>
    </row>
    <row r="10" spans="1:10" x14ac:dyDescent="0.3">
      <c r="A10" s="31">
        <v>1</v>
      </c>
      <c r="B10" s="24" t="str">
        <f>IFERROR(INDEX(Partidos!$D$4:$D$107,MATCH($A10,Partidos!$A$4:$A$107,0)),"")</f>
        <v>México</v>
      </c>
      <c r="C10" s="24" t="str">
        <f>IFERROR(INDEX(Partidos!$E$4:$E$107,MATCH($A10,Partidos!$A$4:$A$107,0)),"")</f>
        <v>Sudáfrica</v>
      </c>
      <c r="D10" s="31" t="s">
        <v>269</v>
      </c>
      <c r="E10" s="24">
        <f>IFERROR(INDEX(Luis!F$4:F$107,MATCH($A10,Luis!$A$4:$A$107,0)),"")</f>
        <v>2</v>
      </c>
      <c r="F10" s="24">
        <f>IFERROR(INDEX(Luis!G$4:G$107,MATCH($A10,Luis!$A$4:$A$107,0)),"")</f>
        <v>0</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5</v>
      </c>
      <c r="H10" s="24" t="str">
        <f>IFERROR(INDEX(Luis!H$4:H$107,MATCH($A10,Luis!$A$4:$A$107,0)),"")</f>
        <v>-</v>
      </c>
      <c r="I10" s="24" t="str">
        <f>IFERROR(INDEX(Partidos!$J$4:$J$107,MATCH($A10,Partidos!$A$4:$A$107,0)),"")</f>
        <v>Grupos</v>
      </c>
      <c r="J10" s="21">
        <f>IF(AND(INDEX(Partidos!$J$4:$J$107,MATCH($A10,Partidos!$A$4:$A$107,0))&lt;&gt;"Grupos",INDEX(Partidos!$H$4:$H$107,MATCH($A10,Partidos!$A$4:$A$107,0))="Finalizado",$H10&lt;&gt;"",$H10=INDEX(Partidos!$K$4:$K$107,MATCH($A10,Partidos!$A$4:$A$107,0))),1,0)</f>
        <v>0</v>
      </c>
    </row>
    <row r="11" spans="1:10" x14ac:dyDescent="0.3">
      <c r="A11" s="29">
        <v>1</v>
      </c>
      <c r="B11" s="24" t="str">
        <f>IFERROR(INDEX(Partidos!$D$4:$D$107,MATCH($A11,Partidos!$A$4:$A$107,0)),"")</f>
        <v>México</v>
      </c>
      <c r="C11" s="24" t="str">
        <f>IFERROR(INDEX(Partidos!$E$4:$E$107,MATCH($A11,Partidos!$A$4:$A$107,0)),"")</f>
        <v>Sudáfrica</v>
      </c>
      <c r="D11" s="29" t="s">
        <v>270</v>
      </c>
      <c r="E11" s="24">
        <f>IFERROR(INDEX(Felipe!F$4:F$107,MATCH($A11,Felipe!$A$4:$A$107,0)),"")</f>
        <v>2</v>
      </c>
      <c r="F11" s="24">
        <f>IFERROR(INDEX(Felipe!G$4:G$107,MATCH($A11,Felipe!$A$4:$A$107,0)),"")</f>
        <v>1</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2</v>
      </c>
      <c r="H11" s="24" t="str">
        <f>IFERROR(INDEX(Felipe!H$4:H$107,MATCH($A11,Felipe!$A$4:$A$107,0)),"")</f>
        <v>-</v>
      </c>
      <c r="I11" s="24" t="str">
        <f>IFERROR(INDEX(Partidos!$J$4:$J$107,MATCH($A11,Partidos!$A$4:$A$107,0)),"")</f>
        <v>Grupos</v>
      </c>
      <c r="J11" s="21">
        <f>IF(AND(INDEX(Partidos!$J$4:$J$107,MATCH($A11,Partidos!$A$4:$A$107,0))&lt;&gt;"Grupos",INDEX(Partidos!$H$4:$H$107,MATCH($A11,Partidos!$A$4:$A$107,0))="Finalizado",$H11&lt;&gt;"",$H11=INDEX(Partidos!$K$4:$K$107,MATCH($A11,Partidos!$A$4:$A$107,0))),1,0)</f>
        <v>0</v>
      </c>
    </row>
    <row r="12" spans="1:10" x14ac:dyDescent="0.3">
      <c r="A12" s="31">
        <v>1</v>
      </c>
      <c r="B12" s="24" t="str">
        <f>IFERROR(INDEX(Partidos!$D$4:$D$107,MATCH($A12,Partidos!$A$4:$A$107,0)),"")</f>
        <v>México</v>
      </c>
      <c r="C12" s="24" t="str">
        <f>IFERROR(INDEX(Partidos!$E$4:$E$107,MATCH($A12,Partidos!$A$4:$A$107,0)),"")</f>
        <v>Sudáfrica</v>
      </c>
      <c r="D12" s="31" t="s">
        <v>271</v>
      </c>
      <c r="E12" s="24">
        <f>IFERROR(INDEX(Simón!F$4:F$107,MATCH($A12,Simón!$A$4:$A$107,0)),"")</f>
        <v>1</v>
      </c>
      <c r="F12" s="24">
        <f>IFERROR(INDEX(Simón!G$4:G$107,MATCH($A12,Simón!$A$4:$A$107,0)),"")</f>
        <v>1</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0</v>
      </c>
      <c r="H12" s="24" t="str">
        <f>IFERROR(INDEX(Simón!H$4:H$107,MATCH($A12,Simón!$A$4:$A$107,0)),"")</f>
        <v>-</v>
      </c>
      <c r="I12" s="24" t="str">
        <f>IFERROR(INDEX(Partidos!$J$4:$J$107,MATCH($A12,Partidos!$A$4:$A$107,0)),"")</f>
        <v>Grupos</v>
      </c>
      <c r="J12" s="21">
        <f>IF(AND(INDEX(Partidos!$J$4:$J$107,MATCH($A12,Partidos!$A$4:$A$107,0))&lt;&gt;"Grupos",INDEX(Partidos!$H$4:$H$107,MATCH($A12,Partidos!$A$4:$A$107,0))="Finalizado",$H12&lt;&gt;"",$H12=INDEX(Partidos!$K$4:$K$107,MATCH($A12,Partidos!$A$4:$A$107,0))),1,0)</f>
        <v>0</v>
      </c>
    </row>
    <row r="13" spans="1:10" x14ac:dyDescent="0.3">
      <c r="A13" s="29">
        <v>1</v>
      </c>
      <c r="B13" s="24" t="str">
        <f>IFERROR(INDEX(Partidos!$D$4:$D$107,MATCH($A13,Partidos!$A$4:$A$107,0)),"")</f>
        <v>México</v>
      </c>
      <c r="C13" s="24" t="str">
        <f>IFERROR(INDEX(Partidos!$E$4:$E$107,MATCH($A13,Partidos!$A$4:$A$107,0)),"")</f>
        <v>Sudáfrica</v>
      </c>
      <c r="D13" s="29" t="s">
        <v>272</v>
      </c>
      <c r="E13" s="24">
        <f>IFERROR(INDEX(Muni!F$4:F$107,MATCH($A13,Muni!$A$4:$A$107,0)),"")</f>
        <v>1</v>
      </c>
      <c r="F13" s="24">
        <f>IFERROR(INDEX(Muni!G$4:G$107,MATCH($A13,Muni!$A$4:$A$107,0)),"")</f>
        <v>0</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2</v>
      </c>
      <c r="H13" s="24" t="str">
        <f>IFERROR(INDEX(Muni!H$4:H$107,MATCH($A13,Muni!$A$4:$A$107,0)),"")</f>
        <v>-</v>
      </c>
      <c r="I13" s="24" t="str">
        <f>IFERROR(INDEX(Partidos!$J$4:$J$107,MATCH($A13,Partidos!$A$4:$A$107,0)),"")</f>
        <v>Grupos</v>
      </c>
      <c r="J13" s="21">
        <f>IF(AND(INDEX(Partidos!$J$4:$J$107,MATCH($A13,Partidos!$A$4:$A$107,0))&lt;&gt;"Grupos",INDEX(Partidos!$H$4:$H$107,MATCH($A13,Partidos!$A$4:$A$107,0))="Finalizado",$H13&lt;&gt;"",$H13=INDEX(Partidos!$K$4:$K$107,MATCH($A13,Partidos!$A$4:$A$107,0))),1,0)</f>
        <v>0</v>
      </c>
    </row>
    <row r="14" spans="1:10" x14ac:dyDescent="0.3">
      <c r="A14" s="31">
        <v>1</v>
      </c>
      <c r="B14" s="24" t="str">
        <f>IFERROR(INDEX(Partidos!$D$4:$D$107,MATCH($A14,Partidos!$A$4:$A$107,0)),"")</f>
        <v>México</v>
      </c>
      <c r="C14" s="24" t="str">
        <f>IFERROR(INDEX(Partidos!$E$4:$E$107,MATCH($A14,Partidos!$A$4:$A$107,0)),"")</f>
        <v>Sudáfrica</v>
      </c>
      <c r="D14" s="31" t="s">
        <v>273</v>
      </c>
      <c r="E14" s="24">
        <f>IFERROR(INDEX(Fer!F$4:F$107,MATCH($A14,Fer!$A$4:$A$107,0)),"")</f>
        <v>2</v>
      </c>
      <c r="F14" s="24">
        <f>IFERROR(INDEX(Fer!G$4:G$107,MATCH($A14,Fer!$A$4:$A$107,0)),"")</f>
        <v>2</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0</v>
      </c>
      <c r="H14" s="24" t="str">
        <f>IFERROR(INDEX(Fer!H$4:H$107,MATCH($A14,Fer!$A$4:$A$107,0)),"")</f>
        <v>-</v>
      </c>
      <c r="I14" s="24" t="str">
        <f>IFERROR(INDEX(Partidos!$J$4:$J$107,MATCH($A14,Partidos!$A$4:$A$107,0)),"")</f>
        <v>Grupos</v>
      </c>
      <c r="J14" s="21">
        <f>IF(AND(INDEX(Partidos!$J$4:$J$107,MATCH($A14,Partidos!$A$4:$A$107,0))&lt;&gt;"Grupos",INDEX(Partidos!$H$4:$H$107,MATCH($A14,Partidos!$A$4:$A$107,0))="Finalizado",$H14&lt;&gt;"",$H14=INDEX(Partidos!$K$4:$K$107,MATCH($A14,Partidos!$A$4:$A$107,0))),1,0)</f>
        <v>0</v>
      </c>
    </row>
    <row r="15" spans="1:10" x14ac:dyDescent="0.3">
      <c r="A15" s="29">
        <v>2</v>
      </c>
      <c r="B15" s="24" t="str">
        <f>IFERROR(INDEX(Partidos!$D$4:$D$107,MATCH($A15,Partidos!$A$4:$A$107,0)),"")</f>
        <v>República de Corea</v>
      </c>
      <c r="C15" s="24" t="str">
        <f>IFERROR(INDEX(Partidos!$E$4:$E$107,MATCH($A15,Partidos!$A$4:$A$107,0)),"")</f>
        <v>República Checa</v>
      </c>
      <c r="D15" s="29" t="s">
        <v>55</v>
      </c>
      <c r="E15" s="24">
        <f>IFERROR(INDEX(Álvaro!F$4:F$107,MATCH($A15,Álvaro!$A$4:$A$107,0)),"")</f>
        <v>1</v>
      </c>
      <c r="F15" s="24">
        <f>IFERROR(INDEX(Álvaro!G$4:G$107,MATCH($A15,Álvaro!$A$4:$A$107,0)),"")</f>
        <v>1</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0</v>
      </c>
      <c r="H15" s="24" t="str">
        <f>IFERROR(INDEX(Álvaro!H$4:H$107,MATCH($A15,Álvaro!$A$4:$A$107,0)),"")</f>
        <v>-</v>
      </c>
      <c r="I15" s="24" t="str">
        <f>IFERROR(INDEX(Partidos!$J$4:$J$107,MATCH($A15,Partidos!$A$4:$A$107,0)),"")</f>
        <v>Grupos</v>
      </c>
      <c r="J15" s="21">
        <f>IF(AND(INDEX(Partidos!$J$4:$J$107,MATCH($A15,Partidos!$A$4:$A$107,0))&lt;&gt;"Grupos",INDEX(Partidos!$H$4:$H$107,MATCH($A15,Partidos!$A$4:$A$107,0))="Finalizado",$H15&lt;&gt;"",$H15=INDEX(Partidos!$K$4:$K$107,MATCH($A15,Partidos!$A$4:$A$107,0))),1,0)</f>
        <v>0</v>
      </c>
    </row>
    <row r="16" spans="1:10" x14ac:dyDescent="0.3">
      <c r="A16" s="31">
        <v>2</v>
      </c>
      <c r="B16" s="24" t="str">
        <f>IFERROR(INDEX(Partidos!$D$4:$D$107,MATCH($A16,Partidos!$A$4:$A$107,0)),"")</f>
        <v>República de Corea</v>
      </c>
      <c r="C16" s="24" t="str">
        <f>IFERROR(INDEX(Partidos!$E$4:$E$107,MATCH($A16,Partidos!$A$4:$A$107,0)),"")</f>
        <v>República Checa</v>
      </c>
      <c r="D16" s="31" t="s">
        <v>264</v>
      </c>
      <c r="E16" s="24">
        <f>IFERROR(INDEX(Pepe!F$4:F$107,MATCH($A16,Pepe!$A$4:$A$107,0)),"")</f>
        <v>1</v>
      </c>
      <c r="F16" s="24">
        <f>IFERROR(INDEX(Pepe!G$4:G$107,MATCH($A16,Pepe!$A$4:$A$107,0)),"")</f>
        <v>1</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0</v>
      </c>
      <c r="H16" s="24" t="str">
        <f>IFERROR(INDEX(Pepe!H$4:H$107,MATCH($A16,Pepe!$A$4:$A$107,0)),"")</f>
        <v>-</v>
      </c>
      <c r="I16" s="24" t="str">
        <f>IFERROR(INDEX(Partidos!$J$4:$J$107,MATCH($A16,Partidos!$A$4:$A$107,0)),"")</f>
        <v>Grupos</v>
      </c>
      <c r="J16" s="21">
        <f>IF(AND(INDEX(Partidos!$J$4:$J$107,MATCH($A16,Partidos!$A$4:$A$107,0))&lt;&gt;"Grupos",INDEX(Partidos!$H$4:$H$107,MATCH($A16,Partidos!$A$4:$A$107,0))="Finalizado",$H16&lt;&gt;"",$H16=INDEX(Partidos!$K$4:$K$107,MATCH($A16,Partidos!$A$4:$A$107,0))),1,0)</f>
        <v>0</v>
      </c>
    </row>
    <row r="17" spans="1:10" x14ac:dyDescent="0.3">
      <c r="A17" s="29">
        <v>2</v>
      </c>
      <c r="B17" s="24" t="str">
        <f>IFERROR(INDEX(Partidos!$D$4:$D$107,MATCH($A17,Partidos!$A$4:$A$107,0)),"")</f>
        <v>República de Corea</v>
      </c>
      <c r="C17" s="24" t="str">
        <f>IFERROR(INDEX(Partidos!$E$4:$E$107,MATCH($A17,Partidos!$A$4:$A$107,0)),"")</f>
        <v>República Checa</v>
      </c>
      <c r="D17" s="29" t="s">
        <v>265</v>
      </c>
      <c r="E17" s="24">
        <f>IFERROR(INDEX(Patri!F$4:F$107,MATCH($A17,Patri!$A$4:$A$107,0)),"")</f>
        <v>0</v>
      </c>
      <c r="F17" s="24">
        <f>IFERROR(INDEX(Patri!G$4:G$107,MATCH($A17,Patri!$A$4:$A$107,0)),"")</f>
        <v>1</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0</v>
      </c>
      <c r="H17" s="24" t="str">
        <f>IFERROR(INDEX(Patri!H$4:H$107,MATCH($A17,Patri!$A$4:$A$107,0)),"")</f>
        <v>-</v>
      </c>
      <c r="I17" s="24" t="str">
        <f>IFERROR(INDEX(Partidos!$J$4:$J$107,MATCH($A17,Partidos!$A$4:$A$107,0)),"")</f>
        <v>Grupos</v>
      </c>
      <c r="J17" s="21">
        <f>IF(AND(INDEX(Partidos!$J$4:$J$107,MATCH($A17,Partidos!$A$4:$A$107,0))&lt;&gt;"Grupos",INDEX(Partidos!$H$4:$H$107,MATCH($A17,Partidos!$A$4:$A$107,0))="Finalizado",$H17&lt;&gt;"",$H17=INDEX(Partidos!$K$4:$K$107,MATCH($A17,Partidos!$A$4:$A$107,0))),1,0)</f>
        <v>0</v>
      </c>
    </row>
    <row r="18" spans="1:10" x14ac:dyDescent="0.3">
      <c r="A18" s="31">
        <v>2</v>
      </c>
      <c r="B18" s="24" t="str">
        <f>IFERROR(INDEX(Partidos!$D$4:$D$107,MATCH($A18,Partidos!$A$4:$A$107,0)),"")</f>
        <v>República de Corea</v>
      </c>
      <c r="C18" s="24" t="str">
        <f>IFERROR(INDEX(Partidos!$E$4:$E$107,MATCH($A18,Partidos!$A$4:$A$107,0)),"")</f>
        <v>República Checa</v>
      </c>
      <c r="D18" s="31" t="s">
        <v>266</v>
      </c>
      <c r="E18" s="24">
        <f>IFERROR(INDEX(Kike!F$4:F$107,MATCH($A18,Kike!$A$4:$A$107,0)),"")</f>
        <v>1</v>
      </c>
      <c r="F18" s="24">
        <f>IFERROR(INDEX(Kike!G$4:G$107,MATCH($A18,Kike!$A$4:$A$107,0)),"")</f>
        <v>1</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0</v>
      </c>
      <c r="H18" s="24" t="str">
        <f>IFERROR(INDEX(Kike!H$4:H$107,MATCH($A18,Kike!$A$4:$A$107,0)),"")</f>
        <v>-</v>
      </c>
      <c r="I18" s="24" t="str">
        <f>IFERROR(INDEX(Partidos!$J$4:$J$107,MATCH($A18,Partidos!$A$4:$A$107,0)),"")</f>
        <v>Grupos</v>
      </c>
      <c r="J18" s="21">
        <f>IF(AND(INDEX(Partidos!$J$4:$J$107,MATCH($A18,Partidos!$A$4:$A$107,0))&lt;&gt;"Grupos",INDEX(Partidos!$H$4:$H$107,MATCH($A18,Partidos!$A$4:$A$107,0))="Finalizado",$H18&lt;&gt;"",$H18=INDEX(Partidos!$K$4:$K$107,MATCH($A18,Partidos!$A$4:$A$107,0))),1,0)</f>
        <v>0</v>
      </c>
    </row>
    <row r="19" spans="1:10" x14ac:dyDescent="0.3">
      <c r="A19" s="29">
        <v>2</v>
      </c>
      <c r="B19" s="24" t="str">
        <f>IFERROR(INDEX(Partidos!$D$4:$D$107,MATCH($A19,Partidos!$A$4:$A$107,0)),"")</f>
        <v>República de Corea</v>
      </c>
      <c r="C19" s="24" t="str">
        <f>IFERROR(INDEX(Partidos!$E$4:$E$107,MATCH($A19,Partidos!$A$4:$A$107,0)),"")</f>
        <v>República Checa</v>
      </c>
      <c r="D19" s="29" t="s">
        <v>267</v>
      </c>
      <c r="E19" s="24">
        <f>IFERROR(INDEX(Quintero!F$4:F$107,MATCH($A19,Quintero!$A$4:$A$107,0)),"")</f>
        <v>1</v>
      </c>
      <c r="F19" s="24">
        <f>IFERROR(INDEX(Quintero!G$4:G$107,MATCH($A19,Quintero!$A$4:$A$107,0)),"")</f>
        <v>2</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0</v>
      </c>
      <c r="H19" s="24" t="str">
        <f>IFERROR(INDEX(Quintero!H$4:H$107,MATCH($A19,Quintero!$A$4:$A$107,0)),"")</f>
        <v>-</v>
      </c>
      <c r="I19" s="24" t="str">
        <f>IFERROR(INDEX(Partidos!$J$4:$J$107,MATCH($A19,Partidos!$A$4:$A$107,0)),"")</f>
        <v>Grupos</v>
      </c>
      <c r="J19" s="21">
        <f>IF(AND(INDEX(Partidos!$J$4:$J$107,MATCH($A19,Partidos!$A$4:$A$107,0))&lt;&gt;"Grupos",INDEX(Partidos!$H$4:$H$107,MATCH($A19,Partidos!$A$4:$A$107,0))="Finalizado",$H19&lt;&gt;"",$H19=INDEX(Partidos!$K$4:$K$107,MATCH($A19,Partidos!$A$4:$A$107,0))),1,0)</f>
        <v>0</v>
      </c>
    </row>
    <row r="20" spans="1:10" x14ac:dyDescent="0.3">
      <c r="A20" s="31">
        <v>2</v>
      </c>
      <c r="B20" s="24" t="str">
        <f>IFERROR(INDEX(Partidos!$D$4:$D$107,MATCH($A20,Partidos!$A$4:$A$107,0)),"")</f>
        <v>República de Corea</v>
      </c>
      <c r="C20" s="24" t="str">
        <f>IFERROR(INDEX(Partidos!$E$4:$E$107,MATCH($A20,Partidos!$A$4:$A$107,0)),"")</f>
        <v>República Checa</v>
      </c>
      <c r="D20" s="31" t="s">
        <v>268</v>
      </c>
      <c r="E20" s="24">
        <f>IFERROR(INDEX(Nacho!F$4:F$107,MATCH($A20,Nacho!$A$4:$A$107,0)),"")</f>
        <v>1</v>
      </c>
      <c r="F20" s="24">
        <f>IFERROR(INDEX(Nacho!G$4:G$107,MATCH($A20,Nacho!$A$4:$A$107,0)),"")</f>
        <v>2</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0</v>
      </c>
      <c r="H20" s="24" t="str">
        <f>IFERROR(INDEX(Nacho!H$4:H$107,MATCH($A20,Nacho!$A$4:$A$107,0)),"")</f>
        <v>-</v>
      </c>
      <c r="I20" s="24" t="str">
        <f>IFERROR(INDEX(Partidos!$J$4:$J$107,MATCH($A20,Partidos!$A$4:$A$107,0)),"")</f>
        <v>Grupos</v>
      </c>
      <c r="J20" s="21">
        <f>IF(AND(INDEX(Partidos!$J$4:$J$107,MATCH($A20,Partidos!$A$4:$A$107,0))&lt;&gt;"Grupos",INDEX(Partidos!$H$4:$H$107,MATCH($A20,Partidos!$A$4:$A$107,0))="Finalizado",$H20&lt;&gt;"",$H20=INDEX(Partidos!$K$4:$K$107,MATCH($A20,Partidos!$A$4:$A$107,0))),1,0)</f>
        <v>0</v>
      </c>
    </row>
    <row r="21" spans="1:10" x14ac:dyDescent="0.3">
      <c r="A21" s="29">
        <v>2</v>
      </c>
      <c r="B21" s="24" t="str">
        <f>IFERROR(INDEX(Partidos!$D$4:$D$107,MATCH($A21,Partidos!$A$4:$A$107,0)),"")</f>
        <v>República de Corea</v>
      </c>
      <c r="C21" s="24" t="str">
        <f>IFERROR(INDEX(Partidos!$E$4:$E$107,MATCH($A21,Partidos!$A$4:$A$107,0)),"")</f>
        <v>República Checa</v>
      </c>
      <c r="D21" s="29" t="s">
        <v>269</v>
      </c>
      <c r="E21" s="24">
        <f>IFERROR(INDEX(Luis!F$4:F$107,MATCH($A21,Luis!$A$4:$A$107,0)),"")</f>
        <v>2</v>
      </c>
      <c r="F21" s="24">
        <f>IFERROR(INDEX(Luis!G$4:G$107,MATCH($A21,Luis!$A$4:$A$107,0)),"")</f>
        <v>0</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2</v>
      </c>
      <c r="H21" s="24" t="str">
        <f>IFERROR(INDEX(Luis!H$4:H$107,MATCH($A21,Luis!$A$4:$A$107,0)),"")</f>
        <v>-</v>
      </c>
      <c r="I21" s="24" t="str">
        <f>IFERROR(INDEX(Partidos!$J$4:$J$107,MATCH($A21,Partidos!$A$4:$A$107,0)),"")</f>
        <v>Grupos</v>
      </c>
      <c r="J21" s="21">
        <f>IF(AND(INDEX(Partidos!$J$4:$J$107,MATCH($A21,Partidos!$A$4:$A$107,0))&lt;&gt;"Grupos",INDEX(Partidos!$H$4:$H$107,MATCH($A21,Partidos!$A$4:$A$107,0))="Finalizado",$H21&lt;&gt;"",$H21=INDEX(Partidos!$K$4:$K$107,MATCH($A21,Partidos!$A$4:$A$107,0))),1,0)</f>
        <v>0</v>
      </c>
    </row>
    <row r="22" spans="1:10" x14ac:dyDescent="0.3">
      <c r="A22" s="31">
        <v>2</v>
      </c>
      <c r="B22" s="24" t="str">
        <f>IFERROR(INDEX(Partidos!$D$4:$D$107,MATCH($A22,Partidos!$A$4:$A$107,0)),"")</f>
        <v>República de Corea</v>
      </c>
      <c r="C22" s="24" t="str">
        <f>IFERROR(INDEX(Partidos!$E$4:$E$107,MATCH($A22,Partidos!$A$4:$A$107,0)),"")</f>
        <v>República Checa</v>
      </c>
      <c r="D22" s="31" t="s">
        <v>270</v>
      </c>
      <c r="E22" s="24">
        <f>IFERROR(INDEX(Felipe!F$4:F$107,MATCH($A22,Felipe!$A$4:$A$107,0)),"")</f>
        <v>1</v>
      </c>
      <c r="F22" s="24">
        <f>IFERROR(INDEX(Felipe!G$4:G$107,MATCH($A22,Felipe!$A$4:$A$107,0)),"")</f>
        <v>1</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0</v>
      </c>
      <c r="H22" s="24" t="str">
        <f>IFERROR(INDEX(Felipe!H$4:H$107,MATCH($A22,Felipe!$A$4:$A$107,0)),"")</f>
        <v>-</v>
      </c>
      <c r="I22" s="24" t="str">
        <f>IFERROR(INDEX(Partidos!$J$4:$J$107,MATCH($A22,Partidos!$A$4:$A$107,0)),"")</f>
        <v>Grupos</v>
      </c>
      <c r="J22" s="21">
        <f>IF(AND(INDEX(Partidos!$J$4:$J$107,MATCH($A22,Partidos!$A$4:$A$107,0))&lt;&gt;"Grupos",INDEX(Partidos!$H$4:$H$107,MATCH($A22,Partidos!$A$4:$A$107,0))="Finalizado",$H22&lt;&gt;"",$H22=INDEX(Partidos!$K$4:$K$107,MATCH($A22,Partidos!$A$4:$A$107,0))),1,0)</f>
        <v>0</v>
      </c>
    </row>
    <row r="23" spans="1:10" x14ac:dyDescent="0.3">
      <c r="A23" s="29">
        <v>2</v>
      </c>
      <c r="B23" s="24" t="str">
        <f>IFERROR(INDEX(Partidos!$D$4:$D$107,MATCH($A23,Partidos!$A$4:$A$107,0)),"")</f>
        <v>República de Corea</v>
      </c>
      <c r="C23" s="24" t="str">
        <f>IFERROR(INDEX(Partidos!$E$4:$E$107,MATCH($A23,Partidos!$A$4:$A$107,0)),"")</f>
        <v>República Checa</v>
      </c>
      <c r="D23" s="29" t="s">
        <v>271</v>
      </c>
      <c r="E23" s="24">
        <f>IFERROR(INDEX(Simón!F$4:F$107,MATCH($A23,Simón!$A$4:$A$107,0)),"")</f>
        <v>2</v>
      </c>
      <c r="F23" s="24">
        <f>IFERROR(INDEX(Simón!G$4:G$107,MATCH($A23,Simón!$A$4:$A$107,0)),"")</f>
        <v>0</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2</v>
      </c>
      <c r="H23" s="24" t="str">
        <f>IFERROR(INDEX(Simón!H$4:H$107,MATCH($A23,Simón!$A$4:$A$107,0)),"")</f>
        <v>-</v>
      </c>
      <c r="I23" s="24" t="str">
        <f>IFERROR(INDEX(Partidos!$J$4:$J$107,MATCH($A23,Partidos!$A$4:$A$107,0)),"")</f>
        <v>Grupos</v>
      </c>
      <c r="J23" s="21">
        <f>IF(AND(INDEX(Partidos!$J$4:$J$107,MATCH($A23,Partidos!$A$4:$A$107,0))&lt;&gt;"Grupos",INDEX(Partidos!$H$4:$H$107,MATCH($A23,Partidos!$A$4:$A$107,0))="Finalizado",$H23&lt;&gt;"",$H23=INDEX(Partidos!$K$4:$K$107,MATCH($A23,Partidos!$A$4:$A$107,0))),1,0)</f>
        <v>0</v>
      </c>
    </row>
    <row r="24" spans="1:10" x14ac:dyDescent="0.3">
      <c r="A24" s="31">
        <v>2</v>
      </c>
      <c r="B24" s="24" t="str">
        <f>IFERROR(INDEX(Partidos!$D$4:$D$107,MATCH($A24,Partidos!$A$4:$A$107,0)),"")</f>
        <v>República de Corea</v>
      </c>
      <c r="C24" s="24" t="str">
        <f>IFERROR(INDEX(Partidos!$E$4:$E$107,MATCH($A24,Partidos!$A$4:$A$107,0)),"")</f>
        <v>República Checa</v>
      </c>
      <c r="D24" s="31" t="s">
        <v>272</v>
      </c>
      <c r="E24" s="24">
        <f>IFERROR(INDEX(Muni!F$4:F$107,MATCH($A24,Muni!$A$4:$A$107,0)),"")</f>
        <v>0</v>
      </c>
      <c r="F24" s="24">
        <f>IFERROR(INDEX(Muni!G$4:G$107,MATCH($A24,Muni!$A$4:$A$107,0)),"")</f>
        <v>2</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0</v>
      </c>
      <c r="H24" s="24" t="str">
        <f>IFERROR(INDEX(Muni!H$4:H$107,MATCH($A24,Muni!$A$4:$A$107,0)),"")</f>
        <v>-</v>
      </c>
      <c r="I24" s="24" t="str">
        <f>IFERROR(INDEX(Partidos!$J$4:$J$107,MATCH($A24,Partidos!$A$4:$A$107,0)),"")</f>
        <v>Grupos</v>
      </c>
      <c r="J24" s="21">
        <f>IF(AND(INDEX(Partidos!$J$4:$J$107,MATCH($A24,Partidos!$A$4:$A$107,0))&lt;&gt;"Grupos",INDEX(Partidos!$H$4:$H$107,MATCH($A24,Partidos!$A$4:$A$107,0))="Finalizado",$H24&lt;&gt;"",$H24=INDEX(Partidos!$K$4:$K$107,MATCH($A24,Partidos!$A$4:$A$107,0))),1,0)</f>
        <v>0</v>
      </c>
    </row>
    <row r="25" spans="1:10" x14ac:dyDescent="0.3">
      <c r="A25" s="29">
        <v>2</v>
      </c>
      <c r="B25" s="24" t="str">
        <f>IFERROR(INDEX(Partidos!$D$4:$D$107,MATCH($A25,Partidos!$A$4:$A$107,0)),"")</f>
        <v>República de Corea</v>
      </c>
      <c r="C25" s="24" t="str">
        <f>IFERROR(INDEX(Partidos!$E$4:$E$107,MATCH($A25,Partidos!$A$4:$A$107,0)),"")</f>
        <v>República Checa</v>
      </c>
      <c r="D25" s="29" t="s">
        <v>273</v>
      </c>
      <c r="E25" s="24">
        <f>IFERROR(INDEX(Fer!F$4:F$107,MATCH($A25,Fer!$A$4:$A$107,0)),"")</f>
        <v>1</v>
      </c>
      <c r="F25" s="24">
        <f>IFERROR(INDEX(Fer!G$4:G$107,MATCH($A25,Fer!$A$4:$A$107,0)),"")</f>
        <v>2</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0</v>
      </c>
      <c r="H25" s="24" t="str">
        <f>IFERROR(INDEX(Fer!H$4:H$107,MATCH($A25,Fer!$A$4:$A$107,0)),"")</f>
        <v>-</v>
      </c>
      <c r="I25" s="24" t="str">
        <f>IFERROR(INDEX(Partidos!$J$4:$J$107,MATCH($A25,Partidos!$A$4:$A$107,0)),"")</f>
        <v>Grupos</v>
      </c>
      <c r="J25" s="21">
        <f>IF(AND(INDEX(Partidos!$J$4:$J$107,MATCH($A25,Partidos!$A$4:$A$107,0))&lt;&gt;"Grupos",INDEX(Partidos!$H$4:$H$107,MATCH($A25,Partidos!$A$4:$A$107,0))="Finalizado",$H25&lt;&gt;"",$H25=INDEX(Partidos!$K$4:$K$107,MATCH($A25,Partidos!$A$4:$A$107,0))),1,0)</f>
        <v>0</v>
      </c>
    </row>
    <row r="26" spans="1:10" x14ac:dyDescent="0.3">
      <c r="A26" s="31">
        <v>3</v>
      </c>
      <c r="B26" s="24" t="str">
        <f>IFERROR(INDEX(Partidos!$D$4:$D$107,MATCH($A26,Partidos!$A$4:$A$107,0)),"")</f>
        <v>Canadá</v>
      </c>
      <c r="C26" s="24" t="str">
        <f>IFERROR(INDEX(Partidos!$E$4:$E$107,MATCH($A26,Partidos!$A$4:$A$107,0)),"")</f>
        <v>Bosnia y Herzegovina</v>
      </c>
      <c r="D26" s="31" t="s">
        <v>55</v>
      </c>
      <c r="E26" s="24">
        <f>IFERROR(INDEX(Álvaro!F$4:F$107,MATCH($A26,Álvaro!$A$4:$A$107,0)),"")</f>
        <v>1</v>
      </c>
      <c r="F26" s="24">
        <f>IFERROR(INDEX(Álvaro!G$4:G$107,MATCH($A26,Álvaro!$A$4:$A$107,0)),"")</f>
        <v>0</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0</v>
      </c>
      <c r="H26" s="24" t="str">
        <f>IFERROR(INDEX(Álvaro!H$4:H$107,MATCH($A26,Álvaro!$A$4:$A$107,0)),"")</f>
        <v>-</v>
      </c>
      <c r="I26" s="24" t="str">
        <f>IFERROR(INDEX(Partidos!$J$4:$J$107,MATCH($A26,Partidos!$A$4:$A$107,0)),"")</f>
        <v>Grupos</v>
      </c>
      <c r="J26" s="21">
        <f>IF(AND(INDEX(Partidos!$J$4:$J$107,MATCH($A26,Partidos!$A$4:$A$107,0))&lt;&gt;"Grupos",INDEX(Partidos!$H$4:$H$107,MATCH($A26,Partidos!$A$4:$A$107,0))="Finalizado",$H26&lt;&gt;"",$H26=INDEX(Partidos!$K$4:$K$107,MATCH($A26,Partidos!$A$4:$A$107,0))),1,0)</f>
        <v>0</v>
      </c>
    </row>
    <row r="27" spans="1:10" x14ac:dyDescent="0.3">
      <c r="A27" s="29">
        <v>3</v>
      </c>
      <c r="B27" s="24" t="str">
        <f>IFERROR(INDEX(Partidos!$D$4:$D$107,MATCH($A27,Partidos!$A$4:$A$107,0)),"")</f>
        <v>Canadá</v>
      </c>
      <c r="C27" s="24" t="str">
        <f>IFERROR(INDEX(Partidos!$E$4:$E$107,MATCH($A27,Partidos!$A$4:$A$107,0)),"")</f>
        <v>Bosnia y Herzegovina</v>
      </c>
      <c r="D27" s="29" t="s">
        <v>264</v>
      </c>
      <c r="E27" s="24">
        <f>IFERROR(INDEX(Pepe!F$4:F$107,MATCH($A27,Pepe!$A$4:$A$107,0)),"")</f>
        <v>2</v>
      </c>
      <c r="F27" s="24">
        <f>IFERROR(INDEX(Pepe!G$4:G$107,MATCH($A27,Pepe!$A$4:$A$107,0)),"")</f>
        <v>1</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0</v>
      </c>
      <c r="H27" s="24" t="str">
        <f>IFERROR(INDEX(Pepe!H$4:H$107,MATCH($A27,Pepe!$A$4:$A$107,0)),"")</f>
        <v>-</v>
      </c>
      <c r="I27" s="24" t="str">
        <f>IFERROR(INDEX(Partidos!$J$4:$J$107,MATCH($A27,Partidos!$A$4:$A$107,0)),"")</f>
        <v>Grupos</v>
      </c>
      <c r="J27" s="21">
        <f>IF(AND(INDEX(Partidos!$J$4:$J$107,MATCH($A27,Partidos!$A$4:$A$107,0))&lt;&gt;"Grupos",INDEX(Partidos!$H$4:$H$107,MATCH($A27,Partidos!$A$4:$A$107,0))="Finalizado",$H27&lt;&gt;"",$H27=INDEX(Partidos!$K$4:$K$107,MATCH($A27,Partidos!$A$4:$A$107,0))),1,0)</f>
        <v>0</v>
      </c>
    </row>
    <row r="28" spans="1:10" x14ac:dyDescent="0.3">
      <c r="A28" s="31">
        <v>3</v>
      </c>
      <c r="B28" s="24" t="str">
        <f>IFERROR(INDEX(Partidos!$D$4:$D$107,MATCH($A28,Partidos!$A$4:$A$107,0)),"")</f>
        <v>Canadá</v>
      </c>
      <c r="C28" s="24" t="str">
        <f>IFERROR(INDEX(Partidos!$E$4:$E$107,MATCH($A28,Partidos!$A$4:$A$107,0)),"")</f>
        <v>Bosnia y Herzegovina</v>
      </c>
      <c r="D28" s="31" t="s">
        <v>265</v>
      </c>
      <c r="E28" s="24">
        <f>IFERROR(INDEX(Patri!F$4:F$107,MATCH($A28,Patri!$A$4:$A$107,0)),"")</f>
        <v>1</v>
      </c>
      <c r="F28" s="24">
        <f>IFERROR(INDEX(Patri!G$4:G$107,MATCH($A28,Patri!$A$4:$A$107,0)),"")</f>
        <v>1</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5</v>
      </c>
      <c r="H28" s="24" t="str">
        <f>IFERROR(INDEX(Patri!H$4:H$107,MATCH($A28,Patri!$A$4:$A$107,0)),"")</f>
        <v>-</v>
      </c>
      <c r="I28" s="24" t="str">
        <f>IFERROR(INDEX(Partidos!$J$4:$J$107,MATCH($A28,Partidos!$A$4:$A$107,0)),"")</f>
        <v>Grupos</v>
      </c>
      <c r="J28" s="21">
        <f>IF(AND(INDEX(Partidos!$J$4:$J$107,MATCH($A28,Partidos!$A$4:$A$107,0))&lt;&gt;"Grupos",INDEX(Partidos!$H$4:$H$107,MATCH($A28,Partidos!$A$4:$A$107,0))="Finalizado",$H28&lt;&gt;"",$H28=INDEX(Partidos!$K$4:$K$107,MATCH($A28,Partidos!$A$4:$A$107,0))),1,0)</f>
        <v>0</v>
      </c>
    </row>
    <row r="29" spans="1:10" x14ac:dyDescent="0.3">
      <c r="A29" s="29">
        <v>3</v>
      </c>
      <c r="B29" s="24" t="str">
        <f>IFERROR(INDEX(Partidos!$D$4:$D$107,MATCH($A29,Partidos!$A$4:$A$107,0)),"")</f>
        <v>Canadá</v>
      </c>
      <c r="C29" s="24" t="str">
        <f>IFERROR(INDEX(Partidos!$E$4:$E$107,MATCH($A29,Partidos!$A$4:$A$107,0)),"")</f>
        <v>Bosnia y Herzegovina</v>
      </c>
      <c r="D29" s="29" t="s">
        <v>266</v>
      </c>
      <c r="E29" s="24">
        <f>IFERROR(INDEX(Kike!F$4:F$107,MATCH($A29,Kike!$A$4:$A$107,0)),"")</f>
        <v>1</v>
      </c>
      <c r="F29" s="24">
        <f>IFERROR(INDEX(Kike!G$4:G$107,MATCH($A29,Kike!$A$4:$A$107,0)),"")</f>
        <v>0</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0</v>
      </c>
      <c r="H29" s="24" t="str">
        <f>IFERROR(INDEX(Kike!H$4:H$107,MATCH($A29,Kike!$A$4:$A$107,0)),"")</f>
        <v>-</v>
      </c>
      <c r="I29" s="24" t="str">
        <f>IFERROR(INDEX(Partidos!$J$4:$J$107,MATCH($A29,Partidos!$A$4:$A$107,0)),"")</f>
        <v>Grupos</v>
      </c>
      <c r="J29" s="21">
        <f>IF(AND(INDEX(Partidos!$J$4:$J$107,MATCH($A29,Partidos!$A$4:$A$107,0))&lt;&gt;"Grupos",INDEX(Partidos!$H$4:$H$107,MATCH($A29,Partidos!$A$4:$A$107,0))="Finalizado",$H29&lt;&gt;"",$H29=INDEX(Partidos!$K$4:$K$107,MATCH($A29,Partidos!$A$4:$A$107,0))),1,0)</f>
        <v>0</v>
      </c>
    </row>
    <row r="30" spans="1:10" x14ac:dyDescent="0.3">
      <c r="A30" s="31">
        <v>3</v>
      </c>
      <c r="B30" s="24" t="str">
        <f>IFERROR(INDEX(Partidos!$D$4:$D$107,MATCH($A30,Partidos!$A$4:$A$107,0)),"")</f>
        <v>Canadá</v>
      </c>
      <c r="C30" s="24" t="str">
        <f>IFERROR(INDEX(Partidos!$E$4:$E$107,MATCH($A30,Partidos!$A$4:$A$107,0)),"")</f>
        <v>Bosnia y Herzegovina</v>
      </c>
      <c r="D30" s="31" t="s">
        <v>267</v>
      </c>
      <c r="E30" s="24">
        <f>IFERROR(INDEX(Quintero!F$4:F$107,MATCH($A30,Quintero!$A$4:$A$107,0)),"")</f>
        <v>2</v>
      </c>
      <c r="F30" s="24">
        <f>IFERROR(INDEX(Quintero!G$4:G$107,MATCH($A30,Quintero!$A$4:$A$107,0)),"")</f>
        <v>0</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0</v>
      </c>
      <c r="H30" s="24" t="str">
        <f>IFERROR(INDEX(Quintero!H$4:H$107,MATCH($A30,Quintero!$A$4:$A$107,0)),"")</f>
        <v>-</v>
      </c>
      <c r="I30" s="24" t="str">
        <f>IFERROR(INDEX(Partidos!$J$4:$J$107,MATCH($A30,Partidos!$A$4:$A$107,0)),"")</f>
        <v>Grupos</v>
      </c>
      <c r="J30" s="21">
        <f>IF(AND(INDEX(Partidos!$J$4:$J$107,MATCH($A30,Partidos!$A$4:$A$107,0))&lt;&gt;"Grupos",INDEX(Partidos!$H$4:$H$107,MATCH($A30,Partidos!$A$4:$A$107,0))="Finalizado",$H30&lt;&gt;"",$H30=INDEX(Partidos!$K$4:$K$107,MATCH($A30,Partidos!$A$4:$A$107,0))),1,0)</f>
        <v>0</v>
      </c>
    </row>
    <row r="31" spans="1:10" x14ac:dyDescent="0.3">
      <c r="A31" s="29">
        <v>3</v>
      </c>
      <c r="B31" s="24" t="str">
        <f>IFERROR(INDEX(Partidos!$D$4:$D$107,MATCH($A31,Partidos!$A$4:$A$107,0)),"")</f>
        <v>Canadá</v>
      </c>
      <c r="C31" s="24" t="str">
        <f>IFERROR(INDEX(Partidos!$E$4:$E$107,MATCH($A31,Partidos!$A$4:$A$107,0)),"")</f>
        <v>Bosnia y Herzegovina</v>
      </c>
      <c r="D31" s="29" t="s">
        <v>268</v>
      </c>
      <c r="E31" s="24">
        <f>IFERROR(INDEX(Nacho!F$4:F$107,MATCH($A31,Nacho!$A$4:$A$107,0)),"")</f>
        <v>0</v>
      </c>
      <c r="F31" s="24">
        <f>IFERROR(INDEX(Nacho!G$4:G$107,MATCH($A31,Nacho!$A$4:$A$107,0)),"")</f>
        <v>2</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0</v>
      </c>
      <c r="H31" s="24" t="str">
        <f>IFERROR(INDEX(Nacho!H$4:H$107,MATCH($A31,Nacho!$A$4:$A$107,0)),"")</f>
        <v>-</v>
      </c>
      <c r="I31" s="24" t="str">
        <f>IFERROR(INDEX(Partidos!$J$4:$J$107,MATCH($A31,Partidos!$A$4:$A$107,0)),"")</f>
        <v>Grupos</v>
      </c>
      <c r="J31" s="21">
        <f>IF(AND(INDEX(Partidos!$J$4:$J$107,MATCH($A31,Partidos!$A$4:$A$107,0))&lt;&gt;"Grupos",INDEX(Partidos!$H$4:$H$107,MATCH($A31,Partidos!$A$4:$A$107,0))="Finalizado",$H31&lt;&gt;"",$H31=INDEX(Partidos!$K$4:$K$107,MATCH($A31,Partidos!$A$4:$A$107,0))),1,0)</f>
        <v>0</v>
      </c>
    </row>
    <row r="32" spans="1:10" x14ac:dyDescent="0.3">
      <c r="A32" s="31">
        <v>3</v>
      </c>
      <c r="B32" s="24" t="str">
        <f>IFERROR(INDEX(Partidos!$D$4:$D$107,MATCH($A32,Partidos!$A$4:$A$107,0)),"")</f>
        <v>Canadá</v>
      </c>
      <c r="C32" s="24" t="str">
        <f>IFERROR(INDEX(Partidos!$E$4:$E$107,MATCH($A32,Partidos!$A$4:$A$107,0)),"")</f>
        <v>Bosnia y Herzegovina</v>
      </c>
      <c r="D32" s="31" t="s">
        <v>269</v>
      </c>
      <c r="E32" s="24">
        <f>IFERROR(INDEX(Luis!F$4:F$107,MATCH($A32,Luis!$A$4:$A$107,0)),"")</f>
        <v>3</v>
      </c>
      <c r="F32" s="24">
        <f>IFERROR(INDEX(Luis!G$4:G$107,MATCH($A32,Luis!$A$4:$A$107,0)),"")</f>
        <v>0</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0</v>
      </c>
      <c r="H32" s="24" t="str">
        <f>IFERROR(INDEX(Luis!H$4:H$107,MATCH($A32,Luis!$A$4:$A$107,0)),"")</f>
        <v>-</v>
      </c>
      <c r="I32" s="24" t="str">
        <f>IFERROR(INDEX(Partidos!$J$4:$J$107,MATCH($A32,Partidos!$A$4:$A$107,0)),"")</f>
        <v>Grupos</v>
      </c>
      <c r="J32" s="21">
        <f>IF(AND(INDEX(Partidos!$J$4:$J$107,MATCH($A32,Partidos!$A$4:$A$107,0))&lt;&gt;"Grupos",INDEX(Partidos!$H$4:$H$107,MATCH($A32,Partidos!$A$4:$A$107,0))="Finalizado",$H32&lt;&gt;"",$H32=INDEX(Partidos!$K$4:$K$107,MATCH($A32,Partidos!$A$4:$A$107,0))),1,0)</f>
        <v>0</v>
      </c>
    </row>
    <row r="33" spans="1:10" x14ac:dyDescent="0.3">
      <c r="A33" s="29">
        <v>3</v>
      </c>
      <c r="B33" s="24" t="str">
        <f>IFERROR(INDEX(Partidos!$D$4:$D$107,MATCH($A33,Partidos!$A$4:$A$107,0)),"")</f>
        <v>Canadá</v>
      </c>
      <c r="C33" s="24" t="str">
        <f>IFERROR(INDEX(Partidos!$E$4:$E$107,MATCH($A33,Partidos!$A$4:$A$107,0)),"")</f>
        <v>Bosnia y Herzegovina</v>
      </c>
      <c r="D33" s="29" t="s">
        <v>270</v>
      </c>
      <c r="E33" s="24">
        <f>IFERROR(INDEX(Felipe!F$4:F$107,MATCH($A33,Felipe!$A$4:$A$107,0)),"")</f>
        <v>0</v>
      </c>
      <c r="F33" s="24">
        <f>IFERROR(INDEX(Felipe!G$4:G$107,MATCH($A33,Felipe!$A$4:$A$107,0)),"")</f>
        <v>1</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0</v>
      </c>
      <c r="H33" s="24" t="str">
        <f>IFERROR(INDEX(Felipe!H$4:H$107,MATCH($A33,Felipe!$A$4:$A$107,0)),"")</f>
        <v>-</v>
      </c>
      <c r="I33" s="24" t="str">
        <f>IFERROR(INDEX(Partidos!$J$4:$J$107,MATCH($A33,Partidos!$A$4:$A$107,0)),"")</f>
        <v>Grupos</v>
      </c>
      <c r="J33" s="21">
        <f>IF(AND(INDEX(Partidos!$J$4:$J$107,MATCH($A33,Partidos!$A$4:$A$107,0))&lt;&gt;"Grupos",INDEX(Partidos!$H$4:$H$107,MATCH($A33,Partidos!$A$4:$A$107,0))="Finalizado",$H33&lt;&gt;"",$H33=INDEX(Partidos!$K$4:$K$107,MATCH($A33,Partidos!$A$4:$A$107,0))),1,0)</f>
        <v>0</v>
      </c>
    </row>
    <row r="34" spans="1:10" x14ac:dyDescent="0.3">
      <c r="A34" s="31">
        <v>3</v>
      </c>
      <c r="B34" s="24" t="str">
        <f>IFERROR(INDEX(Partidos!$D$4:$D$107,MATCH($A34,Partidos!$A$4:$A$107,0)),"")</f>
        <v>Canadá</v>
      </c>
      <c r="C34" s="24" t="str">
        <f>IFERROR(INDEX(Partidos!$E$4:$E$107,MATCH($A34,Partidos!$A$4:$A$107,0)),"")</f>
        <v>Bosnia y Herzegovina</v>
      </c>
      <c r="D34" s="31" t="s">
        <v>271</v>
      </c>
      <c r="E34" s="24">
        <f>IFERROR(INDEX(Simón!F$4:F$107,MATCH($A34,Simón!$A$4:$A$107,0)),"")</f>
        <v>1</v>
      </c>
      <c r="F34" s="24">
        <f>IFERROR(INDEX(Simón!G$4:G$107,MATCH($A34,Simón!$A$4:$A$107,0)),"")</f>
        <v>0</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0</v>
      </c>
      <c r="H34" s="24" t="str">
        <f>IFERROR(INDEX(Simón!H$4:H$107,MATCH($A34,Simón!$A$4:$A$107,0)),"")</f>
        <v>-</v>
      </c>
      <c r="I34" s="24" t="str">
        <f>IFERROR(INDEX(Partidos!$J$4:$J$107,MATCH($A34,Partidos!$A$4:$A$107,0)),"")</f>
        <v>Grupos</v>
      </c>
      <c r="J34" s="21">
        <f>IF(AND(INDEX(Partidos!$J$4:$J$107,MATCH($A34,Partidos!$A$4:$A$107,0))&lt;&gt;"Grupos",INDEX(Partidos!$H$4:$H$107,MATCH($A34,Partidos!$A$4:$A$107,0))="Finalizado",$H34&lt;&gt;"",$H34=INDEX(Partidos!$K$4:$K$107,MATCH($A34,Partidos!$A$4:$A$107,0))),1,0)</f>
        <v>0</v>
      </c>
    </row>
    <row r="35" spans="1:10" x14ac:dyDescent="0.3">
      <c r="A35" s="29">
        <v>3</v>
      </c>
      <c r="B35" s="24" t="str">
        <f>IFERROR(INDEX(Partidos!$D$4:$D$107,MATCH($A35,Partidos!$A$4:$A$107,0)),"")</f>
        <v>Canadá</v>
      </c>
      <c r="C35" s="24" t="str">
        <f>IFERROR(INDEX(Partidos!$E$4:$E$107,MATCH($A35,Partidos!$A$4:$A$107,0)),"")</f>
        <v>Bosnia y Herzegovina</v>
      </c>
      <c r="D35" s="29" t="s">
        <v>272</v>
      </c>
      <c r="E35" s="24">
        <f>IFERROR(INDEX(Muni!F$4:F$107,MATCH($A35,Muni!$A$4:$A$107,0)),"")</f>
        <v>3</v>
      </c>
      <c r="F35" s="24">
        <f>IFERROR(INDEX(Muni!G$4:G$107,MATCH($A35,Muni!$A$4:$A$107,0)),"")</f>
        <v>0</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0</v>
      </c>
      <c r="H35" s="24" t="str">
        <f>IFERROR(INDEX(Muni!H$4:H$107,MATCH($A35,Muni!$A$4:$A$107,0)),"")</f>
        <v>-</v>
      </c>
      <c r="I35" s="24" t="str">
        <f>IFERROR(INDEX(Partidos!$J$4:$J$107,MATCH($A35,Partidos!$A$4:$A$107,0)),"")</f>
        <v>Grupos</v>
      </c>
      <c r="J35" s="21">
        <f>IF(AND(INDEX(Partidos!$J$4:$J$107,MATCH($A35,Partidos!$A$4:$A$107,0))&lt;&gt;"Grupos",INDEX(Partidos!$H$4:$H$107,MATCH($A35,Partidos!$A$4:$A$107,0))="Finalizado",$H35&lt;&gt;"",$H35=INDEX(Partidos!$K$4:$K$107,MATCH($A35,Partidos!$A$4:$A$107,0))),1,0)</f>
        <v>0</v>
      </c>
    </row>
    <row r="36" spans="1:10" x14ac:dyDescent="0.3">
      <c r="A36" s="31">
        <v>3</v>
      </c>
      <c r="B36" s="24" t="str">
        <f>IFERROR(INDEX(Partidos!$D$4:$D$107,MATCH($A36,Partidos!$A$4:$A$107,0)),"")</f>
        <v>Canadá</v>
      </c>
      <c r="C36" s="24" t="str">
        <f>IFERROR(INDEX(Partidos!$E$4:$E$107,MATCH($A36,Partidos!$A$4:$A$107,0)),"")</f>
        <v>Bosnia y Herzegovina</v>
      </c>
      <c r="D36" s="31" t="s">
        <v>273</v>
      </c>
      <c r="E36" s="24">
        <f>IFERROR(INDEX(Fer!F$4:F$107,MATCH($A36,Fer!$A$4:$A$107,0)),"")</f>
        <v>2</v>
      </c>
      <c r="F36" s="24">
        <f>IFERROR(INDEX(Fer!G$4:G$107,MATCH($A36,Fer!$A$4:$A$107,0)),"")</f>
        <v>0</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0</v>
      </c>
      <c r="H36" s="24" t="str">
        <f>IFERROR(INDEX(Fer!H$4:H$107,MATCH($A36,Fer!$A$4:$A$107,0)),"")</f>
        <v>-</v>
      </c>
      <c r="I36" s="24" t="str">
        <f>IFERROR(INDEX(Partidos!$J$4:$J$107,MATCH($A36,Partidos!$A$4:$A$107,0)),"")</f>
        <v>Grupos</v>
      </c>
      <c r="J36" s="21">
        <f>IF(AND(INDEX(Partidos!$J$4:$J$107,MATCH($A36,Partidos!$A$4:$A$107,0))&lt;&gt;"Grupos",INDEX(Partidos!$H$4:$H$107,MATCH($A36,Partidos!$A$4:$A$107,0))="Finalizado",$H36&lt;&gt;"",$H36=INDEX(Partidos!$K$4:$K$107,MATCH($A36,Partidos!$A$4:$A$107,0))),1,0)</f>
        <v>0</v>
      </c>
    </row>
    <row r="37" spans="1:10" x14ac:dyDescent="0.3">
      <c r="A37" s="29">
        <v>4</v>
      </c>
      <c r="B37" s="24" t="str">
        <f>IFERROR(INDEX(Partidos!$D$4:$D$107,MATCH($A37,Partidos!$A$4:$A$107,0)),"")</f>
        <v>Estados Unidos</v>
      </c>
      <c r="C37" s="24" t="str">
        <f>IFERROR(INDEX(Partidos!$E$4:$E$107,MATCH($A37,Partidos!$A$4:$A$107,0)),"")</f>
        <v>Paraguay</v>
      </c>
      <c r="D37" s="29" t="s">
        <v>55</v>
      </c>
      <c r="E37" s="24">
        <f>IFERROR(INDEX(Álvaro!F$4:F$107,MATCH($A37,Álvaro!$A$4:$A$107,0)),"")</f>
        <v>1</v>
      </c>
      <c r="F37" s="24">
        <f>IFERROR(INDEX(Álvaro!G$4:G$107,MATCH($A37,Álvaro!$A$4:$A$107,0)),"")</f>
        <v>1</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0</v>
      </c>
      <c r="H37" s="24" t="str">
        <f>IFERROR(INDEX(Álvaro!H$4:H$107,MATCH($A37,Álvaro!$A$4:$A$107,0)),"")</f>
        <v>-</v>
      </c>
      <c r="I37" s="24" t="str">
        <f>IFERROR(INDEX(Partidos!$J$4:$J$107,MATCH($A37,Partidos!$A$4:$A$107,0)),"")</f>
        <v>Grupos</v>
      </c>
      <c r="J37" s="21">
        <f>IF(AND(INDEX(Partidos!$J$4:$J$107,MATCH($A37,Partidos!$A$4:$A$107,0))&lt;&gt;"Grupos",INDEX(Partidos!$H$4:$H$107,MATCH($A37,Partidos!$A$4:$A$107,0))="Finalizado",$H37&lt;&gt;"",$H37=INDEX(Partidos!$K$4:$K$107,MATCH($A37,Partidos!$A$4:$A$107,0))),1,0)</f>
        <v>0</v>
      </c>
    </row>
    <row r="38" spans="1:10" x14ac:dyDescent="0.3">
      <c r="A38" s="31">
        <v>4</v>
      </c>
      <c r="B38" s="24" t="str">
        <f>IFERROR(INDEX(Partidos!$D$4:$D$107,MATCH($A38,Partidos!$A$4:$A$107,0)),"")</f>
        <v>Estados Unidos</v>
      </c>
      <c r="C38" s="24" t="str">
        <f>IFERROR(INDEX(Partidos!$E$4:$E$107,MATCH($A38,Partidos!$A$4:$A$107,0)),"")</f>
        <v>Paraguay</v>
      </c>
      <c r="D38" s="31" t="s">
        <v>264</v>
      </c>
      <c r="E38" s="24">
        <f>IFERROR(INDEX(Pepe!F$4:F$107,MATCH($A38,Pepe!$A$4:$A$107,0)),"")</f>
        <v>2</v>
      </c>
      <c r="F38" s="24">
        <f>IFERROR(INDEX(Pepe!G$4:G$107,MATCH($A38,Pepe!$A$4:$A$107,0)),"")</f>
        <v>1</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2</v>
      </c>
      <c r="H38" s="24" t="str">
        <f>IFERROR(INDEX(Pepe!H$4:H$107,MATCH($A38,Pepe!$A$4:$A$107,0)),"")</f>
        <v>-</v>
      </c>
      <c r="I38" s="24" t="str">
        <f>IFERROR(INDEX(Partidos!$J$4:$J$107,MATCH($A38,Partidos!$A$4:$A$107,0)),"")</f>
        <v>Grupos</v>
      </c>
      <c r="J38" s="21">
        <f>IF(AND(INDEX(Partidos!$J$4:$J$107,MATCH($A38,Partidos!$A$4:$A$107,0))&lt;&gt;"Grupos",INDEX(Partidos!$H$4:$H$107,MATCH($A38,Partidos!$A$4:$A$107,0))="Finalizado",$H38&lt;&gt;"",$H38=INDEX(Partidos!$K$4:$K$107,MATCH($A38,Partidos!$A$4:$A$107,0))),1,0)</f>
        <v>0</v>
      </c>
    </row>
    <row r="39" spans="1:10" x14ac:dyDescent="0.3">
      <c r="A39" s="29">
        <v>4</v>
      </c>
      <c r="B39" s="24" t="str">
        <f>IFERROR(INDEX(Partidos!$D$4:$D$107,MATCH($A39,Partidos!$A$4:$A$107,0)),"")</f>
        <v>Estados Unidos</v>
      </c>
      <c r="C39" s="24" t="str">
        <f>IFERROR(INDEX(Partidos!$E$4:$E$107,MATCH($A39,Partidos!$A$4:$A$107,0)),"")</f>
        <v>Paraguay</v>
      </c>
      <c r="D39" s="29" t="s">
        <v>265</v>
      </c>
      <c r="E39" s="24">
        <f>IFERROR(INDEX(Patri!F$4:F$107,MATCH($A39,Patri!$A$4:$A$107,0)),"")</f>
        <v>0</v>
      </c>
      <c r="F39" s="24">
        <f>IFERROR(INDEX(Patri!G$4:G$107,MATCH($A39,Patri!$A$4:$A$107,0)),"")</f>
        <v>1</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0</v>
      </c>
      <c r="H39" s="24" t="str">
        <f>IFERROR(INDEX(Patri!H$4:H$107,MATCH($A39,Patri!$A$4:$A$107,0)),"")</f>
        <v>-</v>
      </c>
      <c r="I39" s="24" t="str">
        <f>IFERROR(INDEX(Partidos!$J$4:$J$107,MATCH($A39,Partidos!$A$4:$A$107,0)),"")</f>
        <v>Grupos</v>
      </c>
      <c r="J39" s="21">
        <f>IF(AND(INDEX(Partidos!$J$4:$J$107,MATCH($A39,Partidos!$A$4:$A$107,0))&lt;&gt;"Grupos",INDEX(Partidos!$H$4:$H$107,MATCH($A39,Partidos!$A$4:$A$107,0))="Finalizado",$H39&lt;&gt;"",$H39=INDEX(Partidos!$K$4:$K$107,MATCH($A39,Partidos!$A$4:$A$107,0))),1,0)</f>
        <v>0</v>
      </c>
    </row>
    <row r="40" spans="1:10" x14ac:dyDescent="0.3">
      <c r="A40" s="31">
        <v>4</v>
      </c>
      <c r="B40" s="24" t="str">
        <f>IFERROR(INDEX(Partidos!$D$4:$D$107,MATCH($A40,Partidos!$A$4:$A$107,0)),"")</f>
        <v>Estados Unidos</v>
      </c>
      <c r="C40" s="24" t="str">
        <f>IFERROR(INDEX(Partidos!$E$4:$E$107,MATCH($A40,Partidos!$A$4:$A$107,0)),"")</f>
        <v>Paraguay</v>
      </c>
      <c r="D40" s="31" t="s">
        <v>266</v>
      </c>
      <c r="E40" s="24">
        <f>IFERROR(INDEX(Kike!F$4:F$107,MATCH($A40,Kike!$A$4:$A$107,0)),"")</f>
        <v>1</v>
      </c>
      <c r="F40" s="24">
        <f>IFERROR(INDEX(Kike!G$4:G$107,MATCH($A40,Kike!$A$4:$A$107,0)),"")</f>
        <v>0</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2</v>
      </c>
      <c r="H40" s="24" t="str">
        <f>IFERROR(INDEX(Kike!H$4:H$107,MATCH($A40,Kike!$A$4:$A$107,0)),"")</f>
        <v>-</v>
      </c>
      <c r="I40" s="24" t="str">
        <f>IFERROR(INDEX(Partidos!$J$4:$J$107,MATCH($A40,Partidos!$A$4:$A$107,0)),"")</f>
        <v>Grupos</v>
      </c>
      <c r="J40" s="21">
        <f>IF(AND(INDEX(Partidos!$J$4:$J$107,MATCH($A40,Partidos!$A$4:$A$107,0))&lt;&gt;"Grupos",INDEX(Partidos!$H$4:$H$107,MATCH($A40,Partidos!$A$4:$A$107,0))="Finalizado",$H40&lt;&gt;"",$H40=INDEX(Partidos!$K$4:$K$107,MATCH($A40,Partidos!$A$4:$A$107,0))),1,0)</f>
        <v>0</v>
      </c>
    </row>
    <row r="41" spans="1:10" x14ac:dyDescent="0.3">
      <c r="A41" s="29">
        <v>4</v>
      </c>
      <c r="B41" s="24" t="str">
        <f>IFERROR(INDEX(Partidos!$D$4:$D$107,MATCH($A41,Partidos!$A$4:$A$107,0)),"")</f>
        <v>Estados Unidos</v>
      </c>
      <c r="C41" s="24" t="str">
        <f>IFERROR(INDEX(Partidos!$E$4:$E$107,MATCH($A41,Partidos!$A$4:$A$107,0)),"")</f>
        <v>Paraguay</v>
      </c>
      <c r="D41" s="29" t="s">
        <v>267</v>
      </c>
      <c r="E41" s="24">
        <f>IFERROR(INDEX(Quintero!F$4:F$107,MATCH($A41,Quintero!$A$4:$A$107,0)),"")</f>
        <v>1</v>
      </c>
      <c r="F41" s="24">
        <f>IFERROR(INDEX(Quintero!G$4:G$107,MATCH($A41,Quintero!$A$4:$A$107,0)),"")</f>
        <v>2</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0</v>
      </c>
      <c r="H41" s="24" t="str">
        <f>IFERROR(INDEX(Quintero!H$4:H$107,MATCH($A41,Quintero!$A$4:$A$107,0)),"")</f>
        <v>-</v>
      </c>
      <c r="I41" s="24" t="str">
        <f>IFERROR(INDEX(Partidos!$J$4:$J$107,MATCH($A41,Partidos!$A$4:$A$107,0)),"")</f>
        <v>Grupos</v>
      </c>
      <c r="J41" s="21">
        <f>IF(AND(INDEX(Partidos!$J$4:$J$107,MATCH($A41,Partidos!$A$4:$A$107,0))&lt;&gt;"Grupos",INDEX(Partidos!$H$4:$H$107,MATCH($A41,Partidos!$A$4:$A$107,0))="Finalizado",$H41&lt;&gt;"",$H41=INDEX(Partidos!$K$4:$K$107,MATCH($A41,Partidos!$A$4:$A$107,0))),1,0)</f>
        <v>0</v>
      </c>
    </row>
    <row r="42" spans="1:10" x14ac:dyDescent="0.3">
      <c r="A42" s="31">
        <v>4</v>
      </c>
      <c r="B42" s="24" t="str">
        <f>IFERROR(INDEX(Partidos!$D$4:$D$107,MATCH($A42,Partidos!$A$4:$A$107,0)),"")</f>
        <v>Estados Unidos</v>
      </c>
      <c r="C42" s="24" t="str">
        <f>IFERROR(INDEX(Partidos!$E$4:$E$107,MATCH($A42,Partidos!$A$4:$A$107,0)),"")</f>
        <v>Paraguay</v>
      </c>
      <c r="D42" s="31" t="s">
        <v>268</v>
      </c>
      <c r="E42" s="24">
        <f>IFERROR(INDEX(Nacho!F$4:F$107,MATCH($A42,Nacho!$A$4:$A$107,0)),"")</f>
        <v>0</v>
      </c>
      <c r="F42" s="24">
        <f>IFERROR(INDEX(Nacho!G$4:G$107,MATCH($A42,Nacho!$A$4:$A$107,0)),"")</f>
        <v>0</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0</v>
      </c>
      <c r="H42" s="24" t="str">
        <f>IFERROR(INDEX(Nacho!H$4:H$107,MATCH($A42,Nacho!$A$4:$A$107,0)),"")</f>
        <v>-</v>
      </c>
      <c r="I42" s="24" t="str">
        <f>IFERROR(INDEX(Partidos!$J$4:$J$107,MATCH($A42,Partidos!$A$4:$A$107,0)),"")</f>
        <v>Grupos</v>
      </c>
      <c r="J42" s="21">
        <f>IF(AND(INDEX(Partidos!$J$4:$J$107,MATCH($A42,Partidos!$A$4:$A$107,0))&lt;&gt;"Grupos",INDEX(Partidos!$H$4:$H$107,MATCH($A42,Partidos!$A$4:$A$107,0))="Finalizado",$H42&lt;&gt;"",$H42=INDEX(Partidos!$K$4:$K$107,MATCH($A42,Partidos!$A$4:$A$107,0))),1,0)</f>
        <v>0</v>
      </c>
    </row>
    <row r="43" spans="1:10" x14ac:dyDescent="0.3">
      <c r="A43" s="29">
        <v>4</v>
      </c>
      <c r="B43" s="24" t="str">
        <f>IFERROR(INDEX(Partidos!$D$4:$D$107,MATCH($A43,Partidos!$A$4:$A$107,0)),"")</f>
        <v>Estados Unidos</v>
      </c>
      <c r="C43" s="24" t="str">
        <f>IFERROR(INDEX(Partidos!$E$4:$E$107,MATCH($A43,Partidos!$A$4:$A$107,0)),"")</f>
        <v>Paraguay</v>
      </c>
      <c r="D43" s="29" t="s">
        <v>269</v>
      </c>
      <c r="E43" s="24">
        <f>IFERROR(INDEX(Luis!F$4:F$107,MATCH($A43,Luis!$A$4:$A$107,0)),"")</f>
        <v>1</v>
      </c>
      <c r="F43" s="24">
        <f>IFERROR(INDEX(Luis!G$4:G$107,MATCH($A43,Luis!$A$4:$A$107,0)),"")</f>
        <v>1</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0</v>
      </c>
      <c r="H43" s="24" t="str">
        <f>IFERROR(INDEX(Luis!H$4:H$107,MATCH($A43,Luis!$A$4:$A$107,0)),"")</f>
        <v>-</v>
      </c>
      <c r="I43" s="24" t="str">
        <f>IFERROR(INDEX(Partidos!$J$4:$J$107,MATCH($A43,Partidos!$A$4:$A$107,0)),"")</f>
        <v>Grupos</v>
      </c>
      <c r="J43" s="21">
        <f>IF(AND(INDEX(Partidos!$J$4:$J$107,MATCH($A43,Partidos!$A$4:$A$107,0))&lt;&gt;"Grupos",INDEX(Partidos!$H$4:$H$107,MATCH($A43,Partidos!$A$4:$A$107,0))="Finalizado",$H43&lt;&gt;"",$H43=INDEX(Partidos!$K$4:$K$107,MATCH($A43,Partidos!$A$4:$A$107,0))),1,0)</f>
        <v>0</v>
      </c>
    </row>
    <row r="44" spans="1:10" x14ac:dyDescent="0.3">
      <c r="A44" s="31">
        <v>4</v>
      </c>
      <c r="B44" s="24" t="str">
        <f>IFERROR(INDEX(Partidos!$D$4:$D$107,MATCH($A44,Partidos!$A$4:$A$107,0)),"")</f>
        <v>Estados Unidos</v>
      </c>
      <c r="C44" s="24" t="str">
        <f>IFERROR(INDEX(Partidos!$E$4:$E$107,MATCH($A44,Partidos!$A$4:$A$107,0)),"")</f>
        <v>Paraguay</v>
      </c>
      <c r="D44" s="31" t="s">
        <v>270</v>
      </c>
      <c r="E44" s="24">
        <f>IFERROR(INDEX(Felipe!F$4:F$107,MATCH($A44,Felipe!$A$4:$A$107,0)),"")</f>
        <v>1</v>
      </c>
      <c r="F44" s="24">
        <f>IFERROR(INDEX(Felipe!G$4:G$107,MATCH($A44,Felipe!$A$4:$A$107,0)),"")</f>
        <v>2</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0</v>
      </c>
      <c r="H44" s="24" t="str">
        <f>IFERROR(INDEX(Felipe!H$4:H$107,MATCH($A44,Felipe!$A$4:$A$107,0)),"")</f>
        <v>-</v>
      </c>
      <c r="I44" s="24" t="str">
        <f>IFERROR(INDEX(Partidos!$J$4:$J$107,MATCH($A44,Partidos!$A$4:$A$107,0)),"")</f>
        <v>Grupos</v>
      </c>
      <c r="J44" s="21">
        <f>IF(AND(INDEX(Partidos!$J$4:$J$107,MATCH($A44,Partidos!$A$4:$A$107,0))&lt;&gt;"Grupos",INDEX(Partidos!$H$4:$H$107,MATCH($A44,Partidos!$A$4:$A$107,0))="Finalizado",$H44&lt;&gt;"",$H44=INDEX(Partidos!$K$4:$K$107,MATCH($A44,Partidos!$A$4:$A$107,0))),1,0)</f>
        <v>0</v>
      </c>
    </row>
    <row r="45" spans="1:10" x14ac:dyDescent="0.3">
      <c r="A45" s="29">
        <v>4</v>
      </c>
      <c r="B45" s="24" t="str">
        <f>IFERROR(INDEX(Partidos!$D$4:$D$107,MATCH($A45,Partidos!$A$4:$A$107,0)),"")</f>
        <v>Estados Unidos</v>
      </c>
      <c r="C45" s="24" t="str">
        <f>IFERROR(INDEX(Partidos!$E$4:$E$107,MATCH($A45,Partidos!$A$4:$A$107,0)),"")</f>
        <v>Paraguay</v>
      </c>
      <c r="D45" s="29" t="s">
        <v>271</v>
      </c>
      <c r="E45" s="24">
        <f>IFERROR(INDEX(Simón!F$4:F$107,MATCH($A45,Simón!$A$4:$A$107,0)),"")</f>
        <v>2</v>
      </c>
      <c r="F45" s="24">
        <f>IFERROR(INDEX(Simón!G$4:G$107,MATCH($A45,Simón!$A$4:$A$107,0)),"")</f>
        <v>1</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2</v>
      </c>
      <c r="H45" s="24" t="str">
        <f>IFERROR(INDEX(Simón!H$4:H$107,MATCH($A45,Simón!$A$4:$A$107,0)),"")</f>
        <v>-</v>
      </c>
      <c r="I45" s="24" t="str">
        <f>IFERROR(INDEX(Partidos!$J$4:$J$107,MATCH($A45,Partidos!$A$4:$A$107,0)),"")</f>
        <v>Grupos</v>
      </c>
      <c r="J45" s="21">
        <f>IF(AND(INDEX(Partidos!$J$4:$J$107,MATCH($A45,Partidos!$A$4:$A$107,0))&lt;&gt;"Grupos",INDEX(Partidos!$H$4:$H$107,MATCH($A45,Partidos!$A$4:$A$107,0))="Finalizado",$H45&lt;&gt;"",$H45=INDEX(Partidos!$K$4:$K$107,MATCH($A45,Partidos!$A$4:$A$107,0))),1,0)</f>
        <v>0</v>
      </c>
    </row>
    <row r="46" spans="1:10" x14ac:dyDescent="0.3">
      <c r="A46" s="31">
        <v>4</v>
      </c>
      <c r="B46" s="24" t="str">
        <f>IFERROR(INDEX(Partidos!$D$4:$D$107,MATCH($A46,Partidos!$A$4:$A$107,0)),"")</f>
        <v>Estados Unidos</v>
      </c>
      <c r="C46" s="24" t="str">
        <f>IFERROR(INDEX(Partidos!$E$4:$E$107,MATCH($A46,Partidos!$A$4:$A$107,0)),"")</f>
        <v>Paraguay</v>
      </c>
      <c r="D46" s="31" t="s">
        <v>272</v>
      </c>
      <c r="E46" s="24">
        <f>IFERROR(INDEX(Muni!F$4:F$107,MATCH($A46,Muni!$A$4:$A$107,0)),"")</f>
        <v>1</v>
      </c>
      <c r="F46" s="24">
        <f>IFERROR(INDEX(Muni!G$4:G$107,MATCH($A46,Muni!$A$4:$A$107,0)),"")</f>
        <v>2</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0</v>
      </c>
      <c r="H46" s="24" t="str">
        <f>IFERROR(INDEX(Muni!H$4:H$107,MATCH($A46,Muni!$A$4:$A$107,0)),"")</f>
        <v>-</v>
      </c>
      <c r="I46" s="24" t="str">
        <f>IFERROR(INDEX(Partidos!$J$4:$J$107,MATCH($A46,Partidos!$A$4:$A$107,0)),"")</f>
        <v>Grupos</v>
      </c>
      <c r="J46" s="21">
        <f>IF(AND(INDEX(Partidos!$J$4:$J$107,MATCH($A46,Partidos!$A$4:$A$107,0))&lt;&gt;"Grupos",INDEX(Partidos!$H$4:$H$107,MATCH($A46,Partidos!$A$4:$A$107,0))="Finalizado",$H46&lt;&gt;"",$H46=INDEX(Partidos!$K$4:$K$107,MATCH($A46,Partidos!$A$4:$A$107,0))),1,0)</f>
        <v>0</v>
      </c>
    </row>
    <row r="47" spans="1:10" x14ac:dyDescent="0.3">
      <c r="A47" s="29">
        <v>4</v>
      </c>
      <c r="B47" s="24" t="str">
        <f>IFERROR(INDEX(Partidos!$D$4:$D$107,MATCH($A47,Partidos!$A$4:$A$107,0)),"")</f>
        <v>Estados Unidos</v>
      </c>
      <c r="C47" s="24" t="str">
        <f>IFERROR(INDEX(Partidos!$E$4:$E$107,MATCH($A47,Partidos!$A$4:$A$107,0)),"")</f>
        <v>Paraguay</v>
      </c>
      <c r="D47" s="29" t="s">
        <v>273</v>
      </c>
      <c r="E47" s="24">
        <f>IFERROR(INDEX(Fer!F$4:F$107,MATCH($A47,Fer!$A$4:$A$107,0)),"")</f>
        <v>1</v>
      </c>
      <c r="F47" s="24">
        <f>IFERROR(INDEX(Fer!G$4:G$107,MATCH($A47,Fer!$A$4:$A$107,0)),"")</f>
        <v>1</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0</v>
      </c>
      <c r="H47" s="24" t="str">
        <f>IFERROR(INDEX(Fer!H$4:H$107,MATCH($A47,Fer!$A$4:$A$107,0)),"")</f>
        <v>-</v>
      </c>
      <c r="I47" s="24" t="str">
        <f>IFERROR(INDEX(Partidos!$J$4:$J$107,MATCH($A47,Partidos!$A$4:$A$107,0)),"")</f>
        <v>Grupos</v>
      </c>
      <c r="J47" s="21">
        <f>IF(AND(INDEX(Partidos!$J$4:$J$107,MATCH($A47,Partidos!$A$4:$A$107,0))&lt;&gt;"Grupos",INDEX(Partidos!$H$4:$H$107,MATCH($A47,Partidos!$A$4:$A$107,0))="Finalizado",$H47&lt;&gt;"",$H47=INDEX(Partidos!$K$4:$K$107,MATCH($A47,Partidos!$A$4:$A$107,0))),1,0)</f>
        <v>0</v>
      </c>
    </row>
    <row r="48" spans="1:10" x14ac:dyDescent="0.3">
      <c r="A48" s="31">
        <v>5</v>
      </c>
      <c r="B48" s="24" t="str">
        <f>IFERROR(INDEX(Partidos!$D$4:$D$107,MATCH($A48,Partidos!$A$4:$A$107,0)),"")</f>
        <v>Catar</v>
      </c>
      <c r="C48" s="24" t="str">
        <f>IFERROR(INDEX(Partidos!$E$4:$E$107,MATCH($A48,Partidos!$A$4:$A$107,0)),"")</f>
        <v>Suiza</v>
      </c>
      <c r="D48" s="31" t="s">
        <v>55</v>
      </c>
      <c r="E48" s="24">
        <f>IFERROR(INDEX(Álvaro!F$4:F$107,MATCH($A48,Álvaro!$A$4:$A$107,0)),"")</f>
        <v>0</v>
      </c>
      <c r="F48" s="24">
        <f>IFERROR(INDEX(Álvaro!G$4:G$107,MATCH($A48,Álvaro!$A$4:$A$107,0)),"")</f>
        <v>2</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0</v>
      </c>
      <c r="H48" s="24" t="str">
        <f>IFERROR(INDEX(Álvaro!H$4:H$107,MATCH($A48,Álvaro!$A$4:$A$107,0)),"")</f>
        <v>-</v>
      </c>
      <c r="I48" s="24" t="str">
        <f>IFERROR(INDEX(Partidos!$J$4:$J$107,MATCH($A48,Partidos!$A$4:$A$107,0)),"")</f>
        <v>Grupos</v>
      </c>
      <c r="J48" s="21">
        <f>IF(AND(INDEX(Partidos!$J$4:$J$107,MATCH($A48,Partidos!$A$4:$A$107,0))&lt;&gt;"Grupos",INDEX(Partidos!$H$4:$H$107,MATCH($A48,Partidos!$A$4:$A$107,0))="Finalizado",$H48&lt;&gt;"",$H48=INDEX(Partidos!$K$4:$K$107,MATCH($A48,Partidos!$A$4:$A$107,0))),1,0)</f>
        <v>0</v>
      </c>
    </row>
    <row r="49" spans="1:10" x14ac:dyDescent="0.3">
      <c r="A49" s="29">
        <v>5</v>
      </c>
      <c r="B49" s="24" t="str">
        <f>IFERROR(INDEX(Partidos!$D$4:$D$107,MATCH($A49,Partidos!$A$4:$A$107,0)),"")</f>
        <v>Catar</v>
      </c>
      <c r="C49" s="24" t="str">
        <f>IFERROR(INDEX(Partidos!$E$4:$E$107,MATCH($A49,Partidos!$A$4:$A$107,0)),"")</f>
        <v>Suiza</v>
      </c>
      <c r="D49" s="29" t="s">
        <v>264</v>
      </c>
      <c r="E49" s="24">
        <f>IFERROR(INDEX(Pepe!F$4:F$107,MATCH($A49,Pepe!$A$4:$A$107,0)),"")</f>
        <v>0</v>
      </c>
      <c r="F49" s="24">
        <f>IFERROR(INDEX(Pepe!G$4:G$107,MATCH($A49,Pepe!$A$4:$A$107,0)),"")</f>
        <v>2</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0</v>
      </c>
      <c r="H49" s="24" t="str">
        <f>IFERROR(INDEX(Pepe!H$4:H$107,MATCH($A49,Pepe!$A$4:$A$107,0)),"")</f>
        <v>-</v>
      </c>
      <c r="I49" s="24" t="str">
        <f>IFERROR(INDEX(Partidos!$J$4:$J$107,MATCH($A49,Partidos!$A$4:$A$107,0)),"")</f>
        <v>Grupos</v>
      </c>
      <c r="J49" s="21">
        <f>IF(AND(INDEX(Partidos!$J$4:$J$107,MATCH($A49,Partidos!$A$4:$A$107,0))&lt;&gt;"Grupos",INDEX(Partidos!$H$4:$H$107,MATCH($A49,Partidos!$A$4:$A$107,0))="Finalizado",$H49&lt;&gt;"",$H49=INDEX(Partidos!$K$4:$K$107,MATCH($A49,Partidos!$A$4:$A$107,0))),1,0)</f>
        <v>0</v>
      </c>
    </row>
    <row r="50" spans="1:10" x14ac:dyDescent="0.3">
      <c r="A50" s="31">
        <v>5</v>
      </c>
      <c r="B50" s="24" t="str">
        <f>IFERROR(INDEX(Partidos!$D$4:$D$107,MATCH($A50,Partidos!$A$4:$A$107,0)),"")</f>
        <v>Catar</v>
      </c>
      <c r="C50" s="24" t="str">
        <f>IFERROR(INDEX(Partidos!$E$4:$E$107,MATCH($A50,Partidos!$A$4:$A$107,0)),"")</f>
        <v>Suiza</v>
      </c>
      <c r="D50" s="31" t="s">
        <v>265</v>
      </c>
      <c r="E50" s="24">
        <f>IFERROR(INDEX(Patri!F$4:F$107,MATCH($A50,Patri!$A$4:$A$107,0)),"")</f>
        <v>0</v>
      </c>
      <c r="F50" s="24">
        <f>IFERROR(INDEX(Patri!G$4:G$107,MATCH($A50,Patri!$A$4:$A$107,0)),"")</f>
        <v>2</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0</v>
      </c>
      <c r="H50" s="24" t="str">
        <f>IFERROR(INDEX(Patri!H$4:H$107,MATCH($A50,Patri!$A$4:$A$107,0)),"")</f>
        <v>-</v>
      </c>
      <c r="I50" s="24" t="str">
        <f>IFERROR(INDEX(Partidos!$J$4:$J$107,MATCH($A50,Partidos!$A$4:$A$107,0)),"")</f>
        <v>Grupos</v>
      </c>
      <c r="J50" s="21">
        <f>IF(AND(INDEX(Partidos!$J$4:$J$107,MATCH($A50,Partidos!$A$4:$A$107,0))&lt;&gt;"Grupos",INDEX(Partidos!$H$4:$H$107,MATCH($A50,Partidos!$A$4:$A$107,0))="Finalizado",$H50&lt;&gt;"",$H50=INDEX(Partidos!$K$4:$K$107,MATCH($A50,Partidos!$A$4:$A$107,0))),1,0)</f>
        <v>0</v>
      </c>
    </row>
    <row r="51" spans="1:10" x14ac:dyDescent="0.3">
      <c r="A51" s="29">
        <v>5</v>
      </c>
      <c r="B51" s="24" t="str">
        <f>IFERROR(INDEX(Partidos!$D$4:$D$107,MATCH($A51,Partidos!$A$4:$A$107,0)),"")</f>
        <v>Catar</v>
      </c>
      <c r="C51" s="24" t="str">
        <f>IFERROR(INDEX(Partidos!$E$4:$E$107,MATCH($A51,Partidos!$A$4:$A$107,0)),"")</f>
        <v>Suiza</v>
      </c>
      <c r="D51" s="29" t="s">
        <v>266</v>
      </c>
      <c r="E51" s="24">
        <f>IFERROR(INDEX(Kike!F$4:F$107,MATCH($A51,Kike!$A$4:$A$107,0)),"")</f>
        <v>0</v>
      </c>
      <c r="F51" s="24">
        <f>IFERROR(INDEX(Kike!G$4:G$107,MATCH($A51,Kike!$A$4:$A$107,0)),"")</f>
        <v>2</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0</v>
      </c>
      <c r="H51" s="24" t="str">
        <f>IFERROR(INDEX(Kike!H$4:H$107,MATCH($A51,Kike!$A$4:$A$107,0)),"")</f>
        <v>-</v>
      </c>
      <c r="I51" s="24" t="str">
        <f>IFERROR(INDEX(Partidos!$J$4:$J$107,MATCH($A51,Partidos!$A$4:$A$107,0)),"")</f>
        <v>Grupos</v>
      </c>
      <c r="J51" s="21">
        <f>IF(AND(INDEX(Partidos!$J$4:$J$107,MATCH($A51,Partidos!$A$4:$A$107,0))&lt;&gt;"Grupos",INDEX(Partidos!$H$4:$H$107,MATCH($A51,Partidos!$A$4:$A$107,0))="Finalizado",$H51&lt;&gt;"",$H51=INDEX(Partidos!$K$4:$K$107,MATCH($A51,Partidos!$A$4:$A$107,0))),1,0)</f>
        <v>0</v>
      </c>
    </row>
    <row r="52" spans="1:10" x14ac:dyDescent="0.3">
      <c r="A52" s="31">
        <v>5</v>
      </c>
      <c r="B52" s="24" t="str">
        <f>IFERROR(INDEX(Partidos!$D$4:$D$107,MATCH($A52,Partidos!$A$4:$A$107,0)),"")</f>
        <v>Catar</v>
      </c>
      <c r="C52" s="24" t="str">
        <f>IFERROR(INDEX(Partidos!$E$4:$E$107,MATCH($A52,Partidos!$A$4:$A$107,0)),"")</f>
        <v>Suiza</v>
      </c>
      <c r="D52" s="31" t="s">
        <v>267</v>
      </c>
      <c r="E52" s="24">
        <f>IFERROR(INDEX(Quintero!F$4:F$107,MATCH($A52,Quintero!$A$4:$A$107,0)),"")</f>
        <v>1</v>
      </c>
      <c r="F52" s="24">
        <f>IFERROR(INDEX(Quintero!G$4:G$107,MATCH($A52,Quintero!$A$4:$A$107,0)),"")</f>
        <v>2</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0</v>
      </c>
      <c r="H52" s="24" t="str">
        <f>IFERROR(INDEX(Quintero!H$4:H$107,MATCH($A52,Quintero!$A$4:$A$107,0)),"")</f>
        <v>-</v>
      </c>
      <c r="I52" s="24" t="str">
        <f>IFERROR(INDEX(Partidos!$J$4:$J$107,MATCH($A52,Partidos!$A$4:$A$107,0)),"")</f>
        <v>Grupos</v>
      </c>
      <c r="J52" s="21">
        <f>IF(AND(INDEX(Partidos!$J$4:$J$107,MATCH($A52,Partidos!$A$4:$A$107,0))&lt;&gt;"Grupos",INDEX(Partidos!$H$4:$H$107,MATCH($A52,Partidos!$A$4:$A$107,0))="Finalizado",$H52&lt;&gt;"",$H52=INDEX(Partidos!$K$4:$K$107,MATCH($A52,Partidos!$A$4:$A$107,0))),1,0)</f>
        <v>0</v>
      </c>
    </row>
    <row r="53" spans="1:10" x14ac:dyDescent="0.3">
      <c r="A53" s="29">
        <v>5</v>
      </c>
      <c r="B53" s="24" t="str">
        <f>IFERROR(INDEX(Partidos!$D$4:$D$107,MATCH($A53,Partidos!$A$4:$A$107,0)),"")</f>
        <v>Catar</v>
      </c>
      <c r="C53" s="24" t="str">
        <f>IFERROR(INDEX(Partidos!$E$4:$E$107,MATCH($A53,Partidos!$A$4:$A$107,0)),"")</f>
        <v>Suiza</v>
      </c>
      <c r="D53" s="29" t="s">
        <v>268</v>
      </c>
      <c r="E53" s="24">
        <f>IFERROR(INDEX(Nacho!F$4:F$107,MATCH($A53,Nacho!$A$4:$A$107,0)),"")</f>
        <v>0</v>
      </c>
      <c r="F53" s="24">
        <f>IFERROR(INDEX(Nacho!G$4:G$107,MATCH($A53,Nacho!$A$4:$A$107,0)),"")</f>
        <v>1</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0</v>
      </c>
      <c r="H53" s="24" t="str">
        <f>IFERROR(INDEX(Nacho!H$4:H$107,MATCH($A53,Nacho!$A$4:$A$107,0)),"")</f>
        <v>-</v>
      </c>
      <c r="I53" s="24" t="str">
        <f>IFERROR(INDEX(Partidos!$J$4:$J$107,MATCH($A53,Partidos!$A$4:$A$107,0)),"")</f>
        <v>Grupos</v>
      </c>
      <c r="J53" s="21">
        <f>IF(AND(INDEX(Partidos!$J$4:$J$107,MATCH($A53,Partidos!$A$4:$A$107,0))&lt;&gt;"Grupos",INDEX(Partidos!$H$4:$H$107,MATCH($A53,Partidos!$A$4:$A$107,0))="Finalizado",$H53&lt;&gt;"",$H53=INDEX(Partidos!$K$4:$K$107,MATCH($A53,Partidos!$A$4:$A$107,0))),1,0)</f>
        <v>0</v>
      </c>
    </row>
    <row r="54" spans="1:10" x14ac:dyDescent="0.3">
      <c r="A54" s="31">
        <v>5</v>
      </c>
      <c r="B54" s="24" t="str">
        <f>IFERROR(INDEX(Partidos!$D$4:$D$107,MATCH($A54,Partidos!$A$4:$A$107,0)),"")</f>
        <v>Catar</v>
      </c>
      <c r="C54" s="24" t="str">
        <f>IFERROR(INDEX(Partidos!$E$4:$E$107,MATCH($A54,Partidos!$A$4:$A$107,0)),"")</f>
        <v>Suiza</v>
      </c>
      <c r="D54" s="31" t="s">
        <v>269</v>
      </c>
      <c r="E54" s="24">
        <f>IFERROR(INDEX(Luis!F$4:F$107,MATCH($A54,Luis!$A$4:$A$107,0)),"")</f>
        <v>1</v>
      </c>
      <c r="F54" s="24">
        <f>IFERROR(INDEX(Luis!G$4:G$107,MATCH($A54,Luis!$A$4:$A$107,0)),"")</f>
        <v>2</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0</v>
      </c>
      <c r="H54" s="24" t="str">
        <f>IFERROR(INDEX(Luis!H$4:H$107,MATCH($A54,Luis!$A$4:$A$107,0)),"")</f>
        <v>-</v>
      </c>
      <c r="I54" s="24" t="str">
        <f>IFERROR(INDEX(Partidos!$J$4:$J$107,MATCH($A54,Partidos!$A$4:$A$107,0)),"")</f>
        <v>Grupos</v>
      </c>
      <c r="J54" s="21">
        <f>IF(AND(INDEX(Partidos!$J$4:$J$107,MATCH($A54,Partidos!$A$4:$A$107,0))&lt;&gt;"Grupos",INDEX(Partidos!$H$4:$H$107,MATCH($A54,Partidos!$A$4:$A$107,0))="Finalizado",$H54&lt;&gt;"",$H54=INDEX(Partidos!$K$4:$K$107,MATCH($A54,Partidos!$A$4:$A$107,0))),1,0)</f>
        <v>0</v>
      </c>
    </row>
    <row r="55" spans="1:10" x14ac:dyDescent="0.3">
      <c r="A55" s="29">
        <v>5</v>
      </c>
      <c r="B55" s="24" t="str">
        <f>IFERROR(INDEX(Partidos!$D$4:$D$107,MATCH($A55,Partidos!$A$4:$A$107,0)),"")</f>
        <v>Catar</v>
      </c>
      <c r="C55" s="24" t="str">
        <f>IFERROR(INDEX(Partidos!$E$4:$E$107,MATCH($A55,Partidos!$A$4:$A$107,0)),"")</f>
        <v>Suiza</v>
      </c>
      <c r="D55" s="29" t="s">
        <v>270</v>
      </c>
      <c r="E55" s="24">
        <f>IFERROR(INDEX(Felipe!F$4:F$107,MATCH($A55,Felipe!$A$4:$A$107,0)),"")</f>
        <v>0</v>
      </c>
      <c r="F55" s="24">
        <f>IFERROR(INDEX(Felipe!G$4:G$107,MATCH($A55,Felipe!$A$4:$A$107,0)),"")</f>
        <v>2</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0</v>
      </c>
      <c r="H55" s="24" t="str">
        <f>IFERROR(INDEX(Felipe!H$4:H$107,MATCH($A55,Felipe!$A$4:$A$107,0)),"")</f>
        <v>-</v>
      </c>
      <c r="I55" s="24" t="str">
        <f>IFERROR(INDEX(Partidos!$J$4:$J$107,MATCH($A55,Partidos!$A$4:$A$107,0)),"")</f>
        <v>Grupos</v>
      </c>
      <c r="J55" s="21">
        <f>IF(AND(INDEX(Partidos!$J$4:$J$107,MATCH($A55,Partidos!$A$4:$A$107,0))&lt;&gt;"Grupos",INDEX(Partidos!$H$4:$H$107,MATCH($A55,Partidos!$A$4:$A$107,0))="Finalizado",$H55&lt;&gt;"",$H55=INDEX(Partidos!$K$4:$K$107,MATCH($A55,Partidos!$A$4:$A$107,0))),1,0)</f>
        <v>0</v>
      </c>
    </row>
    <row r="56" spans="1:10" x14ac:dyDescent="0.3">
      <c r="A56" s="31">
        <v>5</v>
      </c>
      <c r="B56" s="24" t="str">
        <f>IFERROR(INDEX(Partidos!$D$4:$D$107,MATCH($A56,Partidos!$A$4:$A$107,0)),"")</f>
        <v>Catar</v>
      </c>
      <c r="C56" s="24" t="str">
        <f>IFERROR(INDEX(Partidos!$E$4:$E$107,MATCH($A56,Partidos!$A$4:$A$107,0)),"")</f>
        <v>Suiza</v>
      </c>
      <c r="D56" s="31" t="s">
        <v>271</v>
      </c>
      <c r="E56" s="24">
        <f>IFERROR(INDEX(Simón!F$4:F$107,MATCH($A56,Simón!$A$4:$A$107,0)),"")</f>
        <v>0</v>
      </c>
      <c r="F56" s="24">
        <f>IFERROR(INDEX(Simón!G$4:G$107,MATCH($A56,Simón!$A$4:$A$107,0)),"")</f>
        <v>1</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0</v>
      </c>
      <c r="H56" s="24" t="str">
        <f>IFERROR(INDEX(Simón!H$4:H$107,MATCH($A56,Simón!$A$4:$A$107,0)),"")</f>
        <v>-</v>
      </c>
      <c r="I56" s="24" t="str">
        <f>IFERROR(INDEX(Partidos!$J$4:$J$107,MATCH($A56,Partidos!$A$4:$A$107,0)),"")</f>
        <v>Grupos</v>
      </c>
      <c r="J56" s="21">
        <f>IF(AND(INDEX(Partidos!$J$4:$J$107,MATCH($A56,Partidos!$A$4:$A$107,0))&lt;&gt;"Grupos",INDEX(Partidos!$H$4:$H$107,MATCH($A56,Partidos!$A$4:$A$107,0))="Finalizado",$H56&lt;&gt;"",$H56=INDEX(Partidos!$K$4:$K$107,MATCH($A56,Partidos!$A$4:$A$107,0))),1,0)</f>
        <v>0</v>
      </c>
    </row>
    <row r="57" spans="1:10" x14ac:dyDescent="0.3">
      <c r="A57" s="29">
        <v>5</v>
      </c>
      <c r="B57" s="24" t="str">
        <f>IFERROR(INDEX(Partidos!$D$4:$D$107,MATCH($A57,Partidos!$A$4:$A$107,0)),"")</f>
        <v>Catar</v>
      </c>
      <c r="C57" s="24" t="str">
        <f>IFERROR(INDEX(Partidos!$E$4:$E$107,MATCH($A57,Partidos!$A$4:$A$107,0)),"")</f>
        <v>Suiza</v>
      </c>
      <c r="D57" s="29" t="s">
        <v>272</v>
      </c>
      <c r="E57" s="24">
        <f>IFERROR(INDEX(Muni!F$4:F$107,MATCH($A57,Muni!$A$4:$A$107,0)),"")</f>
        <v>0</v>
      </c>
      <c r="F57" s="24">
        <f>IFERROR(INDEX(Muni!G$4:G$107,MATCH($A57,Muni!$A$4:$A$107,0)),"")</f>
        <v>2</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0</v>
      </c>
      <c r="H57" s="24" t="str">
        <f>IFERROR(INDEX(Muni!H$4:H$107,MATCH($A57,Muni!$A$4:$A$107,0)),"")</f>
        <v>-</v>
      </c>
      <c r="I57" s="24" t="str">
        <f>IFERROR(INDEX(Partidos!$J$4:$J$107,MATCH($A57,Partidos!$A$4:$A$107,0)),"")</f>
        <v>Grupos</v>
      </c>
      <c r="J57" s="21">
        <f>IF(AND(INDEX(Partidos!$J$4:$J$107,MATCH($A57,Partidos!$A$4:$A$107,0))&lt;&gt;"Grupos",INDEX(Partidos!$H$4:$H$107,MATCH($A57,Partidos!$A$4:$A$107,0))="Finalizado",$H57&lt;&gt;"",$H57=INDEX(Partidos!$K$4:$K$107,MATCH($A57,Partidos!$A$4:$A$107,0))),1,0)</f>
        <v>0</v>
      </c>
    </row>
    <row r="58" spans="1:10" x14ac:dyDescent="0.3">
      <c r="A58" s="31">
        <v>5</v>
      </c>
      <c r="B58" s="24" t="str">
        <f>IFERROR(INDEX(Partidos!$D$4:$D$107,MATCH($A58,Partidos!$A$4:$A$107,0)),"")</f>
        <v>Catar</v>
      </c>
      <c r="C58" s="24" t="str">
        <f>IFERROR(INDEX(Partidos!$E$4:$E$107,MATCH($A58,Partidos!$A$4:$A$107,0)),"")</f>
        <v>Suiza</v>
      </c>
      <c r="D58" s="31" t="s">
        <v>273</v>
      </c>
      <c r="E58" s="24">
        <f>IFERROR(INDEX(Fer!F$4:F$107,MATCH($A58,Fer!$A$4:$A$107,0)),"")</f>
        <v>0</v>
      </c>
      <c r="F58" s="24">
        <f>IFERROR(INDEX(Fer!G$4:G$107,MATCH($A58,Fer!$A$4:$A$107,0)),"")</f>
        <v>3</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0</v>
      </c>
      <c r="H58" s="24" t="str">
        <f>IFERROR(INDEX(Fer!H$4:H$107,MATCH($A58,Fer!$A$4:$A$107,0)),"")</f>
        <v>-</v>
      </c>
      <c r="I58" s="24" t="str">
        <f>IFERROR(INDEX(Partidos!$J$4:$J$107,MATCH($A58,Partidos!$A$4:$A$107,0)),"")</f>
        <v>Grupos</v>
      </c>
      <c r="J58" s="21">
        <f>IF(AND(INDEX(Partidos!$J$4:$J$107,MATCH($A58,Partidos!$A$4:$A$107,0))&lt;&gt;"Grupos",INDEX(Partidos!$H$4:$H$107,MATCH($A58,Partidos!$A$4:$A$107,0))="Finalizado",$H58&lt;&gt;"",$H58=INDEX(Partidos!$K$4:$K$107,MATCH($A58,Partidos!$A$4:$A$107,0))),1,0)</f>
        <v>0</v>
      </c>
    </row>
    <row r="59" spans="1:10" x14ac:dyDescent="0.3">
      <c r="A59" s="29">
        <v>6</v>
      </c>
      <c r="B59" s="24" t="str">
        <f>IFERROR(INDEX(Partidos!$D$4:$D$107,MATCH($A59,Partidos!$A$4:$A$107,0)),"")</f>
        <v>Brasil</v>
      </c>
      <c r="C59" s="24" t="str">
        <f>IFERROR(INDEX(Partidos!$E$4:$E$107,MATCH($A59,Partidos!$A$4:$A$107,0)),"")</f>
        <v>Marruecos</v>
      </c>
      <c r="D59" s="29" t="s">
        <v>55</v>
      </c>
      <c r="E59" s="24">
        <f>IFERROR(INDEX(Álvaro!F$4:F$107,MATCH($A59,Álvaro!$A$4:$A$107,0)),"")</f>
        <v>1</v>
      </c>
      <c r="F59" s="24">
        <f>IFERROR(INDEX(Álvaro!G$4:G$107,MATCH($A59,Álvaro!$A$4:$A$107,0)),"")</f>
        <v>1</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5</v>
      </c>
      <c r="H59" s="24" t="str">
        <f>IFERROR(INDEX(Álvaro!H$4:H$107,MATCH($A59,Álvaro!$A$4:$A$107,0)),"")</f>
        <v>-</v>
      </c>
      <c r="I59" s="24" t="str">
        <f>IFERROR(INDEX(Partidos!$J$4:$J$107,MATCH($A59,Partidos!$A$4:$A$107,0)),"")</f>
        <v>Grupos</v>
      </c>
      <c r="J59" s="21">
        <f>IF(AND(INDEX(Partidos!$J$4:$J$107,MATCH($A59,Partidos!$A$4:$A$107,0))&lt;&gt;"Grupos",INDEX(Partidos!$H$4:$H$107,MATCH($A59,Partidos!$A$4:$A$107,0))="Finalizado",$H59&lt;&gt;"",$H59=INDEX(Partidos!$K$4:$K$107,MATCH($A59,Partidos!$A$4:$A$107,0))),1,0)</f>
        <v>0</v>
      </c>
    </row>
    <row r="60" spans="1:10" x14ac:dyDescent="0.3">
      <c r="A60" s="31">
        <v>6</v>
      </c>
      <c r="B60" s="24" t="str">
        <f>IFERROR(INDEX(Partidos!$D$4:$D$107,MATCH($A60,Partidos!$A$4:$A$107,0)),"")</f>
        <v>Brasil</v>
      </c>
      <c r="C60" s="24" t="str">
        <f>IFERROR(INDEX(Partidos!$E$4:$E$107,MATCH($A60,Partidos!$A$4:$A$107,0)),"")</f>
        <v>Marruecos</v>
      </c>
      <c r="D60" s="31" t="s">
        <v>264</v>
      </c>
      <c r="E60" s="24">
        <f>IFERROR(INDEX(Pepe!F$4:F$107,MATCH($A60,Pepe!$A$4:$A$107,0)),"")</f>
        <v>4</v>
      </c>
      <c r="F60" s="24">
        <f>IFERROR(INDEX(Pepe!G$4:G$107,MATCH($A60,Pepe!$A$4:$A$107,0)),"")</f>
        <v>2</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0</v>
      </c>
      <c r="H60" s="24" t="str">
        <f>IFERROR(INDEX(Pepe!H$4:H$107,MATCH($A60,Pepe!$A$4:$A$107,0)),"")</f>
        <v>-</v>
      </c>
      <c r="I60" s="24" t="str">
        <f>IFERROR(INDEX(Partidos!$J$4:$J$107,MATCH($A60,Partidos!$A$4:$A$107,0)),"")</f>
        <v>Grupos</v>
      </c>
      <c r="J60" s="21">
        <f>IF(AND(INDEX(Partidos!$J$4:$J$107,MATCH($A60,Partidos!$A$4:$A$107,0))&lt;&gt;"Grupos",INDEX(Partidos!$H$4:$H$107,MATCH($A60,Partidos!$A$4:$A$107,0))="Finalizado",$H60&lt;&gt;"",$H60=INDEX(Partidos!$K$4:$K$107,MATCH($A60,Partidos!$A$4:$A$107,0))),1,0)</f>
        <v>0</v>
      </c>
    </row>
    <row r="61" spans="1:10" x14ac:dyDescent="0.3">
      <c r="A61" s="29">
        <v>6</v>
      </c>
      <c r="B61" s="24" t="str">
        <f>IFERROR(INDEX(Partidos!$D$4:$D$107,MATCH($A61,Partidos!$A$4:$A$107,0)),"")</f>
        <v>Brasil</v>
      </c>
      <c r="C61" s="24" t="str">
        <f>IFERROR(INDEX(Partidos!$E$4:$E$107,MATCH($A61,Partidos!$A$4:$A$107,0)),"")</f>
        <v>Marruecos</v>
      </c>
      <c r="D61" s="29" t="s">
        <v>265</v>
      </c>
      <c r="E61" s="24">
        <f>IFERROR(INDEX(Patri!F$4:F$107,MATCH($A61,Patri!$A$4:$A$107,0)),"")</f>
        <v>0</v>
      </c>
      <c r="F61" s="24">
        <f>IFERROR(INDEX(Patri!G$4:G$107,MATCH($A61,Patri!$A$4:$A$107,0)),"")</f>
        <v>1</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0</v>
      </c>
      <c r="H61" s="24" t="str">
        <f>IFERROR(INDEX(Patri!H$4:H$107,MATCH($A61,Patri!$A$4:$A$107,0)),"")</f>
        <v>-</v>
      </c>
      <c r="I61" s="24" t="str">
        <f>IFERROR(INDEX(Partidos!$J$4:$J$107,MATCH($A61,Partidos!$A$4:$A$107,0)),"")</f>
        <v>Grupos</v>
      </c>
      <c r="J61" s="21">
        <f>IF(AND(INDEX(Partidos!$J$4:$J$107,MATCH($A61,Partidos!$A$4:$A$107,0))&lt;&gt;"Grupos",INDEX(Partidos!$H$4:$H$107,MATCH($A61,Partidos!$A$4:$A$107,0))="Finalizado",$H61&lt;&gt;"",$H61=INDEX(Partidos!$K$4:$K$107,MATCH($A61,Partidos!$A$4:$A$107,0))),1,0)</f>
        <v>0</v>
      </c>
    </row>
    <row r="62" spans="1:10" x14ac:dyDescent="0.3">
      <c r="A62" s="31">
        <v>6</v>
      </c>
      <c r="B62" s="24" t="str">
        <f>IFERROR(INDEX(Partidos!$D$4:$D$107,MATCH($A62,Partidos!$A$4:$A$107,0)),"")</f>
        <v>Brasil</v>
      </c>
      <c r="C62" s="24" t="str">
        <f>IFERROR(INDEX(Partidos!$E$4:$E$107,MATCH($A62,Partidos!$A$4:$A$107,0)),"")</f>
        <v>Marruecos</v>
      </c>
      <c r="D62" s="31" t="s">
        <v>266</v>
      </c>
      <c r="E62" s="24">
        <f>IFERROR(INDEX(Kike!F$4:F$107,MATCH($A62,Kike!$A$4:$A$107,0)),"")</f>
        <v>2</v>
      </c>
      <c r="F62" s="24">
        <f>IFERROR(INDEX(Kike!G$4:G$107,MATCH($A62,Kike!$A$4:$A$107,0)),"")</f>
        <v>1</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0</v>
      </c>
      <c r="H62" s="24" t="str">
        <f>IFERROR(INDEX(Kike!H$4:H$107,MATCH($A62,Kike!$A$4:$A$107,0)),"")</f>
        <v>-</v>
      </c>
      <c r="I62" s="24" t="str">
        <f>IFERROR(INDEX(Partidos!$J$4:$J$107,MATCH($A62,Partidos!$A$4:$A$107,0)),"")</f>
        <v>Grupos</v>
      </c>
      <c r="J62" s="21">
        <f>IF(AND(INDEX(Partidos!$J$4:$J$107,MATCH($A62,Partidos!$A$4:$A$107,0))&lt;&gt;"Grupos",INDEX(Partidos!$H$4:$H$107,MATCH($A62,Partidos!$A$4:$A$107,0))="Finalizado",$H62&lt;&gt;"",$H62=INDEX(Partidos!$K$4:$K$107,MATCH($A62,Partidos!$A$4:$A$107,0))),1,0)</f>
        <v>0</v>
      </c>
    </row>
    <row r="63" spans="1:10" x14ac:dyDescent="0.3">
      <c r="A63" s="29">
        <v>6</v>
      </c>
      <c r="B63" s="24" t="str">
        <f>IFERROR(INDEX(Partidos!$D$4:$D$107,MATCH($A63,Partidos!$A$4:$A$107,0)),"")</f>
        <v>Brasil</v>
      </c>
      <c r="C63" s="24" t="str">
        <f>IFERROR(INDEX(Partidos!$E$4:$E$107,MATCH($A63,Partidos!$A$4:$A$107,0)),"")</f>
        <v>Marruecos</v>
      </c>
      <c r="D63" s="29" t="s">
        <v>267</v>
      </c>
      <c r="E63" s="24">
        <f>IFERROR(INDEX(Quintero!F$4:F$107,MATCH($A63,Quintero!$A$4:$A$107,0)),"")</f>
        <v>2</v>
      </c>
      <c r="F63" s="24">
        <f>IFERROR(INDEX(Quintero!G$4:G$107,MATCH($A63,Quintero!$A$4:$A$107,0)),"")</f>
        <v>1</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0</v>
      </c>
      <c r="H63" s="24" t="str">
        <f>IFERROR(INDEX(Quintero!H$4:H$107,MATCH($A63,Quintero!$A$4:$A$107,0)),"")</f>
        <v>-</v>
      </c>
      <c r="I63" s="24" t="str">
        <f>IFERROR(INDEX(Partidos!$J$4:$J$107,MATCH($A63,Partidos!$A$4:$A$107,0)),"")</f>
        <v>Grupos</v>
      </c>
      <c r="J63" s="21">
        <f>IF(AND(INDEX(Partidos!$J$4:$J$107,MATCH($A63,Partidos!$A$4:$A$107,0))&lt;&gt;"Grupos",INDEX(Partidos!$H$4:$H$107,MATCH($A63,Partidos!$A$4:$A$107,0))="Finalizado",$H63&lt;&gt;"",$H63=INDEX(Partidos!$K$4:$K$107,MATCH($A63,Partidos!$A$4:$A$107,0))),1,0)</f>
        <v>0</v>
      </c>
    </row>
    <row r="64" spans="1:10" x14ac:dyDescent="0.3">
      <c r="A64" s="31">
        <v>6</v>
      </c>
      <c r="B64" s="24" t="str">
        <f>IFERROR(INDEX(Partidos!$D$4:$D$107,MATCH($A64,Partidos!$A$4:$A$107,0)),"")</f>
        <v>Brasil</v>
      </c>
      <c r="C64" s="24" t="str">
        <f>IFERROR(INDEX(Partidos!$E$4:$E$107,MATCH($A64,Partidos!$A$4:$A$107,0)),"")</f>
        <v>Marruecos</v>
      </c>
      <c r="D64" s="31" t="s">
        <v>268</v>
      </c>
      <c r="E64" s="24">
        <f>IFERROR(INDEX(Nacho!F$4:F$107,MATCH($A64,Nacho!$A$4:$A$107,0)),"")</f>
        <v>1</v>
      </c>
      <c r="F64" s="24">
        <f>IFERROR(INDEX(Nacho!G$4:G$107,MATCH($A64,Nacho!$A$4:$A$107,0)),"")</f>
        <v>1</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5</v>
      </c>
      <c r="H64" s="24" t="str">
        <f>IFERROR(INDEX(Nacho!H$4:H$107,MATCH($A64,Nacho!$A$4:$A$107,0)),"")</f>
        <v>-</v>
      </c>
      <c r="I64" s="24" t="str">
        <f>IFERROR(INDEX(Partidos!$J$4:$J$107,MATCH($A64,Partidos!$A$4:$A$107,0)),"")</f>
        <v>Grupos</v>
      </c>
      <c r="J64" s="21">
        <f>IF(AND(INDEX(Partidos!$J$4:$J$107,MATCH($A64,Partidos!$A$4:$A$107,0))&lt;&gt;"Grupos",INDEX(Partidos!$H$4:$H$107,MATCH($A64,Partidos!$A$4:$A$107,0))="Finalizado",$H64&lt;&gt;"",$H64=INDEX(Partidos!$K$4:$K$107,MATCH($A64,Partidos!$A$4:$A$107,0))),1,0)</f>
        <v>0</v>
      </c>
    </row>
    <row r="65" spans="1:10" x14ac:dyDescent="0.3">
      <c r="A65" s="29">
        <v>6</v>
      </c>
      <c r="B65" s="24" t="str">
        <f>IFERROR(INDEX(Partidos!$D$4:$D$107,MATCH($A65,Partidos!$A$4:$A$107,0)),"")</f>
        <v>Brasil</v>
      </c>
      <c r="C65" s="24" t="str">
        <f>IFERROR(INDEX(Partidos!$E$4:$E$107,MATCH($A65,Partidos!$A$4:$A$107,0)),"")</f>
        <v>Marruecos</v>
      </c>
      <c r="D65" s="29" t="s">
        <v>269</v>
      </c>
      <c r="E65" s="24">
        <f>IFERROR(INDEX(Luis!F$4:F$107,MATCH($A65,Luis!$A$4:$A$107,0)),"")</f>
        <v>2</v>
      </c>
      <c r="F65" s="24">
        <f>IFERROR(INDEX(Luis!G$4:G$107,MATCH($A65,Luis!$A$4:$A$107,0)),"")</f>
        <v>1</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0</v>
      </c>
      <c r="H65" s="24" t="str">
        <f>IFERROR(INDEX(Luis!H$4:H$107,MATCH($A65,Luis!$A$4:$A$107,0)),"")</f>
        <v>-</v>
      </c>
      <c r="I65" s="24" t="str">
        <f>IFERROR(INDEX(Partidos!$J$4:$J$107,MATCH($A65,Partidos!$A$4:$A$107,0)),"")</f>
        <v>Grupos</v>
      </c>
      <c r="J65" s="21">
        <f>IF(AND(INDEX(Partidos!$J$4:$J$107,MATCH($A65,Partidos!$A$4:$A$107,0))&lt;&gt;"Grupos",INDEX(Partidos!$H$4:$H$107,MATCH($A65,Partidos!$A$4:$A$107,0))="Finalizado",$H65&lt;&gt;"",$H65=INDEX(Partidos!$K$4:$K$107,MATCH($A65,Partidos!$A$4:$A$107,0))),1,0)</f>
        <v>0</v>
      </c>
    </row>
    <row r="66" spans="1:10" x14ac:dyDescent="0.3">
      <c r="A66" s="31">
        <v>6</v>
      </c>
      <c r="B66" s="24" t="str">
        <f>IFERROR(INDEX(Partidos!$D$4:$D$107,MATCH($A66,Partidos!$A$4:$A$107,0)),"")</f>
        <v>Brasil</v>
      </c>
      <c r="C66" s="24" t="str">
        <f>IFERROR(INDEX(Partidos!$E$4:$E$107,MATCH($A66,Partidos!$A$4:$A$107,0)),"")</f>
        <v>Marruecos</v>
      </c>
      <c r="D66" s="31" t="s">
        <v>270</v>
      </c>
      <c r="E66" s="24">
        <f>IFERROR(INDEX(Felipe!F$4:F$107,MATCH($A66,Felipe!$A$4:$A$107,0)),"")</f>
        <v>1</v>
      </c>
      <c r="F66" s="24">
        <f>IFERROR(INDEX(Felipe!G$4:G$107,MATCH($A66,Felipe!$A$4:$A$107,0)),"")</f>
        <v>2</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0</v>
      </c>
      <c r="H66" s="24" t="str">
        <f>IFERROR(INDEX(Felipe!H$4:H$107,MATCH($A66,Felipe!$A$4:$A$107,0)),"")</f>
        <v>-</v>
      </c>
      <c r="I66" s="24" t="str">
        <f>IFERROR(INDEX(Partidos!$J$4:$J$107,MATCH($A66,Partidos!$A$4:$A$107,0)),"")</f>
        <v>Grupos</v>
      </c>
      <c r="J66" s="21">
        <f>IF(AND(INDEX(Partidos!$J$4:$J$107,MATCH($A66,Partidos!$A$4:$A$107,0))&lt;&gt;"Grupos",INDEX(Partidos!$H$4:$H$107,MATCH($A66,Partidos!$A$4:$A$107,0))="Finalizado",$H66&lt;&gt;"",$H66=INDEX(Partidos!$K$4:$K$107,MATCH($A66,Partidos!$A$4:$A$107,0))),1,0)</f>
        <v>0</v>
      </c>
    </row>
    <row r="67" spans="1:10" x14ac:dyDescent="0.3">
      <c r="A67" s="29">
        <v>6</v>
      </c>
      <c r="B67" s="24" t="str">
        <f>IFERROR(INDEX(Partidos!$D$4:$D$107,MATCH($A67,Partidos!$A$4:$A$107,0)),"")</f>
        <v>Brasil</v>
      </c>
      <c r="C67" s="24" t="str">
        <f>IFERROR(INDEX(Partidos!$E$4:$E$107,MATCH($A67,Partidos!$A$4:$A$107,0)),"")</f>
        <v>Marruecos</v>
      </c>
      <c r="D67" s="29" t="s">
        <v>271</v>
      </c>
      <c r="E67" s="24">
        <f>IFERROR(INDEX(Simón!F$4:F$107,MATCH($A67,Simón!$A$4:$A$107,0)),"")</f>
        <v>2</v>
      </c>
      <c r="F67" s="24">
        <f>IFERROR(INDEX(Simón!G$4:G$107,MATCH($A67,Simón!$A$4:$A$107,0)),"")</f>
        <v>2</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3</v>
      </c>
      <c r="H67" s="24" t="str">
        <f>IFERROR(INDEX(Simón!H$4:H$107,MATCH($A67,Simón!$A$4:$A$107,0)),"")</f>
        <v>-</v>
      </c>
      <c r="I67" s="24" t="str">
        <f>IFERROR(INDEX(Partidos!$J$4:$J$107,MATCH($A67,Partidos!$A$4:$A$107,0)),"")</f>
        <v>Grupos</v>
      </c>
      <c r="J67" s="21">
        <f>IF(AND(INDEX(Partidos!$J$4:$J$107,MATCH($A67,Partidos!$A$4:$A$107,0))&lt;&gt;"Grupos",INDEX(Partidos!$H$4:$H$107,MATCH($A67,Partidos!$A$4:$A$107,0))="Finalizado",$H67&lt;&gt;"",$H67=INDEX(Partidos!$K$4:$K$107,MATCH($A67,Partidos!$A$4:$A$107,0))),1,0)</f>
        <v>0</v>
      </c>
    </row>
    <row r="68" spans="1:10" x14ac:dyDescent="0.3">
      <c r="A68" s="31">
        <v>6</v>
      </c>
      <c r="B68" s="24" t="str">
        <f>IFERROR(INDEX(Partidos!$D$4:$D$107,MATCH($A68,Partidos!$A$4:$A$107,0)),"")</f>
        <v>Brasil</v>
      </c>
      <c r="C68" s="24" t="str">
        <f>IFERROR(INDEX(Partidos!$E$4:$E$107,MATCH($A68,Partidos!$A$4:$A$107,0)),"")</f>
        <v>Marruecos</v>
      </c>
      <c r="D68" s="31" t="s">
        <v>272</v>
      </c>
      <c r="E68" s="24">
        <f>IFERROR(INDEX(Muni!F$4:F$107,MATCH($A68,Muni!$A$4:$A$107,0)),"")</f>
        <v>1</v>
      </c>
      <c r="F68" s="24">
        <f>IFERROR(INDEX(Muni!G$4:G$107,MATCH($A68,Muni!$A$4:$A$107,0)),"")</f>
        <v>1</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5</v>
      </c>
      <c r="H68" s="24" t="str">
        <f>IFERROR(INDEX(Muni!H$4:H$107,MATCH($A68,Muni!$A$4:$A$107,0)),"")</f>
        <v>-</v>
      </c>
      <c r="I68" s="24" t="str">
        <f>IFERROR(INDEX(Partidos!$J$4:$J$107,MATCH($A68,Partidos!$A$4:$A$107,0)),"")</f>
        <v>Grupos</v>
      </c>
      <c r="J68" s="21">
        <f>IF(AND(INDEX(Partidos!$J$4:$J$107,MATCH($A68,Partidos!$A$4:$A$107,0))&lt;&gt;"Grupos",INDEX(Partidos!$H$4:$H$107,MATCH($A68,Partidos!$A$4:$A$107,0))="Finalizado",$H68&lt;&gt;"",$H68=INDEX(Partidos!$K$4:$K$107,MATCH($A68,Partidos!$A$4:$A$107,0))),1,0)</f>
        <v>0</v>
      </c>
    </row>
    <row r="69" spans="1:10" x14ac:dyDescent="0.3">
      <c r="A69" s="29">
        <v>6</v>
      </c>
      <c r="B69" s="24" t="str">
        <f>IFERROR(INDEX(Partidos!$D$4:$D$107,MATCH($A69,Partidos!$A$4:$A$107,0)),"")</f>
        <v>Brasil</v>
      </c>
      <c r="C69" s="24" t="str">
        <f>IFERROR(INDEX(Partidos!$E$4:$E$107,MATCH($A69,Partidos!$A$4:$A$107,0)),"")</f>
        <v>Marruecos</v>
      </c>
      <c r="D69" s="29" t="s">
        <v>273</v>
      </c>
      <c r="E69" s="24">
        <f>IFERROR(INDEX(Fer!F$4:F$107,MATCH($A69,Fer!$A$4:$A$107,0)),"")</f>
        <v>3</v>
      </c>
      <c r="F69" s="24">
        <f>IFERROR(INDEX(Fer!G$4:G$107,MATCH($A69,Fer!$A$4:$A$107,0)),"")</f>
        <v>1</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0</v>
      </c>
      <c r="H69" s="24" t="str">
        <f>IFERROR(INDEX(Fer!H$4:H$107,MATCH($A69,Fer!$A$4:$A$107,0)),"")</f>
        <v>-</v>
      </c>
      <c r="I69" s="24" t="str">
        <f>IFERROR(INDEX(Partidos!$J$4:$J$107,MATCH($A69,Partidos!$A$4:$A$107,0)),"")</f>
        <v>Grupos</v>
      </c>
      <c r="J69" s="21">
        <f>IF(AND(INDEX(Partidos!$J$4:$J$107,MATCH($A69,Partidos!$A$4:$A$107,0))&lt;&gt;"Grupos",INDEX(Partidos!$H$4:$H$107,MATCH($A69,Partidos!$A$4:$A$107,0))="Finalizado",$H69&lt;&gt;"",$H69=INDEX(Partidos!$K$4:$K$107,MATCH($A69,Partidos!$A$4:$A$107,0))),1,0)</f>
        <v>0</v>
      </c>
    </row>
    <row r="70" spans="1:10" x14ac:dyDescent="0.3">
      <c r="A70" s="31">
        <v>7</v>
      </c>
      <c r="B70" s="24" t="str">
        <f>IFERROR(INDEX(Partidos!$D$4:$D$107,MATCH($A70,Partidos!$A$4:$A$107,0)),"")</f>
        <v>Haití</v>
      </c>
      <c r="C70" s="24" t="str">
        <f>IFERROR(INDEX(Partidos!$E$4:$E$107,MATCH($A70,Partidos!$A$4:$A$107,0)),"")</f>
        <v>Escocia</v>
      </c>
      <c r="D70" s="31" t="s">
        <v>55</v>
      </c>
      <c r="E70" s="24">
        <f>IFERROR(INDEX(Álvaro!F$4:F$107,MATCH($A70,Álvaro!$A$4:$A$107,0)),"")</f>
        <v>0</v>
      </c>
      <c r="F70" s="24">
        <f>IFERROR(INDEX(Álvaro!G$4:G$107,MATCH($A70,Álvaro!$A$4:$A$107,0)),"")</f>
        <v>2</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2</v>
      </c>
      <c r="H70" s="24" t="str">
        <f>IFERROR(INDEX(Álvaro!H$4:H$107,MATCH($A70,Álvaro!$A$4:$A$107,0)),"")</f>
        <v>-</v>
      </c>
      <c r="I70" s="24" t="str">
        <f>IFERROR(INDEX(Partidos!$J$4:$J$107,MATCH($A70,Partidos!$A$4:$A$107,0)),"")</f>
        <v>Grupos</v>
      </c>
      <c r="J70" s="21">
        <f>IF(AND(INDEX(Partidos!$J$4:$J$107,MATCH($A70,Partidos!$A$4:$A$107,0))&lt;&gt;"Grupos",INDEX(Partidos!$H$4:$H$107,MATCH($A70,Partidos!$A$4:$A$107,0))="Finalizado",$H70&lt;&gt;"",$H70=INDEX(Partidos!$K$4:$K$107,MATCH($A70,Partidos!$A$4:$A$107,0))),1,0)</f>
        <v>0</v>
      </c>
    </row>
    <row r="71" spans="1:10" x14ac:dyDescent="0.3">
      <c r="A71" s="29">
        <v>7</v>
      </c>
      <c r="B71" s="24" t="str">
        <f>IFERROR(INDEX(Partidos!$D$4:$D$107,MATCH($A71,Partidos!$A$4:$A$107,0)),"")</f>
        <v>Haití</v>
      </c>
      <c r="C71" s="24" t="str">
        <f>IFERROR(INDEX(Partidos!$E$4:$E$107,MATCH($A71,Partidos!$A$4:$A$107,0)),"")</f>
        <v>Escocia</v>
      </c>
      <c r="D71" s="29" t="s">
        <v>264</v>
      </c>
      <c r="E71" s="24">
        <f>IFERROR(INDEX(Pepe!F$4:F$107,MATCH($A71,Pepe!$A$4:$A$107,0)),"")</f>
        <v>0</v>
      </c>
      <c r="F71" s="24">
        <f>IFERROR(INDEX(Pepe!G$4:G$107,MATCH($A71,Pepe!$A$4:$A$107,0)),"")</f>
        <v>2</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2</v>
      </c>
      <c r="H71" s="24" t="str">
        <f>IFERROR(INDEX(Pepe!H$4:H$107,MATCH($A71,Pepe!$A$4:$A$107,0)),"")</f>
        <v>-</v>
      </c>
      <c r="I71" s="24" t="str">
        <f>IFERROR(INDEX(Partidos!$J$4:$J$107,MATCH($A71,Partidos!$A$4:$A$107,0)),"")</f>
        <v>Grupos</v>
      </c>
      <c r="J71" s="21">
        <f>IF(AND(INDEX(Partidos!$J$4:$J$107,MATCH($A71,Partidos!$A$4:$A$107,0))&lt;&gt;"Grupos",INDEX(Partidos!$H$4:$H$107,MATCH($A71,Partidos!$A$4:$A$107,0))="Finalizado",$H71&lt;&gt;"",$H71=INDEX(Partidos!$K$4:$K$107,MATCH($A71,Partidos!$A$4:$A$107,0))),1,0)</f>
        <v>0</v>
      </c>
    </row>
    <row r="72" spans="1:10" x14ac:dyDescent="0.3">
      <c r="A72" s="31">
        <v>7</v>
      </c>
      <c r="B72" s="24" t="str">
        <f>IFERROR(INDEX(Partidos!$D$4:$D$107,MATCH($A72,Partidos!$A$4:$A$107,0)),"")</f>
        <v>Haití</v>
      </c>
      <c r="C72" s="24" t="str">
        <f>IFERROR(INDEX(Partidos!$E$4:$E$107,MATCH($A72,Partidos!$A$4:$A$107,0)),"")</f>
        <v>Escocia</v>
      </c>
      <c r="D72" s="31" t="s">
        <v>265</v>
      </c>
      <c r="E72" s="24">
        <f>IFERROR(INDEX(Patri!F$4:F$107,MATCH($A72,Patri!$A$4:$A$107,0)),"")</f>
        <v>0</v>
      </c>
      <c r="F72" s="24">
        <f>IFERROR(INDEX(Patri!G$4:G$107,MATCH($A72,Patri!$A$4:$A$107,0)),"")</f>
        <v>3</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2</v>
      </c>
      <c r="H72" s="24" t="str">
        <f>IFERROR(INDEX(Patri!H$4:H$107,MATCH($A72,Patri!$A$4:$A$107,0)),"")</f>
        <v>-</v>
      </c>
      <c r="I72" s="24" t="str">
        <f>IFERROR(INDEX(Partidos!$J$4:$J$107,MATCH($A72,Partidos!$A$4:$A$107,0)),"")</f>
        <v>Grupos</v>
      </c>
      <c r="J72" s="21">
        <f>IF(AND(INDEX(Partidos!$J$4:$J$107,MATCH($A72,Partidos!$A$4:$A$107,0))&lt;&gt;"Grupos",INDEX(Partidos!$H$4:$H$107,MATCH($A72,Partidos!$A$4:$A$107,0))="Finalizado",$H72&lt;&gt;"",$H72=INDEX(Partidos!$K$4:$K$107,MATCH($A72,Partidos!$A$4:$A$107,0))),1,0)</f>
        <v>0</v>
      </c>
    </row>
    <row r="73" spans="1:10" x14ac:dyDescent="0.3">
      <c r="A73" s="29">
        <v>7</v>
      </c>
      <c r="B73" s="24" t="str">
        <f>IFERROR(INDEX(Partidos!$D$4:$D$107,MATCH($A73,Partidos!$A$4:$A$107,0)),"")</f>
        <v>Haití</v>
      </c>
      <c r="C73" s="24" t="str">
        <f>IFERROR(INDEX(Partidos!$E$4:$E$107,MATCH($A73,Partidos!$A$4:$A$107,0)),"")</f>
        <v>Escocia</v>
      </c>
      <c r="D73" s="29" t="s">
        <v>266</v>
      </c>
      <c r="E73" s="24">
        <f>IFERROR(INDEX(Kike!F$4:F$107,MATCH($A73,Kike!$A$4:$A$107,0)),"")</f>
        <v>0</v>
      </c>
      <c r="F73" s="24">
        <f>IFERROR(INDEX(Kike!G$4:G$107,MATCH($A73,Kike!$A$4:$A$107,0)),"")</f>
        <v>2</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2</v>
      </c>
      <c r="H73" s="24" t="str">
        <f>IFERROR(INDEX(Kike!H$4:H$107,MATCH($A73,Kike!$A$4:$A$107,0)),"")</f>
        <v>-</v>
      </c>
      <c r="I73" s="24" t="str">
        <f>IFERROR(INDEX(Partidos!$J$4:$J$107,MATCH($A73,Partidos!$A$4:$A$107,0)),"")</f>
        <v>Grupos</v>
      </c>
      <c r="J73" s="21">
        <f>IF(AND(INDEX(Partidos!$J$4:$J$107,MATCH($A73,Partidos!$A$4:$A$107,0))&lt;&gt;"Grupos",INDEX(Partidos!$H$4:$H$107,MATCH($A73,Partidos!$A$4:$A$107,0))="Finalizado",$H73&lt;&gt;"",$H73=INDEX(Partidos!$K$4:$K$107,MATCH($A73,Partidos!$A$4:$A$107,0))),1,0)</f>
        <v>0</v>
      </c>
    </row>
    <row r="74" spans="1:10" x14ac:dyDescent="0.3">
      <c r="A74" s="31">
        <v>7</v>
      </c>
      <c r="B74" s="24" t="str">
        <f>IFERROR(INDEX(Partidos!$D$4:$D$107,MATCH($A74,Partidos!$A$4:$A$107,0)),"")</f>
        <v>Haití</v>
      </c>
      <c r="C74" s="24" t="str">
        <f>IFERROR(INDEX(Partidos!$E$4:$E$107,MATCH($A74,Partidos!$A$4:$A$107,0)),"")</f>
        <v>Escocia</v>
      </c>
      <c r="D74" s="31" t="s">
        <v>267</v>
      </c>
      <c r="E74" s="24">
        <f>IFERROR(INDEX(Quintero!F$4:F$107,MATCH($A74,Quintero!$A$4:$A$107,0)),"")</f>
        <v>0</v>
      </c>
      <c r="F74" s="24">
        <f>IFERROR(INDEX(Quintero!G$4:G$107,MATCH($A74,Quintero!$A$4:$A$107,0)),"")</f>
        <v>2</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2</v>
      </c>
      <c r="H74" s="24" t="str">
        <f>IFERROR(INDEX(Quintero!H$4:H$107,MATCH($A74,Quintero!$A$4:$A$107,0)),"")</f>
        <v>-</v>
      </c>
      <c r="I74" s="24" t="str">
        <f>IFERROR(INDEX(Partidos!$J$4:$J$107,MATCH($A74,Partidos!$A$4:$A$107,0)),"")</f>
        <v>Grupos</v>
      </c>
      <c r="J74" s="21">
        <f>IF(AND(INDEX(Partidos!$J$4:$J$107,MATCH($A74,Partidos!$A$4:$A$107,0))&lt;&gt;"Grupos",INDEX(Partidos!$H$4:$H$107,MATCH($A74,Partidos!$A$4:$A$107,0))="Finalizado",$H74&lt;&gt;"",$H74=INDEX(Partidos!$K$4:$K$107,MATCH($A74,Partidos!$A$4:$A$107,0))),1,0)</f>
        <v>0</v>
      </c>
    </row>
    <row r="75" spans="1:10" x14ac:dyDescent="0.3">
      <c r="A75" s="29">
        <v>7</v>
      </c>
      <c r="B75" s="24" t="str">
        <f>IFERROR(INDEX(Partidos!$D$4:$D$107,MATCH($A75,Partidos!$A$4:$A$107,0)),"")</f>
        <v>Haití</v>
      </c>
      <c r="C75" s="24" t="str">
        <f>IFERROR(INDEX(Partidos!$E$4:$E$107,MATCH($A75,Partidos!$A$4:$A$107,0)),"")</f>
        <v>Escocia</v>
      </c>
      <c r="D75" s="29" t="s">
        <v>268</v>
      </c>
      <c r="E75" s="24">
        <f>IFERROR(INDEX(Nacho!F$4:F$107,MATCH($A75,Nacho!$A$4:$A$107,0)),"")</f>
        <v>0</v>
      </c>
      <c r="F75" s="24">
        <f>IFERROR(INDEX(Nacho!G$4:G$107,MATCH($A75,Nacho!$A$4:$A$107,0)),"")</f>
        <v>3</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2</v>
      </c>
      <c r="H75" s="24" t="str">
        <f>IFERROR(INDEX(Nacho!H$4:H$107,MATCH($A75,Nacho!$A$4:$A$107,0)),"")</f>
        <v>-</v>
      </c>
      <c r="I75" s="24" t="str">
        <f>IFERROR(INDEX(Partidos!$J$4:$J$107,MATCH($A75,Partidos!$A$4:$A$107,0)),"")</f>
        <v>Grupos</v>
      </c>
      <c r="J75" s="21">
        <f>IF(AND(INDEX(Partidos!$J$4:$J$107,MATCH($A75,Partidos!$A$4:$A$107,0))&lt;&gt;"Grupos",INDEX(Partidos!$H$4:$H$107,MATCH($A75,Partidos!$A$4:$A$107,0))="Finalizado",$H75&lt;&gt;"",$H75=INDEX(Partidos!$K$4:$K$107,MATCH($A75,Partidos!$A$4:$A$107,0))),1,0)</f>
        <v>0</v>
      </c>
    </row>
    <row r="76" spans="1:10" x14ac:dyDescent="0.3">
      <c r="A76" s="31">
        <v>7</v>
      </c>
      <c r="B76" s="24" t="str">
        <f>IFERROR(INDEX(Partidos!$D$4:$D$107,MATCH($A76,Partidos!$A$4:$A$107,0)),"")</f>
        <v>Haití</v>
      </c>
      <c r="C76" s="24" t="str">
        <f>IFERROR(INDEX(Partidos!$E$4:$E$107,MATCH($A76,Partidos!$A$4:$A$107,0)),"")</f>
        <v>Escocia</v>
      </c>
      <c r="D76" s="31" t="s">
        <v>269</v>
      </c>
      <c r="E76" s="24">
        <f>IFERROR(INDEX(Luis!F$4:F$107,MATCH($A76,Luis!$A$4:$A$107,0)),"")</f>
        <v>0</v>
      </c>
      <c r="F76" s="24">
        <f>IFERROR(INDEX(Luis!G$4:G$107,MATCH($A76,Luis!$A$4:$A$107,0)),"")</f>
        <v>2</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2</v>
      </c>
      <c r="H76" s="24" t="str">
        <f>IFERROR(INDEX(Luis!H$4:H$107,MATCH($A76,Luis!$A$4:$A$107,0)),"")</f>
        <v>-</v>
      </c>
      <c r="I76" s="24" t="str">
        <f>IFERROR(INDEX(Partidos!$J$4:$J$107,MATCH($A76,Partidos!$A$4:$A$107,0)),"")</f>
        <v>Grupos</v>
      </c>
      <c r="J76" s="21">
        <f>IF(AND(INDEX(Partidos!$J$4:$J$107,MATCH($A76,Partidos!$A$4:$A$107,0))&lt;&gt;"Grupos",INDEX(Partidos!$H$4:$H$107,MATCH($A76,Partidos!$A$4:$A$107,0))="Finalizado",$H76&lt;&gt;"",$H76=INDEX(Partidos!$K$4:$K$107,MATCH($A76,Partidos!$A$4:$A$107,0))),1,0)</f>
        <v>0</v>
      </c>
    </row>
    <row r="77" spans="1:10" x14ac:dyDescent="0.3">
      <c r="A77" s="29">
        <v>7</v>
      </c>
      <c r="B77" s="24" t="str">
        <f>IFERROR(INDEX(Partidos!$D$4:$D$107,MATCH($A77,Partidos!$A$4:$A$107,0)),"")</f>
        <v>Haití</v>
      </c>
      <c r="C77" s="24" t="str">
        <f>IFERROR(INDEX(Partidos!$E$4:$E$107,MATCH($A77,Partidos!$A$4:$A$107,0)),"")</f>
        <v>Escocia</v>
      </c>
      <c r="D77" s="29" t="s">
        <v>270</v>
      </c>
      <c r="E77" s="24">
        <f>IFERROR(INDEX(Felipe!F$4:F$107,MATCH($A77,Felipe!$A$4:$A$107,0)),"")</f>
        <v>0</v>
      </c>
      <c r="F77" s="24">
        <f>IFERROR(INDEX(Felipe!G$4:G$107,MATCH($A77,Felipe!$A$4:$A$107,0)),"")</f>
        <v>3</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2</v>
      </c>
      <c r="H77" s="24" t="str">
        <f>IFERROR(INDEX(Felipe!H$4:H$107,MATCH($A77,Felipe!$A$4:$A$107,0)),"")</f>
        <v>-</v>
      </c>
      <c r="I77" s="24" t="str">
        <f>IFERROR(INDEX(Partidos!$J$4:$J$107,MATCH($A77,Partidos!$A$4:$A$107,0)),"")</f>
        <v>Grupos</v>
      </c>
      <c r="J77" s="21">
        <f>IF(AND(INDEX(Partidos!$J$4:$J$107,MATCH($A77,Partidos!$A$4:$A$107,0))&lt;&gt;"Grupos",INDEX(Partidos!$H$4:$H$107,MATCH($A77,Partidos!$A$4:$A$107,0))="Finalizado",$H77&lt;&gt;"",$H77=INDEX(Partidos!$K$4:$K$107,MATCH($A77,Partidos!$A$4:$A$107,0))),1,0)</f>
        <v>0</v>
      </c>
    </row>
    <row r="78" spans="1:10" x14ac:dyDescent="0.3">
      <c r="A78" s="31">
        <v>7</v>
      </c>
      <c r="B78" s="24" t="str">
        <f>IFERROR(INDEX(Partidos!$D$4:$D$107,MATCH($A78,Partidos!$A$4:$A$107,0)),"")</f>
        <v>Haití</v>
      </c>
      <c r="C78" s="24" t="str">
        <f>IFERROR(INDEX(Partidos!$E$4:$E$107,MATCH($A78,Partidos!$A$4:$A$107,0)),"")</f>
        <v>Escocia</v>
      </c>
      <c r="D78" s="31" t="s">
        <v>271</v>
      </c>
      <c r="E78" s="24">
        <f>IFERROR(INDEX(Simón!F$4:F$107,MATCH($A78,Simón!$A$4:$A$107,0)),"")</f>
        <v>0</v>
      </c>
      <c r="F78" s="24">
        <f>IFERROR(INDEX(Simón!G$4:G$107,MATCH($A78,Simón!$A$4:$A$107,0)),"")</f>
        <v>6</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2</v>
      </c>
      <c r="H78" s="24" t="str">
        <f>IFERROR(INDEX(Simón!H$4:H$107,MATCH($A78,Simón!$A$4:$A$107,0)),"")</f>
        <v>-</v>
      </c>
      <c r="I78" s="24" t="str">
        <f>IFERROR(INDEX(Partidos!$J$4:$J$107,MATCH($A78,Partidos!$A$4:$A$107,0)),"")</f>
        <v>Grupos</v>
      </c>
      <c r="J78" s="21">
        <f>IF(AND(INDEX(Partidos!$J$4:$J$107,MATCH($A78,Partidos!$A$4:$A$107,0))&lt;&gt;"Grupos",INDEX(Partidos!$H$4:$H$107,MATCH($A78,Partidos!$A$4:$A$107,0))="Finalizado",$H78&lt;&gt;"",$H78=INDEX(Partidos!$K$4:$K$107,MATCH($A78,Partidos!$A$4:$A$107,0))),1,0)</f>
        <v>0</v>
      </c>
    </row>
    <row r="79" spans="1:10" x14ac:dyDescent="0.3">
      <c r="A79" s="29">
        <v>7</v>
      </c>
      <c r="B79" s="24" t="str">
        <f>IFERROR(INDEX(Partidos!$D$4:$D$107,MATCH($A79,Partidos!$A$4:$A$107,0)),"")</f>
        <v>Haití</v>
      </c>
      <c r="C79" s="24" t="str">
        <f>IFERROR(INDEX(Partidos!$E$4:$E$107,MATCH($A79,Partidos!$A$4:$A$107,0)),"")</f>
        <v>Escocia</v>
      </c>
      <c r="D79" s="29" t="s">
        <v>272</v>
      </c>
      <c r="E79" s="24">
        <f>IFERROR(INDEX(Muni!F$4:F$107,MATCH($A79,Muni!$A$4:$A$107,0)),"")</f>
        <v>0</v>
      </c>
      <c r="F79" s="24">
        <f>IFERROR(INDEX(Muni!G$4:G$107,MATCH($A79,Muni!$A$4:$A$107,0)),"")</f>
        <v>2</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2</v>
      </c>
      <c r="H79" s="24" t="str">
        <f>IFERROR(INDEX(Muni!H$4:H$107,MATCH($A79,Muni!$A$4:$A$107,0)),"")</f>
        <v>-</v>
      </c>
      <c r="I79" s="24" t="str">
        <f>IFERROR(INDEX(Partidos!$J$4:$J$107,MATCH($A79,Partidos!$A$4:$A$107,0)),"")</f>
        <v>Grupos</v>
      </c>
      <c r="J79" s="21">
        <f>IF(AND(INDEX(Partidos!$J$4:$J$107,MATCH($A79,Partidos!$A$4:$A$107,0))&lt;&gt;"Grupos",INDEX(Partidos!$H$4:$H$107,MATCH($A79,Partidos!$A$4:$A$107,0))="Finalizado",$H79&lt;&gt;"",$H79=INDEX(Partidos!$K$4:$K$107,MATCH($A79,Partidos!$A$4:$A$107,0))),1,0)</f>
        <v>0</v>
      </c>
    </row>
    <row r="80" spans="1:10" x14ac:dyDescent="0.3">
      <c r="A80" s="31">
        <v>7</v>
      </c>
      <c r="B80" s="24" t="str">
        <f>IFERROR(INDEX(Partidos!$D$4:$D$107,MATCH($A80,Partidos!$A$4:$A$107,0)),"")</f>
        <v>Haití</v>
      </c>
      <c r="C80" s="24" t="str">
        <f>IFERROR(INDEX(Partidos!$E$4:$E$107,MATCH($A80,Partidos!$A$4:$A$107,0)),"")</f>
        <v>Escocia</v>
      </c>
      <c r="D80" s="31" t="s">
        <v>273</v>
      </c>
      <c r="E80" s="24">
        <f>IFERROR(INDEX(Fer!F$4:F$107,MATCH($A80,Fer!$A$4:$A$107,0)),"")</f>
        <v>0</v>
      </c>
      <c r="F80" s="24">
        <f>IFERROR(INDEX(Fer!G$4:G$107,MATCH($A80,Fer!$A$4:$A$107,0)),"")</f>
        <v>4</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2</v>
      </c>
      <c r="H80" s="24" t="str">
        <f>IFERROR(INDEX(Fer!H$4:H$107,MATCH($A80,Fer!$A$4:$A$107,0)),"")</f>
        <v>-</v>
      </c>
      <c r="I80" s="24" t="str">
        <f>IFERROR(INDEX(Partidos!$J$4:$J$107,MATCH($A80,Partidos!$A$4:$A$107,0)),"")</f>
        <v>Grupos</v>
      </c>
      <c r="J80" s="21">
        <f>IF(AND(INDEX(Partidos!$J$4:$J$107,MATCH($A80,Partidos!$A$4:$A$107,0))&lt;&gt;"Grupos",INDEX(Partidos!$H$4:$H$107,MATCH($A80,Partidos!$A$4:$A$107,0))="Finalizado",$H80&lt;&gt;"",$H80=INDEX(Partidos!$K$4:$K$107,MATCH($A80,Partidos!$A$4:$A$107,0))),1,0)</f>
        <v>0</v>
      </c>
    </row>
    <row r="81" spans="1:10" x14ac:dyDescent="0.3">
      <c r="A81" s="29">
        <v>8</v>
      </c>
      <c r="B81" s="24" t="str">
        <f>IFERROR(INDEX(Partidos!$D$4:$D$107,MATCH($A81,Partidos!$A$4:$A$107,0)),"")</f>
        <v>Australia</v>
      </c>
      <c r="C81" s="24" t="str">
        <f>IFERROR(INDEX(Partidos!$E$4:$E$107,MATCH($A81,Partidos!$A$4:$A$107,0)),"")</f>
        <v>Turquía</v>
      </c>
      <c r="D81" s="29" t="s">
        <v>55</v>
      </c>
      <c r="E81" s="24">
        <f>IFERROR(INDEX(Álvaro!F$4:F$107,MATCH($A81,Álvaro!$A$4:$A$107,0)),"")</f>
        <v>0</v>
      </c>
      <c r="F81" s="24">
        <f>IFERROR(INDEX(Álvaro!G$4:G$107,MATCH($A81,Álvaro!$A$4:$A$107,0)),"")</f>
        <v>2</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0</v>
      </c>
      <c r="H81" s="24" t="str">
        <f>IFERROR(INDEX(Álvaro!H$4:H$107,MATCH($A81,Álvaro!$A$4:$A$107,0)),"")</f>
        <v>-</v>
      </c>
      <c r="I81" s="24" t="str">
        <f>IFERROR(INDEX(Partidos!$J$4:$J$107,MATCH($A81,Partidos!$A$4:$A$107,0)),"")</f>
        <v>Grupos</v>
      </c>
      <c r="J81" s="21">
        <f>IF(AND(INDEX(Partidos!$J$4:$J$107,MATCH($A81,Partidos!$A$4:$A$107,0))&lt;&gt;"Grupos",INDEX(Partidos!$H$4:$H$107,MATCH($A81,Partidos!$A$4:$A$107,0))="Finalizado",$H81&lt;&gt;"",$H81=INDEX(Partidos!$K$4:$K$107,MATCH($A81,Partidos!$A$4:$A$107,0))),1,0)</f>
        <v>0</v>
      </c>
    </row>
    <row r="82" spans="1:10" x14ac:dyDescent="0.3">
      <c r="A82" s="31">
        <v>8</v>
      </c>
      <c r="B82" s="24" t="str">
        <f>IFERROR(INDEX(Partidos!$D$4:$D$107,MATCH($A82,Partidos!$A$4:$A$107,0)),"")</f>
        <v>Australia</v>
      </c>
      <c r="C82" s="24" t="str">
        <f>IFERROR(INDEX(Partidos!$E$4:$E$107,MATCH($A82,Partidos!$A$4:$A$107,0)),"")</f>
        <v>Turquía</v>
      </c>
      <c r="D82" s="31" t="s">
        <v>264</v>
      </c>
      <c r="E82" s="24">
        <f>IFERROR(INDEX(Pepe!F$4:F$107,MATCH($A82,Pepe!$A$4:$A$107,0)),"")</f>
        <v>0</v>
      </c>
      <c r="F82" s="24">
        <f>IFERROR(INDEX(Pepe!G$4:G$107,MATCH($A82,Pepe!$A$4:$A$107,0)),"")</f>
        <v>1</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0</v>
      </c>
      <c r="H82" s="24" t="str">
        <f>IFERROR(INDEX(Pepe!H$4:H$107,MATCH($A82,Pepe!$A$4:$A$107,0)),"")</f>
        <v>-</v>
      </c>
      <c r="I82" s="24" t="str">
        <f>IFERROR(INDEX(Partidos!$J$4:$J$107,MATCH($A82,Partidos!$A$4:$A$107,0)),"")</f>
        <v>Grupos</v>
      </c>
      <c r="J82" s="21">
        <f>IF(AND(INDEX(Partidos!$J$4:$J$107,MATCH($A82,Partidos!$A$4:$A$107,0))&lt;&gt;"Grupos",INDEX(Partidos!$H$4:$H$107,MATCH($A82,Partidos!$A$4:$A$107,0))="Finalizado",$H82&lt;&gt;"",$H82=INDEX(Partidos!$K$4:$K$107,MATCH($A82,Partidos!$A$4:$A$107,0))),1,0)</f>
        <v>0</v>
      </c>
    </row>
    <row r="83" spans="1:10" x14ac:dyDescent="0.3">
      <c r="A83" s="29">
        <v>8</v>
      </c>
      <c r="B83" s="24" t="str">
        <f>IFERROR(INDEX(Partidos!$D$4:$D$107,MATCH($A83,Partidos!$A$4:$A$107,0)),"")</f>
        <v>Australia</v>
      </c>
      <c r="C83" s="24" t="str">
        <f>IFERROR(INDEX(Partidos!$E$4:$E$107,MATCH($A83,Partidos!$A$4:$A$107,0)),"")</f>
        <v>Turquía</v>
      </c>
      <c r="D83" s="29" t="s">
        <v>265</v>
      </c>
      <c r="E83" s="24">
        <f>IFERROR(INDEX(Patri!F$4:F$107,MATCH($A83,Patri!$A$4:$A$107,0)),"")</f>
        <v>0</v>
      </c>
      <c r="F83" s="24">
        <f>IFERROR(INDEX(Patri!G$4:G$107,MATCH($A83,Patri!$A$4:$A$107,0)),"")</f>
        <v>2</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0</v>
      </c>
      <c r="H83" s="24" t="str">
        <f>IFERROR(INDEX(Patri!H$4:H$107,MATCH($A83,Patri!$A$4:$A$107,0)),"")</f>
        <v>-</v>
      </c>
      <c r="I83" s="24" t="str">
        <f>IFERROR(INDEX(Partidos!$J$4:$J$107,MATCH($A83,Partidos!$A$4:$A$107,0)),"")</f>
        <v>Grupos</v>
      </c>
      <c r="J83" s="21">
        <f>IF(AND(INDEX(Partidos!$J$4:$J$107,MATCH($A83,Partidos!$A$4:$A$107,0))&lt;&gt;"Grupos",INDEX(Partidos!$H$4:$H$107,MATCH($A83,Partidos!$A$4:$A$107,0))="Finalizado",$H83&lt;&gt;"",$H83=INDEX(Partidos!$K$4:$K$107,MATCH($A83,Partidos!$A$4:$A$107,0))),1,0)</f>
        <v>0</v>
      </c>
    </row>
    <row r="84" spans="1:10" x14ac:dyDescent="0.3">
      <c r="A84" s="31">
        <v>8</v>
      </c>
      <c r="B84" s="24" t="str">
        <f>IFERROR(INDEX(Partidos!$D$4:$D$107,MATCH($A84,Partidos!$A$4:$A$107,0)),"")</f>
        <v>Australia</v>
      </c>
      <c r="C84" s="24" t="str">
        <f>IFERROR(INDEX(Partidos!$E$4:$E$107,MATCH($A84,Partidos!$A$4:$A$107,0)),"")</f>
        <v>Turquía</v>
      </c>
      <c r="D84" s="31" t="s">
        <v>266</v>
      </c>
      <c r="E84" s="24">
        <f>IFERROR(INDEX(Kike!F$4:F$107,MATCH($A84,Kike!$A$4:$A$107,0)),"")</f>
        <v>1</v>
      </c>
      <c r="F84" s="24">
        <f>IFERROR(INDEX(Kike!G$4:G$107,MATCH($A84,Kike!$A$4:$A$107,0)),"")</f>
        <v>3</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0</v>
      </c>
      <c r="H84" s="24" t="str">
        <f>IFERROR(INDEX(Kike!H$4:H$107,MATCH($A84,Kike!$A$4:$A$107,0)),"")</f>
        <v>-</v>
      </c>
      <c r="I84" s="24" t="str">
        <f>IFERROR(INDEX(Partidos!$J$4:$J$107,MATCH($A84,Partidos!$A$4:$A$107,0)),"")</f>
        <v>Grupos</v>
      </c>
      <c r="J84" s="21">
        <f>IF(AND(INDEX(Partidos!$J$4:$J$107,MATCH($A84,Partidos!$A$4:$A$107,0))&lt;&gt;"Grupos",INDEX(Partidos!$H$4:$H$107,MATCH($A84,Partidos!$A$4:$A$107,0))="Finalizado",$H84&lt;&gt;"",$H84=INDEX(Partidos!$K$4:$K$107,MATCH($A84,Partidos!$A$4:$A$107,0))),1,0)</f>
        <v>0</v>
      </c>
    </row>
    <row r="85" spans="1:10" x14ac:dyDescent="0.3">
      <c r="A85" s="29">
        <v>8</v>
      </c>
      <c r="B85" s="24" t="str">
        <f>IFERROR(INDEX(Partidos!$D$4:$D$107,MATCH($A85,Partidos!$A$4:$A$107,0)),"")</f>
        <v>Australia</v>
      </c>
      <c r="C85" s="24" t="str">
        <f>IFERROR(INDEX(Partidos!$E$4:$E$107,MATCH($A85,Partidos!$A$4:$A$107,0)),"")</f>
        <v>Turquía</v>
      </c>
      <c r="D85" s="29" t="s">
        <v>267</v>
      </c>
      <c r="E85" s="24">
        <f>IFERROR(INDEX(Quintero!F$4:F$107,MATCH($A85,Quintero!$A$4:$A$107,0)),"")</f>
        <v>0</v>
      </c>
      <c r="F85" s="24">
        <f>IFERROR(INDEX(Quintero!G$4:G$107,MATCH($A85,Quintero!$A$4:$A$107,0)),"")</f>
        <v>3</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0</v>
      </c>
      <c r="H85" s="24" t="str">
        <f>IFERROR(INDEX(Quintero!H$4:H$107,MATCH($A85,Quintero!$A$4:$A$107,0)),"")</f>
        <v>-</v>
      </c>
      <c r="I85" s="24" t="str">
        <f>IFERROR(INDEX(Partidos!$J$4:$J$107,MATCH($A85,Partidos!$A$4:$A$107,0)),"")</f>
        <v>Grupos</v>
      </c>
      <c r="J85" s="21">
        <f>IF(AND(INDEX(Partidos!$J$4:$J$107,MATCH($A85,Partidos!$A$4:$A$107,0))&lt;&gt;"Grupos",INDEX(Partidos!$H$4:$H$107,MATCH($A85,Partidos!$A$4:$A$107,0))="Finalizado",$H85&lt;&gt;"",$H85=INDEX(Partidos!$K$4:$K$107,MATCH($A85,Partidos!$A$4:$A$107,0))),1,0)</f>
        <v>0</v>
      </c>
    </row>
    <row r="86" spans="1:10" x14ac:dyDescent="0.3">
      <c r="A86" s="31">
        <v>8</v>
      </c>
      <c r="B86" s="24" t="str">
        <f>IFERROR(INDEX(Partidos!$D$4:$D$107,MATCH($A86,Partidos!$A$4:$A$107,0)),"")</f>
        <v>Australia</v>
      </c>
      <c r="C86" s="24" t="str">
        <f>IFERROR(INDEX(Partidos!$E$4:$E$107,MATCH($A86,Partidos!$A$4:$A$107,0)),"")</f>
        <v>Turquía</v>
      </c>
      <c r="D86" s="31" t="s">
        <v>268</v>
      </c>
      <c r="E86" s="24">
        <f>IFERROR(INDEX(Nacho!F$4:F$107,MATCH($A86,Nacho!$A$4:$A$107,0)),"")</f>
        <v>1</v>
      </c>
      <c r="F86" s="24">
        <f>IFERROR(INDEX(Nacho!G$4:G$107,MATCH($A86,Nacho!$A$4:$A$107,0)),"")</f>
        <v>3</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0</v>
      </c>
      <c r="H86" s="24" t="str">
        <f>IFERROR(INDEX(Nacho!H$4:H$107,MATCH($A86,Nacho!$A$4:$A$107,0)),"")</f>
        <v>-</v>
      </c>
      <c r="I86" s="24" t="str">
        <f>IFERROR(INDEX(Partidos!$J$4:$J$107,MATCH($A86,Partidos!$A$4:$A$107,0)),"")</f>
        <v>Grupos</v>
      </c>
      <c r="J86" s="21">
        <f>IF(AND(INDEX(Partidos!$J$4:$J$107,MATCH($A86,Partidos!$A$4:$A$107,0))&lt;&gt;"Grupos",INDEX(Partidos!$H$4:$H$107,MATCH($A86,Partidos!$A$4:$A$107,0))="Finalizado",$H86&lt;&gt;"",$H86=INDEX(Partidos!$K$4:$K$107,MATCH($A86,Partidos!$A$4:$A$107,0))),1,0)</f>
        <v>0</v>
      </c>
    </row>
    <row r="87" spans="1:10" x14ac:dyDescent="0.3">
      <c r="A87" s="29">
        <v>8</v>
      </c>
      <c r="B87" s="24" t="str">
        <f>IFERROR(INDEX(Partidos!$D$4:$D$107,MATCH($A87,Partidos!$A$4:$A$107,0)),"")</f>
        <v>Australia</v>
      </c>
      <c r="C87" s="24" t="str">
        <f>IFERROR(INDEX(Partidos!$E$4:$E$107,MATCH($A87,Partidos!$A$4:$A$107,0)),"")</f>
        <v>Turquía</v>
      </c>
      <c r="D87" s="29" t="s">
        <v>269</v>
      </c>
      <c r="E87" s="24">
        <f>IFERROR(INDEX(Luis!F$4:F$107,MATCH($A87,Luis!$A$4:$A$107,0)),"")</f>
        <v>0</v>
      </c>
      <c r="F87" s="24">
        <f>IFERROR(INDEX(Luis!G$4:G$107,MATCH($A87,Luis!$A$4:$A$107,0)),"")</f>
        <v>1</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0</v>
      </c>
      <c r="H87" s="24" t="str">
        <f>IFERROR(INDEX(Luis!H$4:H$107,MATCH($A87,Luis!$A$4:$A$107,0)),"")</f>
        <v>-</v>
      </c>
      <c r="I87" s="24" t="str">
        <f>IFERROR(INDEX(Partidos!$J$4:$J$107,MATCH($A87,Partidos!$A$4:$A$107,0)),"")</f>
        <v>Grupos</v>
      </c>
      <c r="J87" s="21">
        <f>IF(AND(INDEX(Partidos!$J$4:$J$107,MATCH($A87,Partidos!$A$4:$A$107,0))&lt;&gt;"Grupos",INDEX(Partidos!$H$4:$H$107,MATCH($A87,Partidos!$A$4:$A$107,0))="Finalizado",$H87&lt;&gt;"",$H87=INDEX(Partidos!$K$4:$K$107,MATCH($A87,Partidos!$A$4:$A$107,0))),1,0)</f>
        <v>0</v>
      </c>
    </row>
    <row r="88" spans="1:10" x14ac:dyDescent="0.3">
      <c r="A88" s="31">
        <v>8</v>
      </c>
      <c r="B88" s="24" t="str">
        <f>IFERROR(INDEX(Partidos!$D$4:$D$107,MATCH($A88,Partidos!$A$4:$A$107,0)),"")</f>
        <v>Australia</v>
      </c>
      <c r="C88" s="24" t="str">
        <f>IFERROR(INDEX(Partidos!$E$4:$E$107,MATCH($A88,Partidos!$A$4:$A$107,0)),"")</f>
        <v>Turquía</v>
      </c>
      <c r="D88" s="31" t="s">
        <v>270</v>
      </c>
      <c r="E88" s="24">
        <f>IFERROR(INDEX(Felipe!F$4:F$107,MATCH($A88,Felipe!$A$4:$A$107,0)),"")</f>
        <v>0</v>
      </c>
      <c r="F88" s="24">
        <f>IFERROR(INDEX(Felipe!G$4:G$107,MATCH($A88,Felipe!$A$4:$A$107,0)),"")</f>
        <v>2</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0</v>
      </c>
      <c r="H88" s="24" t="str">
        <f>IFERROR(INDEX(Felipe!H$4:H$107,MATCH($A88,Felipe!$A$4:$A$107,0)),"")</f>
        <v>-</v>
      </c>
      <c r="I88" s="24" t="str">
        <f>IFERROR(INDEX(Partidos!$J$4:$J$107,MATCH($A88,Partidos!$A$4:$A$107,0)),"")</f>
        <v>Grupos</v>
      </c>
      <c r="J88" s="21">
        <f>IF(AND(INDEX(Partidos!$J$4:$J$107,MATCH($A88,Partidos!$A$4:$A$107,0))&lt;&gt;"Grupos",INDEX(Partidos!$H$4:$H$107,MATCH($A88,Partidos!$A$4:$A$107,0))="Finalizado",$H88&lt;&gt;"",$H88=INDEX(Partidos!$K$4:$K$107,MATCH($A88,Partidos!$A$4:$A$107,0))),1,0)</f>
        <v>0</v>
      </c>
    </row>
    <row r="89" spans="1:10" x14ac:dyDescent="0.3">
      <c r="A89" s="29">
        <v>8</v>
      </c>
      <c r="B89" s="24" t="str">
        <f>IFERROR(INDEX(Partidos!$D$4:$D$107,MATCH($A89,Partidos!$A$4:$A$107,0)),"")</f>
        <v>Australia</v>
      </c>
      <c r="C89" s="24" t="str">
        <f>IFERROR(INDEX(Partidos!$E$4:$E$107,MATCH($A89,Partidos!$A$4:$A$107,0)),"")</f>
        <v>Turquía</v>
      </c>
      <c r="D89" s="29" t="s">
        <v>271</v>
      </c>
      <c r="E89" s="24">
        <f>IFERROR(INDEX(Simón!F$4:F$107,MATCH($A89,Simón!$A$4:$A$107,0)),"")</f>
        <v>1</v>
      </c>
      <c r="F89" s="24">
        <f>IFERROR(INDEX(Simón!G$4:G$107,MATCH($A89,Simón!$A$4:$A$107,0)),"")</f>
        <v>1</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0</v>
      </c>
      <c r="H89" s="24" t="str">
        <f>IFERROR(INDEX(Simón!H$4:H$107,MATCH($A89,Simón!$A$4:$A$107,0)),"")</f>
        <v>-</v>
      </c>
      <c r="I89" s="24" t="str">
        <f>IFERROR(INDEX(Partidos!$J$4:$J$107,MATCH($A89,Partidos!$A$4:$A$107,0)),"")</f>
        <v>Grupos</v>
      </c>
      <c r="J89" s="21">
        <f>IF(AND(INDEX(Partidos!$J$4:$J$107,MATCH($A89,Partidos!$A$4:$A$107,0))&lt;&gt;"Grupos",INDEX(Partidos!$H$4:$H$107,MATCH($A89,Partidos!$A$4:$A$107,0))="Finalizado",$H89&lt;&gt;"",$H89=INDEX(Partidos!$K$4:$K$107,MATCH($A89,Partidos!$A$4:$A$107,0))),1,0)</f>
        <v>0</v>
      </c>
    </row>
    <row r="90" spans="1:10" x14ac:dyDescent="0.3">
      <c r="A90" s="31">
        <v>8</v>
      </c>
      <c r="B90" s="24" t="str">
        <f>IFERROR(INDEX(Partidos!$D$4:$D$107,MATCH($A90,Partidos!$A$4:$A$107,0)),"")</f>
        <v>Australia</v>
      </c>
      <c r="C90" s="24" t="str">
        <f>IFERROR(INDEX(Partidos!$E$4:$E$107,MATCH($A90,Partidos!$A$4:$A$107,0)),"")</f>
        <v>Turquía</v>
      </c>
      <c r="D90" s="31" t="s">
        <v>272</v>
      </c>
      <c r="E90" s="24">
        <f>IFERROR(INDEX(Muni!F$4:F$107,MATCH($A90,Muni!$A$4:$A$107,0)),"")</f>
        <v>2</v>
      </c>
      <c r="F90" s="24">
        <f>IFERROR(INDEX(Muni!G$4:G$107,MATCH($A90,Muni!$A$4:$A$107,0)),"")</f>
        <v>2</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0</v>
      </c>
      <c r="H90" s="24" t="str">
        <f>IFERROR(INDEX(Muni!H$4:H$107,MATCH($A90,Muni!$A$4:$A$107,0)),"")</f>
        <v>-</v>
      </c>
      <c r="I90" s="24" t="str">
        <f>IFERROR(INDEX(Partidos!$J$4:$J$107,MATCH($A90,Partidos!$A$4:$A$107,0)),"")</f>
        <v>Grupos</v>
      </c>
      <c r="J90" s="21">
        <f>IF(AND(INDEX(Partidos!$J$4:$J$107,MATCH($A90,Partidos!$A$4:$A$107,0))&lt;&gt;"Grupos",INDEX(Partidos!$H$4:$H$107,MATCH($A90,Partidos!$A$4:$A$107,0))="Finalizado",$H90&lt;&gt;"",$H90=INDEX(Partidos!$K$4:$K$107,MATCH($A90,Partidos!$A$4:$A$107,0))),1,0)</f>
        <v>0</v>
      </c>
    </row>
    <row r="91" spans="1:10" x14ac:dyDescent="0.3">
      <c r="A91" s="29">
        <v>8</v>
      </c>
      <c r="B91" s="24" t="str">
        <f>IFERROR(INDEX(Partidos!$D$4:$D$107,MATCH($A91,Partidos!$A$4:$A$107,0)),"")</f>
        <v>Australia</v>
      </c>
      <c r="C91" s="24" t="str">
        <f>IFERROR(INDEX(Partidos!$E$4:$E$107,MATCH($A91,Partidos!$A$4:$A$107,0)),"")</f>
        <v>Turquía</v>
      </c>
      <c r="D91" s="29" t="s">
        <v>273</v>
      </c>
      <c r="E91" s="24">
        <f>IFERROR(INDEX(Fer!F$4:F$107,MATCH($A91,Fer!$A$4:$A$107,0)),"")</f>
        <v>0</v>
      </c>
      <c r="F91" s="24">
        <f>IFERROR(INDEX(Fer!G$4:G$107,MATCH($A91,Fer!$A$4:$A$107,0)),"")</f>
        <v>2</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0</v>
      </c>
      <c r="H91" s="24" t="str">
        <f>IFERROR(INDEX(Fer!H$4:H$107,MATCH($A91,Fer!$A$4:$A$107,0)),"")</f>
        <v>-</v>
      </c>
      <c r="I91" s="24" t="str">
        <f>IFERROR(INDEX(Partidos!$J$4:$J$107,MATCH($A91,Partidos!$A$4:$A$107,0)),"")</f>
        <v>Grupos</v>
      </c>
      <c r="J91" s="21">
        <f>IF(AND(INDEX(Partidos!$J$4:$J$107,MATCH($A91,Partidos!$A$4:$A$107,0))&lt;&gt;"Grupos",INDEX(Partidos!$H$4:$H$107,MATCH($A91,Partidos!$A$4:$A$107,0))="Finalizado",$H91&lt;&gt;"",$H91=INDEX(Partidos!$K$4:$K$107,MATCH($A91,Partidos!$A$4:$A$107,0))),1,0)</f>
        <v>0</v>
      </c>
    </row>
    <row r="92" spans="1:10" x14ac:dyDescent="0.3">
      <c r="A92" s="31">
        <v>9</v>
      </c>
      <c r="B92" s="24" t="str">
        <f>IFERROR(INDEX(Partidos!$D$4:$D$107,MATCH($A92,Partidos!$A$4:$A$107,0)),"")</f>
        <v>Alemania</v>
      </c>
      <c r="C92" s="24" t="str">
        <f>IFERROR(INDEX(Partidos!$E$4:$E$107,MATCH($A92,Partidos!$A$4:$A$107,0)),"")</f>
        <v>Curazao</v>
      </c>
      <c r="D92" s="31" t="s">
        <v>55</v>
      </c>
      <c r="E92" s="24">
        <f>IFERROR(INDEX(Álvaro!F$4:F$107,MATCH($A92,Álvaro!$A$4:$A$107,0)),"")</f>
        <v>4</v>
      </c>
      <c r="F92" s="24">
        <f>IFERROR(INDEX(Álvaro!G$4:G$107,MATCH($A92,Álvaro!$A$4:$A$107,0)),"")</f>
        <v>0</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2</v>
      </c>
      <c r="H92" s="24" t="str">
        <f>IFERROR(INDEX(Álvaro!H$4:H$107,MATCH($A92,Álvaro!$A$4:$A$107,0)),"")</f>
        <v>-</v>
      </c>
      <c r="I92" s="24" t="str">
        <f>IFERROR(INDEX(Partidos!$J$4:$J$107,MATCH($A92,Partidos!$A$4:$A$107,0)),"")</f>
        <v>Grupos</v>
      </c>
      <c r="J92" s="21">
        <f>IF(AND(INDEX(Partidos!$J$4:$J$107,MATCH($A92,Partidos!$A$4:$A$107,0))&lt;&gt;"Grupos",INDEX(Partidos!$H$4:$H$107,MATCH($A92,Partidos!$A$4:$A$107,0))="Finalizado",$H92&lt;&gt;"",$H92=INDEX(Partidos!$K$4:$K$107,MATCH($A92,Partidos!$A$4:$A$107,0))),1,0)</f>
        <v>0</v>
      </c>
    </row>
    <row r="93" spans="1:10" x14ac:dyDescent="0.3">
      <c r="A93" s="29">
        <v>9</v>
      </c>
      <c r="B93" s="24" t="str">
        <f>IFERROR(INDEX(Partidos!$D$4:$D$107,MATCH($A93,Partidos!$A$4:$A$107,0)),"")</f>
        <v>Alemania</v>
      </c>
      <c r="C93" s="24" t="str">
        <f>IFERROR(INDEX(Partidos!$E$4:$E$107,MATCH($A93,Partidos!$A$4:$A$107,0)),"")</f>
        <v>Curazao</v>
      </c>
      <c r="D93" s="29" t="s">
        <v>264</v>
      </c>
      <c r="E93" s="24">
        <f>IFERROR(INDEX(Pepe!F$4:F$107,MATCH($A93,Pepe!$A$4:$A$107,0)),"")</f>
        <v>4</v>
      </c>
      <c r="F93" s="24">
        <f>IFERROR(INDEX(Pepe!G$4:G$107,MATCH($A93,Pepe!$A$4:$A$107,0)),"")</f>
        <v>0</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2</v>
      </c>
      <c r="H93" s="24" t="str">
        <f>IFERROR(INDEX(Pepe!H$4:H$107,MATCH($A93,Pepe!$A$4:$A$107,0)),"")</f>
        <v>-</v>
      </c>
      <c r="I93" s="24" t="str">
        <f>IFERROR(INDEX(Partidos!$J$4:$J$107,MATCH($A93,Partidos!$A$4:$A$107,0)),"")</f>
        <v>Grupos</v>
      </c>
      <c r="J93" s="21">
        <f>IF(AND(INDEX(Partidos!$J$4:$J$107,MATCH($A93,Partidos!$A$4:$A$107,0))&lt;&gt;"Grupos",INDEX(Partidos!$H$4:$H$107,MATCH($A93,Partidos!$A$4:$A$107,0))="Finalizado",$H93&lt;&gt;"",$H93=INDEX(Partidos!$K$4:$K$107,MATCH($A93,Partidos!$A$4:$A$107,0))),1,0)</f>
        <v>0</v>
      </c>
    </row>
    <row r="94" spans="1:10" x14ac:dyDescent="0.3">
      <c r="A94" s="31">
        <v>9</v>
      </c>
      <c r="B94" s="24" t="str">
        <f>IFERROR(INDEX(Partidos!$D$4:$D$107,MATCH($A94,Partidos!$A$4:$A$107,0)),"")</f>
        <v>Alemania</v>
      </c>
      <c r="C94" s="24" t="str">
        <f>IFERROR(INDEX(Partidos!$E$4:$E$107,MATCH($A94,Partidos!$A$4:$A$107,0)),"")</f>
        <v>Curazao</v>
      </c>
      <c r="D94" s="31" t="s">
        <v>265</v>
      </c>
      <c r="E94" s="24">
        <f>IFERROR(INDEX(Patri!F$4:F$107,MATCH($A94,Patri!$A$4:$A$107,0)),"")</f>
        <v>4</v>
      </c>
      <c r="F94" s="24">
        <f>IFERROR(INDEX(Patri!G$4:G$107,MATCH($A94,Patri!$A$4:$A$107,0)),"")</f>
        <v>0</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2</v>
      </c>
      <c r="H94" s="24" t="str">
        <f>IFERROR(INDEX(Patri!H$4:H$107,MATCH($A94,Patri!$A$4:$A$107,0)),"")</f>
        <v>-</v>
      </c>
      <c r="I94" s="24" t="str">
        <f>IFERROR(INDEX(Partidos!$J$4:$J$107,MATCH($A94,Partidos!$A$4:$A$107,0)),"")</f>
        <v>Grupos</v>
      </c>
      <c r="J94" s="21">
        <f>IF(AND(INDEX(Partidos!$J$4:$J$107,MATCH($A94,Partidos!$A$4:$A$107,0))&lt;&gt;"Grupos",INDEX(Partidos!$H$4:$H$107,MATCH($A94,Partidos!$A$4:$A$107,0))="Finalizado",$H94&lt;&gt;"",$H94=INDEX(Partidos!$K$4:$K$107,MATCH($A94,Partidos!$A$4:$A$107,0))),1,0)</f>
        <v>0</v>
      </c>
    </row>
    <row r="95" spans="1:10" x14ac:dyDescent="0.3">
      <c r="A95" s="29">
        <v>9</v>
      </c>
      <c r="B95" s="24" t="str">
        <f>IFERROR(INDEX(Partidos!$D$4:$D$107,MATCH($A95,Partidos!$A$4:$A$107,0)),"")</f>
        <v>Alemania</v>
      </c>
      <c r="C95" s="24" t="str">
        <f>IFERROR(INDEX(Partidos!$E$4:$E$107,MATCH($A95,Partidos!$A$4:$A$107,0)),"")</f>
        <v>Curazao</v>
      </c>
      <c r="D95" s="29" t="s">
        <v>266</v>
      </c>
      <c r="E95" s="24">
        <f>IFERROR(INDEX(Kike!F$4:F$107,MATCH($A95,Kike!$A$4:$A$107,0)),"")</f>
        <v>4</v>
      </c>
      <c r="F95" s="24">
        <f>IFERROR(INDEX(Kike!G$4:G$107,MATCH($A95,Kike!$A$4:$A$107,0)),"")</f>
        <v>0</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2</v>
      </c>
      <c r="H95" s="24" t="str">
        <f>IFERROR(INDEX(Kike!H$4:H$107,MATCH($A95,Kike!$A$4:$A$107,0)),"")</f>
        <v>-</v>
      </c>
      <c r="I95" s="24" t="str">
        <f>IFERROR(INDEX(Partidos!$J$4:$J$107,MATCH($A95,Partidos!$A$4:$A$107,0)),"")</f>
        <v>Grupos</v>
      </c>
      <c r="J95" s="21">
        <f>IF(AND(INDEX(Partidos!$J$4:$J$107,MATCH($A95,Partidos!$A$4:$A$107,0))&lt;&gt;"Grupos",INDEX(Partidos!$H$4:$H$107,MATCH($A95,Partidos!$A$4:$A$107,0))="Finalizado",$H95&lt;&gt;"",$H95=INDEX(Partidos!$K$4:$K$107,MATCH($A95,Partidos!$A$4:$A$107,0))),1,0)</f>
        <v>0</v>
      </c>
    </row>
    <row r="96" spans="1:10" x14ac:dyDescent="0.3">
      <c r="A96" s="31">
        <v>9</v>
      </c>
      <c r="B96" s="24" t="str">
        <f>IFERROR(INDEX(Partidos!$D$4:$D$107,MATCH($A96,Partidos!$A$4:$A$107,0)),"")</f>
        <v>Alemania</v>
      </c>
      <c r="C96" s="24" t="str">
        <f>IFERROR(INDEX(Partidos!$E$4:$E$107,MATCH($A96,Partidos!$A$4:$A$107,0)),"")</f>
        <v>Curazao</v>
      </c>
      <c r="D96" s="31" t="s">
        <v>267</v>
      </c>
      <c r="E96" s="24">
        <f>IFERROR(INDEX(Quintero!F$4:F$107,MATCH($A96,Quintero!$A$4:$A$107,0)),"")</f>
        <v>5</v>
      </c>
      <c r="F96" s="24">
        <f>IFERROR(INDEX(Quintero!G$4:G$107,MATCH($A96,Quintero!$A$4:$A$107,0)),"")</f>
        <v>0</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2</v>
      </c>
      <c r="H96" s="24" t="str">
        <f>IFERROR(INDEX(Quintero!H$4:H$107,MATCH($A96,Quintero!$A$4:$A$107,0)),"")</f>
        <v>-</v>
      </c>
      <c r="I96" s="24" t="str">
        <f>IFERROR(INDEX(Partidos!$J$4:$J$107,MATCH($A96,Partidos!$A$4:$A$107,0)),"")</f>
        <v>Grupos</v>
      </c>
      <c r="J96" s="21">
        <f>IF(AND(INDEX(Partidos!$J$4:$J$107,MATCH($A96,Partidos!$A$4:$A$107,0))&lt;&gt;"Grupos",INDEX(Partidos!$H$4:$H$107,MATCH($A96,Partidos!$A$4:$A$107,0))="Finalizado",$H96&lt;&gt;"",$H96=INDEX(Partidos!$K$4:$K$107,MATCH($A96,Partidos!$A$4:$A$107,0))),1,0)</f>
        <v>0</v>
      </c>
    </row>
    <row r="97" spans="1:10" x14ac:dyDescent="0.3">
      <c r="A97" s="29">
        <v>9</v>
      </c>
      <c r="B97" s="24" t="str">
        <f>IFERROR(INDEX(Partidos!$D$4:$D$107,MATCH($A97,Partidos!$A$4:$A$107,0)),"")</f>
        <v>Alemania</v>
      </c>
      <c r="C97" s="24" t="str">
        <f>IFERROR(INDEX(Partidos!$E$4:$E$107,MATCH($A97,Partidos!$A$4:$A$107,0)),"")</f>
        <v>Curazao</v>
      </c>
      <c r="D97" s="29" t="s">
        <v>268</v>
      </c>
      <c r="E97" s="24">
        <f>IFERROR(INDEX(Nacho!F$4:F$107,MATCH($A97,Nacho!$A$4:$A$107,0)),"")</f>
        <v>6</v>
      </c>
      <c r="F97" s="24">
        <f>IFERROR(INDEX(Nacho!G$4:G$107,MATCH($A97,Nacho!$A$4:$A$107,0)),"")</f>
        <v>0</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3</v>
      </c>
      <c r="H97" s="24" t="str">
        <f>IFERROR(INDEX(Nacho!H$4:H$107,MATCH($A97,Nacho!$A$4:$A$107,0)),"")</f>
        <v>-</v>
      </c>
      <c r="I97" s="24" t="str">
        <f>IFERROR(INDEX(Partidos!$J$4:$J$107,MATCH($A97,Partidos!$A$4:$A$107,0)),"")</f>
        <v>Grupos</v>
      </c>
      <c r="J97" s="21">
        <f>IF(AND(INDEX(Partidos!$J$4:$J$107,MATCH($A97,Partidos!$A$4:$A$107,0))&lt;&gt;"Grupos",INDEX(Partidos!$H$4:$H$107,MATCH($A97,Partidos!$A$4:$A$107,0))="Finalizado",$H97&lt;&gt;"",$H97=INDEX(Partidos!$K$4:$K$107,MATCH($A97,Partidos!$A$4:$A$107,0))),1,0)</f>
        <v>0</v>
      </c>
    </row>
    <row r="98" spans="1:10" x14ac:dyDescent="0.3">
      <c r="A98" s="31">
        <v>9</v>
      </c>
      <c r="B98" s="24" t="str">
        <f>IFERROR(INDEX(Partidos!$D$4:$D$107,MATCH($A98,Partidos!$A$4:$A$107,0)),"")</f>
        <v>Alemania</v>
      </c>
      <c r="C98" s="24" t="str">
        <f>IFERROR(INDEX(Partidos!$E$4:$E$107,MATCH($A98,Partidos!$A$4:$A$107,0)),"")</f>
        <v>Curazao</v>
      </c>
      <c r="D98" s="31" t="s">
        <v>269</v>
      </c>
      <c r="E98" s="24">
        <f>IFERROR(INDEX(Luis!F$4:F$107,MATCH($A98,Luis!$A$4:$A$107,0)),"")</f>
        <v>5</v>
      </c>
      <c r="F98" s="24">
        <f>IFERROR(INDEX(Luis!G$4:G$107,MATCH($A98,Luis!$A$4:$A$107,0)),"")</f>
        <v>0</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2</v>
      </c>
      <c r="H98" s="24" t="str">
        <f>IFERROR(INDEX(Luis!H$4:H$107,MATCH($A98,Luis!$A$4:$A$107,0)),"")</f>
        <v>-</v>
      </c>
      <c r="I98" s="24" t="str">
        <f>IFERROR(INDEX(Partidos!$J$4:$J$107,MATCH($A98,Partidos!$A$4:$A$107,0)),"")</f>
        <v>Grupos</v>
      </c>
      <c r="J98" s="21">
        <f>IF(AND(INDEX(Partidos!$J$4:$J$107,MATCH($A98,Partidos!$A$4:$A$107,0))&lt;&gt;"Grupos",INDEX(Partidos!$H$4:$H$107,MATCH($A98,Partidos!$A$4:$A$107,0))="Finalizado",$H98&lt;&gt;"",$H98=INDEX(Partidos!$K$4:$K$107,MATCH($A98,Partidos!$A$4:$A$107,0))),1,0)</f>
        <v>0</v>
      </c>
    </row>
    <row r="99" spans="1:10" x14ac:dyDescent="0.3">
      <c r="A99" s="29">
        <v>9</v>
      </c>
      <c r="B99" s="24" t="str">
        <f>IFERROR(INDEX(Partidos!$D$4:$D$107,MATCH($A99,Partidos!$A$4:$A$107,0)),"")</f>
        <v>Alemania</v>
      </c>
      <c r="C99" s="24" t="str">
        <f>IFERROR(INDEX(Partidos!$E$4:$E$107,MATCH($A99,Partidos!$A$4:$A$107,0)),"")</f>
        <v>Curazao</v>
      </c>
      <c r="D99" s="29" t="s">
        <v>270</v>
      </c>
      <c r="E99" s="24">
        <f>IFERROR(INDEX(Felipe!F$4:F$107,MATCH($A99,Felipe!$A$4:$A$107,0)),"")</f>
        <v>3</v>
      </c>
      <c r="F99" s="24">
        <f>IFERROR(INDEX(Felipe!G$4:G$107,MATCH($A99,Felipe!$A$4:$A$107,0)),"")</f>
        <v>0</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2</v>
      </c>
      <c r="H99" s="24" t="str">
        <f>IFERROR(INDEX(Felipe!H$4:H$107,MATCH($A99,Felipe!$A$4:$A$107,0)),"")</f>
        <v>-</v>
      </c>
      <c r="I99" s="24" t="str">
        <f>IFERROR(INDEX(Partidos!$J$4:$J$107,MATCH($A99,Partidos!$A$4:$A$107,0)),"")</f>
        <v>Grupos</v>
      </c>
      <c r="J99" s="21">
        <f>IF(AND(INDEX(Partidos!$J$4:$J$107,MATCH($A99,Partidos!$A$4:$A$107,0))&lt;&gt;"Grupos",INDEX(Partidos!$H$4:$H$107,MATCH($A99,Partidos!$A$4:$A$107,0))="Finalizado",$H99&lt;&gt;"",$H99=INDEX(Partidos!$K$4:$K$107,MATCH($A99,Partidos!$A$4:$A$107,0))),1,0)</f>
        <v>0</v>
      </c>
    </row>
    <row r="100" spans="1:10" x14ac:dyDescent="0.3">
      <c r="A100" s="31">
        <v>9</v>
      </c>
      <c r="B100" s="24" t="str">
        <f>IFERROR(INDEX(Partidos!$D$4:$D$107,MATCH($A100,Partidos!$A$4:$A$107,0)),"")</f>
        <v>Alemania</v>
      </c>
      <c r="C100" s="24" t="str">
        <f>IFERROR(INDEX(Partidos!$E$4:$E$107,MATCH($A100,Partidos!$A$4:$A$107,0)),"")</f>
        <v>Curazao</v>
      </c>
      <c r="D100" s="31" t="s">
        <v>271</v>
      </c>
      <c r="E100" s="24">
        <f>IFERROR(INDEX(Simón!F$4:F$107,MATCH($A100,Simón!$A$4:$A$107,0)),"")</f>
        <v>8</v>
      </c>
      <c r="F100" s="24">
        <f>IFERROR(INDEX(Simón!G$4:G$107,MATCH($A100,Simón!$A$4:$A$107,0)),"")</f>
        <v>0</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2</v>
      </c>
      <c r="H100" s="24" t="str">
        <f>IFERROR(INDEX(Simón!H$4:H$107,MATCH($A100,Simón!$A$4:$A$107,0)),"")</f>
        <v>-</v>
      </c>
      <c r="I100" s="24" t="str">
        <f>IFERROR(INDEX(Partidos!$J$4:$J$107,MATCH($A100,Partidos!$A$4:$A$107,0)),"")</f>
        <v>Grupos</v>
      </c>
      <c r="J100" s="21">
        <f>IF(AND(INDEX(Partidos!$J$4:$J$107,MATCH($A100,Partidos!$A$4:$A$107,0))&lt;&gt;"Grupos",INDEX(Partidos!$H$4:$H$107,MATCH($A100,Partidos!$A$4:$A$107,0))="Finalizado",$H100&lt;&gt;"",$H100=INDEX(Partidos!$K$4:$K$107,MATCH($A100,Partidos!$A$4:$A$107,0))),1,0)</f>
        <v>0</v>
      </c>
    </row>
    <row r="101" spans="1:10" x14ac:dyDescent="0.3">
      <c r="A101" s="29">
        <v>9</v>
      </c>
      <c r="B101" s="24" t="str">
        <f>IFERROR(INDEX(Partidos!$D$4:$D$107,MATCH($A101,Partidos!$A$4:$A$107,0)),"")</f>
        <v>Alemania</v>
      </c>
      <c r="C101" s="24" t="str">
        <f>IFERROR(INDEX(Partidos!$E$4:$E$107,MATCH($A101,Partidos!$A$4:$A$107,0)),"")</f>
        <v>Curazao</v>
      </c>
      <c r="D101" s="29" t="s">
        <v>272</v>
      </c>
      <c r="E101" s="24">
        <f>IFERROR(INDEX(Muni!F$4:F$107,MATCH($A101,Muni!$A$4:$A$107,0)),"")</f>
        <v>4</v>
      </c>
      <c r="F101" s="24">
        <f>IFERROR(INDEX(Muni!G$4:G$107,MATCH($A101,Muni!$A$4:$A$107,0)),"")</f>
        <v>0</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2</v>
      </c>
      <c r="H101" s="24" t="str">
        <f>IFERROR(INDEX(Muni!H$4:H$107,MATCH($A101,Muni!$A$4:$A$107,0)),"")</f>
        <v>-</v>
      </c>
      <c r="I101" s="24" t="str">
        <f>IFERROR(INDEX(Partidos!$J$4:$J$107,MATCH($A101,Partidos!$A$4:$A$107,0)),"")</f>
        <v>Grupos</v>
      </c>
      <c r="J101" s="21">
        <f>IF(AND(INDEX(Partidos!$J$4:$J$107,MATCH($A101,Partidos!$A$4:$A$107,0))&lt;&gt;"Grupos",INDEX(Partidos!$H$4:$H$107,MATCH($A101,Partidos!$A$4:$A$107,0))="Finalizado",$H101&lt;&gt;"",$H101=INDEX(Partidos!$K$4:$K$107,MATCH($A101,Partidos!$A$4:$A$107,0))),1,0)</f>
        <v>0</v>
      </c>
    </row>
    <row r="102" spans="1:10" x14ac:dyDescent="0.3">
      <c r="A102" s="31">
        <v>9</v>
      </c>
      <c r="B102" s="24" t="str">
        <f>IFERROR(INDEX(Partidos!$D$4:$D$107,MATCH($A102,Partidos!$A$4:$A$107,0)),"")</f>
        <v>Alemania</v>
      </c>
      <c r="C102" s="24" t="str">
        <f>IFERROR(INDEX(Partidos!$E$4:$E$107,MATCH($A102,Partidos!$A$4:$A$107,0)),"")</f>
        <v>Curazao</v>
      </c>
      <c r="D102" s="31" t="s">
        <v>273</v>
      </c>
      <c r="E102" s="24">
        <f>IFERROR(INDEX(Fer!F$4:F$107,MATCH($A102,Fer!$A$4:$A$107,0)),"")</f>
        <v>6</v>
      </c>
      <c r="F102" s="24">
        <f>IFERROR(INDEX(Fer!G$4:G$107,MATCH($A102,Fer!$A$4:$A$107,0)),"")</f>
        <v>0</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3</v>
      </c>
      <c r="H102" s="24" t="str">
        <f>IFERROR(INDEX(Fer!H$4:H$107,MATCH($A102,Fer!$A$4:$A$107,0)),"")</f>
        <v>-</v>
      </c>
      <c r="I102" s="24" t="str">
        <f>IFERROR(INDEX(Partidos!$J$4:$J$107,MATCH($A102,Partidos!$A$4:$A$107,0)),"")</f>
        <v>Grupos</v>
      </c>
      <c r="J102" s="21">
        <f>IF(AND(INDEX(Partidos!$J$4:$J$107,MATCH($A102,Partidos!$A$4:$A$107,0))&lt;&gt;"Grupos",INDEX(Partidos!$H$4:$H$107,MATCH($A102,Partidos!$A$4:$A$107,0))="Finalizado",$H102&lt;&gt;"",$H102=INDEX(Partidos!$K$4:$K$107,MATCH($A102,Partidos!$A$4:$A$107,0))),1,0)</f>
        <v>0</v>
      </c>
    </row>
    <row r="103" spans="1:10" x14ac:dyDescent="0.3">
      <c r="A103" s="29">
        <v>10</v>
      </c>
      <c r="B103" s="24" t="str">
        <f>IFERROR(INDEX(Partidos!$D$4:$D$107,MATCH($A103,Partidos!$A$4:$A$107,0)),"")</f>
        <v>Países Bajos</v>
      </c>
      <c r="C103" s="24" t="str">
        <f>IFERROR(INDEX(Partidos!$E$4:$E$107,MATCH($A103,Partidos!$A$4:$A$107,0)),"")</f>
        <v>Japón</v>
      </c>
      <c r="D103" s="29" t="s">
        <v>55</v>
      </c>
      <c r="E103" s="24">
        <f>IFERROR(INDEX(Álvaro!F$4:F$107,MATCH($A103,Álvaro!$A$4:$A$107,0)),"")</f>
        <v>1</v>
      </c>
      <c r="F103" s="24">
        <f>IFERROR(INDEX(Álvaro!G$4:G$107,MATCH($A103,Álvaro!$A$4:$A$107,0)),"")</f>
        <v>1</v>
      </c>
      <c r="G103" s="21" t="str">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t="str">
        <f>IFERROR(INDEX(Álvaro!H$4:H$107,MATCH($A103,Álvaro!$A$4:$A$107,0)),"")</f>
        <v>-</v>
      </c>
      <c r="I103" s="24" t="str">
        <f>IFERROR(INDEX(Partidos!$J$4:$J$107,MATCH($A103,Partidos!$A$4:$A$107,0)),"")</f>
        <v>Grupos</v>
      </c>
      <c r="J103" s="21">
        <f>IF(AND(INDEX(Partidos!$J$4:$J$107,MATCH($A103,Partidos!$A$4:$A$107,0))&lt;&gt;"Grupos",INDEX(Partidos!$H$4:$H$107,MATCH($A103,Partidos!$A$4:$A$107,0))="Finalizado",$H103&lt;&gt;"",$H103=INDEX(Partidos!$K$4:$K$107,MATCH($A103,Partidos!$A$4:$A$107,0))),1,0)</f>
        <v>0</v>
      </c>
    </row>
    <row r="104" spans="1:10" x14ac:dyDescent="0.3">
      <c r="A104" s="31">
        <v>10</v>
      </c>
      <c r="B104" s="24" t="str">
        <f>IFERROR(INDEX(Partidos!$D$4:$D$107,MATCH($A104,Partidos!$A$4:$A$107,0)),"")</f>
        <v>Países Bajos</v>
      </c>
      <c r="C104" s="24" t="str">
        <f>IFERROR(INDEX(Partidos!$E$4:$E$107,MATCH($A104,Partidos!$A$4:$A$107,0)),"")</f>
        <v>Japón</v>
      </c>
      <c r="D104" s="31" t="s">
        <v>264</v>
      </c>
      <c r="E104" s="24">
        <f>IFERROR(INDEX(Pepe!F$4:F$107,MATCH($A104,Pepe!$A$4:$A$107,0)),"")</f>
        <v>1</v>
      </c>
      <c r="F104" s="24">
        <f>IFERROR(INDEX(Pepe!G$4:G$107,MATCH($A104,Pepe!$A$4:$A$107,0)),"")</f>
        <v>1</v>
      </c>
      <c r="G104" s="21" t="str">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t="str">
        <f>IFERROR(INDEX(Pepe!H$4:H$107,MATCH($A104,Pepe!$A$4:$A$107,0)),"")</f>
        <v>-</v>
      </c>
      <c r="I104" s="24" t="str">
        <f>IFERROR(INDEX(Partidos!$J$4:$J$107,MATCH($A104,Partidos!$A$4:$A$107,0)),"")</f>
        <v>Grupos</v>
      </c>
      <c r="J104" s="21">
        <f>IF(AND(INDEX(Partidos!$J$4:$J$107,MATCH($A104,Partidos!$A$4:$A$107,0))&lt;&gt;"Grupos",INDEX(Partidos!$H$4:$H$107,MATCH($A104,Partidos!$A$4:$A$107,0))="Finalizado",$H104&lt;&gt;"",$H104=INDEX(Partidos!$K$4:$K$107,MATCH($A104,Partidos!$A$4:$A$107,0))),1,0)</f>
        <v>0</v>
      </c>
    </row>
    <row r="105" spans="1:10" x14ac:dyDescent="0.3">
      <c r="A105" s="29">
        <v>10</v>
      </c>
      <c r="B105" s="24" t="str">
        <f>IFERROR(INDEX(Partidos!$D$4:$D$107,MATCH($A105,Partidos!$A$4:$A$107,0)),"")</f>
        <v>Países Bajos</v>
      </c>
      <c r="C105" s="24" t="str">
        <f>IFERROR(INDEX(Partidos!$E$4:$E$107,MATCH($A105,Partidos!$A$4:$A$107,0)),"")</f>
        <v>Japón</v>
      </c>
      <c r="D105" s="29" t="s">
        <v>265</v>
      </c>
      <c r="E105" s="24">
        <f>IFERROR(INDEX(Patri!F$4:F$107,MATCH($A105,Patri!$A$4:$A$107,0)),"")</f>
        <v>1</v>
      </c>
      <c r="F105" s="24">
        <f>IFERROR(INDEX(Patri!G$4:G$107,MATCH($A105,Patri!$A$4:$A$107,0)),"")</f>
        <v>1</v>
      </c>
      <c r="G105" s="21" t="str">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t="str">
        <f>IFERROR(INDEX(Patri!H$4:H$107,MATCH($A105,Patri!$A$4:$A$107,0)),"")</f>
        <v>-</v>
      </c>
      <c r="I105" s="24" t="str">
        <f>IFERROR(INDEX(Partidos!$J$4:$J$107,MATCH($A105,Partidos!$A$4:$A$107,0)),"")</f>
        <v>Grupos</v>
      </c>
      <c r="J105" s="21">
        <f>IF(AND(INDEX(Partidos!$J$4:$J$107,MATCH($A105,Partidos!$A$4:$A$107,0))&lt;&gt;"Grupos",INDEX(Partidos!$H$4:$H$107,MATCH($A105,Partidos!$A$4:$A$107,0))="Finalizado",$H105&lt;&gt;"",$H105=INDEX(Partidos!$K$4:$K$107,MATCH($A105,Partidos!$A$4:$A$107,0))),1,0)</f>
        <v>0</v>
      </c>
    </row>
    <row r="106" spans="1:10" x14ac:dyDescent="0.3">
      <c r="A106" s="31">
        <v>10</v>
      </c>
      <c r="B106" s="24" t="str">
        <f>IFERROR(INDEX(Partidos!$D$4:$D$107,MATCH($A106,Partidos!$A$4:$A$107,0)),"")</f>
        <v>Países Bajos</v>
      </c>
      <c r="C106" s="24" t="str">
        <f>IFERROR(INDEX(Partidos!$E$4:$E$107,MATCH($A106,Partidos!$A$4:$A$107,0)),"")</f>
        <v>Japón</v>
      </c>
      <c r="D106" s="31" t="s">
        <v>266</v>
      </c>
      <c r="E106" s="24">
        <f>IFERROR(INDEX(Kike!F$4:F$107,MATCH($A106,Kike!$A$4:$A$107,0)),"")</f>
        <v>1</v>
      </c>
      <c r="F106" s="24">
        <f>IFERROR(INDEX(Kike!G$4:G$107,MATCH($A106,Kike!$A$4:$A$107,0)),"")</f>
        <v>1</v>
      </c>
      <c r="G106" s="21" t="str">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t="str">
        <f>IFERROR(INDEX(Kike!H$4:H$107,MATCH($A106,Kike!$A$4:$A$107,0)),"")</f>
        <v>-</v>
      </c>
      <c r="I106" s="24" t="str">
        <f>IFERROR(INDEX(Partidos!$J$4:$J$107,MATCH($A106,Partidos!$A$4:$A$107,0)),"")</f>
        <v>Grupos</v>
      </c>
      <c r="J106" s="21">
        <f>IF(AND(INDEX(Partidos!$J$4:$J$107,MATCH($A106,Partidos!$A$4:$A$107,0))&lt;&gt;"Grupos",INDEX(Partidos!$H$4:$H$107,MATCH($A106,Partidos!$A$4:$A$107,0))="Finalizado",$H106&lt;&gt;"",$H106=INDEX(Partidos!$K$4:$K$107,MATCH($A106,Partidos!$A$4:$A$107,0))),1,0)</f>
        <v>0</v>
      </c>
    </row>
    <row r="107" spans="1:10" x14ac:dyDescent="0.3">
      <c r="A107" s="29">
        <v>10</v>
      </c>
      <c r="B107" s="24" t="str">
        <f>IFERROR(INDEX(Partidos!$D$4:$D$107,MATCH($A107,Partidos!$A$4:$A$107,0)),"")</f>
        <v>Países Bajos</v>
      </c>
      <c r="C107" s="24" t="str">
        <f>IFERROR(INDEX(Partidos!$E$4:$E$107,MATCH($A107,Partidos!$A$4:$A$107,0)),"")</f>
        <v>Japón</v>
      </c>
      <c r="D107" s="29" t="s">
        <v>267</v>
      </c>
      <c r="E107" s="24">
        <f>IFERROR(INDEX(Quintero!F$4:F$107,MATCH($A107,Quintero!$A$4:$A$107,0)),"")</f>
        <v>3</v>
      </c>
      <c r="F107" s="24">
        <f>IFERROR(INDEX(Quintero!G$4:G$107,MATCH($A107,Quintero!$A$4:$A$107,0)),"")</f>
        <v>2</v>
      </c>
      <c r="G107" s="21" t="str">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t="str">
        <f>IFERROR(INDEX(Quintero!H$4:H$107,MATCH($A107,Quintero!$A$4:$A$107,0)),"")</f>
        <v>-</v>
      </c>
      <c r="I107" s="24" t="str">
        <f>IFERROR(INDEX(Partidos!$J$4:$J$107,MATCH($A107,Partidos!$A$4:$A$107,0)),"")</f>
        <v>Grupos</v>
      </c>
      <c r="J107" s="21">
        <f>IF(AND(INDEX(Partidos!$J$4:$J$107,MATCH($A107,Partidos!$A$4:$A$107,0))&lt;&gt;"Grupos",INDEX(Partidos!$H$4:$H$107,MATCH($A107,Partidos!$A$4:$A$107,0))="Finalizado",$H107&lt;&gt;"",$H107=INDEX(Partidos!$K$4:$K$107,MATCH($A107,Partidos!$A$4:$A$107,0))),1,0)</f>
        <v>0</v>
      </c>
    </row>
    <row r="108" spans="1:10" x14ac:dyDescent="0.3">
      <c r="A108" s="31">
        <v>10</v>
      </c>
      <c r="B108" s="24" t="str">
        <f>IFERROR(INDEX(Partidos!$D$4:$D$107,MATCH($A108,Partidos!$A$4:$A$107,0)),"")</f>
        <v>Países Bajos</v>
      </c>
      <c r="C108" s="24" t="str">
        <f>IFERROR(INDEX(Partidos!$E$4:$E$107,MATCH($A108,Partidos!$A$4:$A$107,0)),"")</f>
        <v>Japón</v>
      </c>
      <c r="D108" s="31" t="s">
        <v>268</v>
      </c>
      <c r="E108" s="24">
        <f>IFERROR(INDEX(Nacho!F$4:F$107,MATCH($A108,Nacho!$A$4:$A$107,0)),"")</f>
        <v>1</v>
      </c>
      <c r="F108" s="24">
        <f>IFERROR(INDEX(Nacho!G$4:G$107,MATCH($A108,Nacho!$A$4:$A$107,0)),"")</f>
        <v>0</v>
      </c>
      <c r="G108" s="21" t="str">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t="str">
        <f>IFERROR(INDEX(Nacho!H$4:H$107,MATCH($A108,Nacho!$A$4:$A$107,0)),"")</f>
        <v>-</v>
      </c>
      <c r="I108" s="24" t="str">
        <f>IFERROR(INDEX(Partidos!$J$4:$J$107,MATCH($A108,Partidos!$A$4:$A$107,0)),"")</f>
        <v>Grupos</v>
      </c>
      <c r="J108" s="21">
        <f>IF(AND(INDEX(Partidos!$J$4:$J$107,MATCH($A108,Partidos!$A$4:$A$107,0))&lt;&gt;"Grupos",INDEX(Partidos!$H$4:$H$107,MATCH($A108,Partidos!$A$4:$A$107,0))="Finalizado",$H108&lt;&gt;"",$H108=INDEX(Partidos!$K$4:$K$107,MATCH($A108,Partidos!$A$4:$A$107,0))),1,0)</f>
        <v>0</v>
      </c>
    </row>
    <row r="109" spans="1:10" x14ac:dyDescent="0.3">
      <c r="A109" s="29">
        <v>10</v>
      </c>
      <c r="B109" s="24" t="str">
        <f>IFERROR(INDEX(Partidos!$D$4:$D$107,MATCH($A109,Partidos!$A$4:$A$107,0)),"")</f>
        <v>Países Bajos</v>
      </c>
      <c r="C109" s="24" t="str">
        <f>IFERROR(INDEX(Partidos!$E$4:$E$107,MATCH($A109,Partidos!$A$4:$A$107,0)),"")</f>
        <v>Japón</v>
      </c>
      <c r="D109" s="29" t="s">
        <v>269</v>
      </c>
      <c r="E109" s="24">
        <f>IFERROR(INDEX(Luis!F$4:F$107,MATCH($A109,Luis!$A$4:$A$107,0)),"")</f>
        <v>1</v>
      </c>
      <c r="F109" s="24">
        <f>IFERROR(INDEX(Luis!G$4:G$107,MATCH($A109,Luis!$A$4:$A$107,0)),"")</f>
        <v>0</v>
      </c>
      <c r="G109" s="21" t="str">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t="str">
        <f>IFERROR(INDEX(Luis!H$4:H$107,MATCH($A109,Luis!$A$4:$A$107,0)),"")</f>
        <v>-</v>
      </c>
      <c r="I109" s="24" t="str">
        <f>IFERROR(INDEX(Partidos!$J$4:$J$107,MATCH($A109,Partidos!$A$4:$A$107,0)),"")</f>
        <v>Grupos</v>
      </c>
      <c r="J109" s="21">
        <f>IF(AND(INDEX(Partidos!$J$4:$J$107,MATCH($A109,Partidos!$A$4:$A$107,0))&lt;&gt;"Grupos",INDEX(Partidos!$H$4:$H$107,MATCH($A109,Partidos!$A$4:$A$107,0))="Finalizado",$H109&lt;&gt;"",$H109=INDEX(Partidos!$K$4:$K$107,MATCH($A109,Partidos!$A$4:$A$107,0))),1,0)</f>
        <v>0</v>
      </c>
    </row>
    <row r="110" spans="1:10" x14ac:dyDescent="0.3">
      <c r="A110" s="31">
        <v>10</v>
      </c>
      <c r="B110" s="24" t="str">
        <f>IFERROR(INDEX(Partidos!$D$4:$D$107,MATCH($A110,Partidos!$A$4:$A$107,0)),"")</f>
        <v>Países Bajos</v>
      </c>
      <c r="C110" s="24" t="str">
        <f>IFERROR(INDEX(Partidos!$E$4:$E$107,MATCH($A110,Partidos!$A$4:$A$107,0)),"")</f>
        <v>Japón</v>
      </c>
      <c r="D110" s="31" t="s">
        <v>270</v>
      </c>
      <c r="E110" s="24">
        <f>IFERROR(INDEX(Felipe!F$4:F$107,MATCH($A110,Felipe!$A$4:$A$107,0)),"")</f>
        <v>1</v>
      </c>
      <c r="F110" s="24">
        <f>IFERROR(INDEX(Felipe!G$4:G$107,MATCH($A110,Felipe!$A$4:$A$107,0)),"")</f>
        <v>1</v>
      </c>
      <c r="G110" s="21" t="str">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t="str">
        <f>IFERROR(INDEX(Felipe!H$4:H$107,MATCH($A110,Felipe!$A$4:$A$107,0)),"")</f>
        <v>-</v>
      </c>
      <c r="I110" s="24" t="str">
        <f>IFERROR(INDEX(Partidos!$J$4:$J$107,MATCH($A110,Partidos!$A$4:$A$107,0)),"")</f>
        <v>Grupos</v>
      </c>
      <c r="J110" s="21">
        <f>IF(AND(INDEX(Partidos!$J$4:$J$107,MATCH($A110,Partidos!$A$4:$A$107,0))&lt;&gt;"Grupos",INDEX(Partidos!$H$4:$H$107,MATCH($A110,Partidos!$A$4:$A$107,0))="Finalizado",$H110&lt;&gt;"",$H110=INDEX(Partidos!$K$4:$K$107,MATCH($A110,Partidos!$A$4:$A$107,0))),1,0)</f>
        <v>0</v>
      </c>
    </row>
    <row r="111" spans="1:10" x14ac:dyDescent="0.3">
      <c r="A111" s="29">
        <v>10</v>
      </c>
      <c r="B111" s="24" t="str">
        <f>IFERROR(INDEX(Partidos!$D$4:$D$107,MATCH($A111,Partidos!$A$4:$A$107,0)),"")</f>
        <v>Países Bajos</v>
      </c>
      <c r="C111" s="24" t="str">
        <f>IFERROR(INDEX(Partidos!$E$4:$E$107,MATCH($A111,Partidos!$A$4:$A$107,0)),"")</f>
        <v>Japón</v>
      </c>
      <c r="D111" s="29" t="s">
        <v>271</v>
      </c>
      <c r="E111" s="24">
        <f>IFERROR(INDEX(Simón!F$4:F$107,MATCH($A111,Simón!$A$4:$A$107,0)),"")</f>
        <v>0</v>
      </c>
      <c r="F111" s="24">
        <f>IFERROR(INDEX(Simón!G$4:G$107,MATCH($A111,Simón!$A$4:$A$107,0)),"")</f>
        <v>1</v>
      </c>
      <c r="G111" s="21" t="str">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t="str">
        <f>IFERROR(INDEX(Simón!H$4:H$107,MATCH($A111,Simón!$A$4:$A$107,0)),"")</f>
        <v>-</v>
      </c>
      <c r="I111" s="24" t="str">
        <f>IFERROR(INDEX(Partidos!$J$4:$J$107,MATCH($A111,Partidos!$A$4:$A$107,0)),"")</f>
        <v>Grupos</v>
      </c>
      <c r="J111" s="21">
        <f>IF(AND(INDEX(Partidos!$J$4:$J$107,MATCH($A111,Partidos!$A$4:$A$107,0))&lt;&gt;"Grupos",INDEX(Partidos!$H$4:$H$107,MATCH($A111,Partidos!$A$4:$A$107,0))="Finalizado",$H111&lt;&gt;"",$H111=INDEX(Partidos!$K$4:$K$107,MATCH($A111,Partidos!$A$4:$A$107,0))),1,0)</f>
        <v>0</v>
      </c>
    </row>
    <row r="112" spans="1:10" x14ac:dyDescent="0.3">
      <c r="A112" s="31">
        <v>10</v>
      </c>
      <c r="B112" s="24" t="str">
        <f>IFERROR(INDEX(Partidos!$D$4:$D$107,MATCH($A112,Partidos!$A$4:$A$107,0)),"")</f>
        <v>Países Bajos</v>
      </c>
      <c r="C112" s="24" t="str">
        <f>IFERROR(INDEX(Partidos!$E$4:$E$107,MATCH($A112,Partidos!$A$4:$A$107,0)),"")</f>
        <v>Japón</v>
      </c>
      <c r="D112" s="31" t="s">
        <v>272</v>
      </c>
      <c r="E112" s="24">
        <f>IFERROR(INDEX(Muni!F$4:F$107,MATCH($A112,Muni!$A$4:$A$107,0)),"")</f>
        <v>3</v>
      </c>
      <c r="F112" s="24">
        <f>IFERROR(INDEX(Muni!G$4:G$107,MATCH($A112,Muni!$A$4:$A$107,0)),"")</f>
        <v>0</v>
      </c>
      <c r="G112" s="21" t="str">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t="str">
        <f>IFERROR(INDEX(Muni!H$4:H$107,MATCH($A112,Muni!$A$4:$A$107,0)),"")</f>
        <v>-</v>
      </c>
      <c r="I112" s="24" t="str">
        <f>IFERROR(INDEX(Partidos!$J$4:$J$107,MATCH($A112,Partidos!$A$4:$A$107,0)),"")</f>
        <v>Grupos</v>
      </c>
      <c r="J112" s="21">
        <f>IF(AND(INDEX(Partidos!$J$4:$J$107,MATCH($A112,Partidos!$A$4:$A$107,0))&lt;&gt;"Grupos",INDEX(Partidos!$H$4:$H$107,MATCH($A112,Partidos!$A$4:$A$107,0))="Finalizado",$H112&lt;&gt;"",$H112=INDEX(Partidos!$K$4:$K$107,MATCH($A112,Partidos!$A$4:$A$107,0))),1,0)</f>
        <v>0</v>
      </c>
    </row>
    <row r="113" spans="1:10" x14ac:dyDescent="0.3">
      <c r="A113" s="29">
        <v>10</v>
      </c>
      <c r="B113" s="24" t="str">
        <f>IFERROR(INDEX(Partidos!$D$4:$D$107,MATCH($A113,Partidos!$A$4:$A$107,0)),"")</f>
        <v>Países Bajos</v>
      </c>
      <c r="C113" s="24" t="str">
        <f>IFERROR(INDEX(Partidos!$E$4:$E$107,MATCH($A113,Partidos!$A$4:$A$107,0)),"")</f>
        <v>Japón</v>
      </c>
      <c r="D113" s="29" t="s">
        <v>273</v>
      </c>
      <c r="E113" s="24">
        <f>IFERROR(INDEX(Fer!F$4:F$107,MATCH($A113,Fer!$A$4:$A$107,0)),"")</f>
        <v>2</v>
      </c>
      <c r="F113" s="24">
        <f>IFERROR(INDEX(Fer!G$4:G$107,MATCH($A113,Fer!$A$4:$A$107,0)),"")</f>
        <v>1</v>
      </c>
      <c r="G113" s="21" t="str">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t="str">
        <f>IFERROR(INDEX(Fer!H$4:H$107,MATCH($A113,Fer!$A$4:$A$107,0)),"")</f>
        <v>-</v>
      </c>
      <c r="I113" s="24" t="str">
        <f>IFERROR(INDEX(Partidos!$J$4:$J$107,MATCH($A113,Partidos!$A$4:$A$107,0)),"")</f>
        <v>Grupos</v>
      </c>
      <c r="J113" s="21">
        <f>IF(AND(INDEX(Partidos!$J$4:$J$107,MATCH($A113,Partidos!$A$4:$A$107,0))&lt;&gt;"Grupos",INDEX(Partidos!$H$4:$H$107,MATCH($A113,Partidos!$A$4:$A$107,0))="Finalizado",$H113&lt;&gt;"",$H113=INDEX(Partidos!$K$4:$K$107,MATCH($A113,Partidos!$A$4:$A$107,0))),1,0)</f>
        <v>0</v>
      </c>
    </row>
    <row r="114" spans="1:10" x14ac:dyDescent="0.3">
      <c r="A114" s="31">
        <v>11</v>
      </c>
      <c r="B114" s="24" t="str">
        <f>IFERROR(INDEX(Partidos!$D$4:$D$107,MATCH($A114,Partidos!$A$4:$A$107,0)),"")</f>
        <v>Costa de Marfil</v>
      </c>
      <c r="C114" s="24" t="str">
        <f>IFERROR(INDEX(Partidos!$E$4:$E$107,MATCH($A114,Partidos!$A$4:$A$107,0)),"")</f>
        <v>Ecuador</v>
      </c>
      <c r="D114" s="31" t="s">
        <v>55</v>
      </c>
      <c r="E114" s="24">
        <f>IFERROR(INDEX(Álvaro!F$4:F$107,MATCH($A114,Álvaro!$A$4:$A$107,0)),"")</f>
        <v>1</v>
      </c>
      <c r="F114" s="24">
        <f>IFERROR(INDEX(Álvaro!G$4:G$107,MATCH($A114,Álvaro!$A$4:$A$107,0)),"")</f>
        <v>1</v>
      </c>
      <c r="G114" s="21" t="str">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t="str">
        <f>IFERROR(INDEX(Álvaro!H$4:H$107,MATCH($A114,Álvaro!$A$4:$A$107,0)),"")</f>
        <v>-</v>
      </c>
      <c r="I114" s="24" t="str">
        <f>IFERROR(INDEX(Partidos!$J$4:$J$107,MATCH($A114,Partidos!$A$4:$A$107,0)),"")</f>
        <v>Grupos</v>
      </c>
      <c r="J114" s="21">
        <f>IF(AND(INDEX(Partidos!$J$4:$J$107,MATCH($A114,Partidos!$A$4:$A$107,0))&lt;&gt;"Grupos",INDEX(Partidos!$H$4:$H$107,MATCH($A114,Partidos!$A$4:$A$107,0))="Finalizado",$H114&lt;&gt;"",$H114=INDEX(Partidos!$K$4:$K$107,MATCH($A114,Partidos!$A$4:$A$107,0))),1,0)</f>
        <v>0</v>
      </c>
    </row>
    <row r="115" spans="1:10" x14ac:dyDescent="0.3">
      <c r="A115" s="29">
        <v>11</v>
      </c>
      <c r="B115" s="24" t="str">
        <f>IFERROR(INDEX(Partidos!$D$4:$D$107,MATCH($A115,Partidos!$A$4:$A$107,0)),"")</f>
        <v>Costa de Marfil</v>
      </c>
      <c r="C115" s="24" t="str">
        <f>IFERROR(INDEX(Partidos!$E$4:$E$107,MATCH($A115,Partidos!$A$4:$A$107,0)),"")</f>
        <v>Ecuador</v>
      </c>
      <c r="D115" s="29" t="s">
        <v>264</v>
      </c>
      <c r="E115" s="24">
        <f>IFERROR(INDEX(Pepe!F$4:F$107,MATCH($A115,Pepe!$A$4:$A$107,0)),"")</f>
        <v>1</v>
      </c>
      <c r="F115" s="24">
        <f>IFERROR(INDEX(Pepe!G$4:G$107,MATCH($A115,Pepe!$A$4:$A$107,0)),"")</f>
        <v>1</v>
      </c>
      <c r="G115" s="21" t="str">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t="str">
        <f>IFERROR(INDEX(Pepe!H$4:H$107,MATCH($A115,Pepe!$A$4:$A$107,0)),"")</f>
        <v>-</v>
      </c>
      <c r="I115" s="24" t="str">
        <f>IFERROR(INDEX(Partidos!$J$4:$J$107,MATCH($A115,Partidos!$A$4:$A$107,0)),"")</f>
        <v>Grupos</v>
      </c>
      <c r="J115" s="21">
        <f>IF(AND(INDEX(Partidos!$J$4:$J$107,MATCH($A115,Partidos!$A$4:$A$107,0))&lt;&gt;"Grupos",INDEX(Partidos!$H$4:$H$107,MATCH($A115,Partidos!$A$4:$A$107,0))="Finalizado",$H115&lt;&gt;"",$H115=INDEX(Partidos!$K$4:$K$107,MATCH($A115,Partidos!$A$4:$A$107,0))),1,0)</f>
        <v>0</v>
      </c>
    </row>
    <row r="116" spans="1:10" x14ac:dyDescent="0.3">
      <c r="A116" s="31">
        <v>11</v>
      </c>
      <c r="B116" s="24" t="str">
        <f>IFERROR(INDEX(Partidos!$D$4:$D$107,MATCH($A116,Partidos!$A$4:$A$107,0)),"")</f>
        <v>Costa de Marfil</v>
      </c>
      <c r="C116" s="24" t="str">
        <f>IFERROR(INDEX(Partidos!$E$4:$E$107,MATCH($A116,Partidos!$A$4:$A$107,0)),"")</f>
        <v>Ecuador</v>
      </c>
      <c r="D116" s="31" t="s">
        <v>265</v>
      </c>
      <c r="E116" s="24">
        <f>IFERROR(INDEX(Patri!F$4:F$107,MATCH($A116,Patri!$A$4:$A$107,0)),"")</f>
        <v>1</v>
      </c>
      <c r="F116" s="24">
        <f>IFERROR(INDEX(Patri!G$4:G$107,MATCH($A116,Patri!$A$4:$A$107,0)),"")</f>
        <v>2</v>
      </c>
      <c r="G116" s="21" t="str">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t="str">
        <f>IFERROR(INDEX(Patri!H$4:H$107,MATCH($A116,Patri!$A$4:$A$107,0)),"")</f>
        <v>-</v>
      </c>
      <c r="I116" s="24" t="str">
        <f>IFERROR(INDEX(Partidos!$J$4:$J$107,MATCH($A116,Partidos!$A$4:$A$107,0)),"")</f>
        <v>Grupos</v>
      </c>
      <c r="J116" s="21">
        <f>IF(AND(INDEX(Partidos!$J$4:$J$107,MATCH($A116,Partidos!$A$4:$A$107,0))&lt;&gt;"Grupos",INDEX(Partidos!$H$4:$H$107,MATCH($A116,Partidos!$A$4:$A$107,0))="Finalizado",$H116&lt;&gt;"",$H116=INDEX(Partidos!$K$4:$K$107,MATCH($A116,Partidos!$A$4:$A$107,0))),1,0)</f>
        <v>0</v>
      </c>
    </row>
    <row r="117" spans="1:10" x14ac:dyDescent="0.3">
      <c r="A117" s="29">
        <v>11</v>
      </c>
      <c r="B117" s="24" t="str">
        <f>IFERROR(INDEX(Partidos!$D$4:$D$107,MATCH($A117,Partidos!$A$4:$A$107,0)),"")</f>
        <v>Costa de Marfil</v>
      </c>
      <c r="C117" s="24" t="str">
        <f>IFERROR(INDEX(Partidos!$E$4:$E$107,MATCH($A117,Partidos!$A$4:$A$107,0)),"")</f>
        <v>Ecuador</v>
      </c>
      <c r="D117" s="29" t="s">
        <v>266</v>
      </c>
      <c r="E117" s="24">
        <f>IFERROR(INDEX(Kike!F$4:F$107,MATCH($A117,Kike!$A$4:$A$107,0)),"")</f>
        <v>0</v>
      </c>
      <c r="F117" s="24">
        <f>IFERROR(INDEX(Kike!G$4:G$107,MATCH($A117,Kike!$A$4:$A$107,0)),"")</f>
        <v>0</v>
      </c>
      <c r="G117" s="21" t="str">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t="str">
        <f>IFERROR(INDEX(Kike!H$4:H$107,MATCH($A117,Kike!$A$4:$A$107,0)),"")</f>
        <v>-</v>
      </c>
      <c r="I117" s="24" t="str">
        <f>IFERROR(INDEX(Partidos!$J$4:$J$107,MATCH($A117,Partidos!$A$4:$A$107,0)),"")</f>
        <v>Grupos</v>
      </c>
      <c r="J117" s="21">
        <f>IF(AND(INDEX(Partidos!$J$4:$J$107,MATCH($A117,Partidos!$A$4:$A$107,0))&lt;&gt;"Grupos",INDEX(Partidos!$H$4:$H$107,MATCH($A117,Partidos!$A$4:$A$107,0))="Finalizado",$H117&lt;&gt;"",$H117=INDEX(Partidos!$K$4:$K$107,MATCH($A117,Partidos!$A$4:$A$107,0))),1,0)</f>
        <v>0</v>
      </c>
    </row>
    <row r="118" spans="1:10" x14ac:dyDescent="0.3">
      <c r="A118" s="31">
        <v>11</v>
      </c>
      <c r="B118" s="24" t="str">
        <f>IFERROR(INDEX(Partidos!$D$4:$D$107,MATCH($A118,Partidos!$A$4:$A$107,0)),"")</f>
        <v>Costa de Marfil</v>
      </c>
      <c r="C118" s="24" t="str">
        <f>IFERROR(INDEX(Partidos!$E$4:$E$107,MATCH($A118,Partidos!$A$4:$A$107,0)),"")</f>
        <v>Ecuador</v>
      </c>
      <c r="D118" s="31" t="s">
        <v>267</v>
      </c>
      <c r="E118" s="24">
        <f>IFERROR(INDEX(Quintero!F$4:F$107,MATCH($A118,Quintero!$A$4:$A$107,0)),"")</f>
        <v>0</v>
      </c>
      <c r="F118" s="24">
        <f>IFERROR(INDEX(Quintero!G$4:G$107,MATCH($A118,Quintero!$A$4:$A$107,0)),"")</f>
        <v>2</v>
      </c>
      <c r="G118" s="21" t="str">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t="str">
        <f>IFERROR(INDEX(Quintero!H$4:H$107,MATCH($A118,Quintero!$A$4:$A$107,0)),"")</f>
        <v>-</v>
      </c>
      <c r="I118" s="24" t="str">
        <f>IFERROR(INDEX(Partidos!$J$4:$J$107,MATCH($A118,Partidos!$A$4:$A$107,0)),"")</f>
        <v>Grupos</v>
      </c>
      <c r="J118" s="21">
        <f>IF(AND(INDEX(Partidos!$J$4:$J$107,MATCH($A118,Partidos!$A$4:$A$107,0))&lt;&gt;"Grupos",INDEX(Partidos!$H$4:$H$107,MATCH($A118,Partidos!$A$4:$A$107,0))="Finalizado",$H118&lt;&gt;"",$H118=INDEX(Partidos!$K$4:$K$107,MATCH($A118,Partidos!$A$4:$A$107,0))),1,0)</f>
        <v>0</v>
      </c>
    </row>
    <row r="119" spans="1:10" x14ac:dyDescent="0.3">
      <c r="A119" s="29">
        <v>11</v>
      </c>
      <c r="B119" s="24" t="str">
        <f>IFERROR(INDEX(Partidos!$D$4:$D$107,MATCH($A119,Partidos!$A$4:$A$107,0)),"")</f>
        <v>Costa de Marfil</v>
      </c>
      <c r="C119" s="24" t="str">
        <f>IFERROR(INDEX(Partidos!$E$4:$E$107,MATCH($A119,Partidos!$A$4:$A$107,0)),"")</f>
        <v>Ecuador</v>
      </c>
      <c r="D119" s="29" t="s">
        <v>268</v>
      </c>
      <c r="E119" s="24">
        <f>IFERROR(INDEX(Nacho!F$4:F$107,MATCH($A119,Nacho!$A$4:$A$107,0)),"")</f>
        <v>1</v>
      </c>
      <c r="F119" s="24">
        <f>IFERROR(INDEX(Nacho!G$4:G$107,MATCH($A119,Nacho!$A$4:$A$107,0)),"")</f>
        <v>1</v>
      </c>
      <c r="G119" s="21" t="str">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t="str">
        <f>IFERROR(INDEX(Nacho!H$4:H$107,MATCH($A119,Nacho!$A$4:$A$107,0)),"")</f>
        <v>-</v>
      </c>
      <c r="I119" s="24" t="str">
        <f>IFERROR(INDEX(Partidos!$J$4:$J$107,MATCH($A119,Partidos!$A$4:$A$107,0)),"")</f>
        <v>Grupos</v>
      </c>
      <c r="J119" s="21">
        <f>IF(AND(INDEX(Partidos!$J$4:$J$107,MATCH($A119,Partidos!$A$4:$A$107,0))&lt;&gt;"Grupos",INDEX(Partidos!$H$4:$H$107,MATCH($A119,Partidos!$A$4:$A$107,0))="Finalizado",$H119&lt;&gt;"",$H119=INDEX(Partidos!$K$4:$K$107,MATCH($A119,Partidos!$A$4:$A$107,0))),1,0)</f>
        <v>0</v>
      </c>
    </row>
    <row r="120" spans="1:10" x14ac:dyDescent="0.3">
      <c r="A120" s="31">
        <v>11</v>
      </c>
      <c r="B120" s="24" t="str">
        <f>IFERROR(INDEX(Partidos!$D$4:$D$107,MATCH($A120,Partidos!$A$4:$A$107,0)),"")</f>
        <v>Costa de Marfil</v>
      </c>
      <c r="C120" s="24" t="str">
        <f>IFERROR(INDEX(Partidos!$E$4:$E$107,MATCH($A120,Partidos!$A$4:$A$107,0)),"")</f>
        <v>Ecuador</v>
      </c>
      <c r="D120" s="31" t="s">
        <v>269</v>
      </c>
      <c r="E120" s="24">
        <f>IFERROR(INDEX(Luis!F$4:F$107,MATCH($A120,Luis!$A$4:$A$107,0)),"")</f>
        <v>0</v>
      </c>
      <c r="F120" s="24">
        <f>IFERROR(INDEX(Luis!G$4:G$107,MATCH($A120,Luis!$A$4:$A$107,0)),"")</f>
        <v>2</v>
      </c>
      <c r="G120" s="21" t="str">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t="str">
        <f>IFERROR(INDEX(Luis!H$4:H$107,MATCH($A120,Luis!$A$4:$A$107,0)),"")</f>
        <v>-</v>
      </c>
      <c r="I120" s="24" t="str">
        <f>IFERROR(INDEX(Partidos!$J$4:$J$107,MATCH($A120,Partidos!$A$4:$A$107,0)),"")</f>
        <v>Grupos</v>
      </c>
      <c r="J120" s="21">
        <f>IF(AND(INDEX(Partidos!$J$4:$J$107,MATCH($A120,Partidos!$A$4:$A$107,0))&lt;&gt;"Grupos",INDEX(Partidos!$H$4:$H$107,MATCH($A120,Partidos!$A$4:$A$107,0))="Finalizado",$H120&lt;&gt;"",$H120=INDEX(Partidos!$K$4:$K$107,MATCH($A120,Partidos!$A$4:$A$107,0))),1,0)</f>
        <v>0</v>
      </c>
    </row>
    <row r="121" spans="1:10" x14ac:dyDescent="0.3">
      <c r="A121" s="29">
        <v>11</v>
      </c>
      <c r="B121" s="24" t="str">
        <f>IFERROR(INDEX(Partidos!$D$4:$D$107,MATCH($A121,Partidos!$A$4:$A$107,0)),"")</f>
        <v>Costa de Marfil</v>
      </c>
      <c r="C121" s="24" t="str">
        <f>IFERROR(INDEX(Partidos!$E$4:$E$107,MATCH($A121,Partidos!$A$4:$A$107,0)),"")</f>
        <v>Ecuador</v>
      </c>
      <c r="D121" s="29" t="s">
        <v>270</v>
      </c>
      <c r="E121" s="24">
        <f>IFERROR(INDEX(Felipe!F$4:F$107,MATCH($A121,Felipe!$A$4:$A$107,0)),"")</f>
        <v>0</v>
      </c>
      <c r="F121" s="24">
        <f>IFERROR(INDEX(Felipe!G$4:G$107,MATCH($A121,Felipe!$A$4:$A$107,0)),"")</f>
        <v>3</v>
      </c>
      <c r="G121" s="21" t="str">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t="str">
        <f>IFERROR(INDEX(Felipe!H$4:H$107,MATCH($A121,Felipe!$A$4:$A$107,0)),"")</f>
        <v>-</v>
      </c>
      <c r="I121" s="24" t="str">
        <f>IFERROR(INDEX(Partidos!$J$4:$J$107,MATCH($A121,Partidos!$A$4:$A$107,0)),"")</f>
        <v>Grupos</v>
      </c>
      <c r="J121" s="21">
        <f>IF(AND(INDEX(Partidos!$J$4:$J$107,MATCH($A121,Partidos!$A$4:$A$107,0))&lt;&gt;"Grupos",INDEX(Partidos!$H$4:$H$107,MATCH($A121,Partidos!$A$4:$A$107,0))="Finalizado",$H121&lt;&gt;"",$H121=INDEX(Partidos!$K$4:$K$107,MATCH($A121,Partidos!$A$4:$A$107,0))),1,0)</f>
        <v>0</v>
      </c>
    </row>
    <row r="122" spans="1:10" x14ac:dyDescent="0.3">
      <c r="A122" s="31">
        <v>11</v>
      </c>
      <c r="B122" s="24" t="str">
        <f>IFERROR(INDEX(Partidos!$D$4:$D$107,MATCH($A122,Partidos!$A$4:$A$107,0)),"")</f>
        <v>Costa de Marfil</v>
      </c>
      <c r="C122" s="24" t="str">
        <f>IFERROR(INDEX(Partidos!$E$4:$E$107,MATCH($A122,Partidos!$A$4:$A$107,0)),"")</f>
        <v>Ecuador</v>
      </c>
      <c r="D122" s="31" t="s">
        <v>271</v>
      </c>
      <c r="E122" s="24">
        <f>IFERROR(INDEX(Simón!F$4:F$107,MATCH($A122,Simón!$A$4:$A$107,0)),"")</f>
        <v>0</v>
      </c>
      <c r="F122" s="24">
        <f>IFERROR(INDEX(Simón!G$4:G$107,MATCH($A122,Simón!$A$4:$A$107,0)),"")</f>
        <v>0</v>
      </c>
      <c r="G122" s="21" t="str">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t="str">
        <f>IFERROR(INDEX(Simón!H$4:H$107,MATCH($A122,Simón!$A$4:$A$107,0)),"")</f>
        <v>-</v>
      </c>
      <c r="I122" s="24" t="str">
        <f>IFERROR(INDEX(Partidos!$J$4:$J$107,MATCH($A122,Partidos!$A$4:$A$107,0)),"")</f>
        <v>Grupos</v>
      </c>
      <c r="J122" s="21">
        <f>IF(AND(INDEX(Partidos!$J$4:$J$107,MATCH($A122,Partidos!$A$4:$A$107,0))&lt;&gt;"Grupos",INDEX(Partidos!$H$4:$H$107,MATCH($A122,Partidos!$A$4:$A$107,0))="Finalizado",$H122&lt;&gt;"",$H122=INDEX(Partidos!$K$4:$K$107,MATCH($A122,Partidos!$A$4:$A$107,0))),1,0)</f>
        <v>0</v>
      </c>
    </row>
    <row r="123" spans="1:10" x14ac:dyDescent="0.3">
      <c r="A123" s="29">
        <v>11</v>
      </c>
      <c r="B123" s="24" t="str">
        <f>IFERROR(INDEX(Partidos!$D$4:$D$107,MATCH($A123,Partidos!$A$4:$A$107,0)),"")</f>
        <v>Costa de Marfil</v>
      </c>
      <c r="C123" s="24" t="str">
        <f>IFERROR(INDEX(Partidos!$E$4:$E$107,MATCH($A123,Partidos!$A$4:$A$107,0)),"")</f>
        <v>Ecuador</v>
      </c>
      <c r="D123" s="29" t="s">
        <v>272</v>
      </c>
      <c r="E123" s="24">
        <f>IFERROR(INDEX(Muni!F$4:F$107,MATCH($A123,Muni!$A$4:$A$107,0)),"")</f>
        <v>0</v>
      </c>
      <c r="F123" s="24">
        <f>IFERROR(INDEX(Muni!G$4:G$107,MATCH($A123,Muni!$A$4:$A$107,0)),"")</f>
        <v>3</v>
      </c>
      <c r="G123" s="21" t="str">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t="str">
        <f>IFERROR(INDEX(Muni!H$4:H$107,MATCH($A123,Muni!$A$4:$A$107,0)),"")</f>
        <v>-</v>
      </c>
      <c r="I123" s="24" t="str">
        <f>IFERROR(INDEX(Partidos!$J$4:$J$107,MATCH($A123,Partidos!$A$4:$A$107,0)),"")</f>
        <v>Grupos</v>
      </c>
      <c r="J123" s="21">
        <f>IF(AND(INDEX(Partidos!$J$4:$J$107,MATCH($A123,Partidos!$A$4:$A$107,0))&lt;&gt;"Grupos",INDEX(Partidos!$H$4:$H$107,MATCH($A123,Partidos!$A$4:$A$107,0))="Finalizado",$H123&lt;&gt;"",$H123=INDEX(Partidos!$K$4:$K$107,MATCH($A123,Partidos!$A$4:$A$107,0))),1,0)</f>
        <v>0</v>
      </c>
    </row>
    <row r="124" spans="1:10" x14ac:dyDescent="0.3">
      <c r="A124" s="31">
        <v>11</v>
      </c>
      <c r="B124" s="24" t="str">
        <f>IFERROR(INDEX(Partidos!$D$4:$D$107,MATCH($A124,Partidos!$A$4:$A$107,0)),"")</f>
        <v>Costa de Marfil</v>
      </c>
      <c r="C124" s="24" t="str">
        <f>IFERROR(INDEX(Partidos!$E$4:$E$107,MATCH($A124,Partidos!$A$4:$A$107,0)),"")</f>
        <v>Ecuador</v>
      </c>
      <c r="D124" s="31" t="s">
        <v>273</v>
      </c>
      <c r="E124" s="24">
        <f>IFERROR(INDEX(Fer!F$4:F$107,MATCH($A124,Fer!$A$4:$A$107,0)),"")</f>
        <v>0</v>
      </c>
      <c r="F124" s="24">
        <f>IFERROR(INDEX(Fer!G$4:G$107,MATCH($A124,Fer!$A$4:$A$107,0)),"")</f>
        <v>2</v>
      </c>
      <c r="G124" s="21" t="str">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t="str">
        <f>IFERROR(INDEX(Fer!H$4:H$107,MATCH($A124,Fer!$A$4:$A$107,0)),"")</f>
        <v>-</v>
      </c>
      <c r="I124" s="24" t="str">
        <f>IFERROR(INDEX(Partidos!$J$4:$J$107,MATCH($A124,Partidos!$A$4:$A$107,0)),"")</f>
        <v>Grupos</v>
      </c>
      <c r="J124" s="21">
        <f>IF(AND(INDEX(Partidos!$J$4:$J$107,MATCH($A124,Partidos!$A$4:$A$107,0))&lt;&gt;"Grupos",INDEX(Partidos!$H$4:$H$107,MATCH($A124,Partidos!$A$4:$A$107,0))="Finalizado",$H124&lt;&gt;"",$H124=INDEX(Partidos!$K$4:$K$107,MATCH($A124,Partidos!$A$4:$A$107,0))),1,0)</f>
        <v>0</v>
      </c>
    </row>
    <row r="125" spans="1:10" x14ac:dyDescent="0.3">
      <c r="A125" s="29">
        <v>12</v>
      </c>
      <c r="B125" s="24" t="str">
        <f>IFERROR(INDEX(Partidos!$D$4:$D$107,MATCH($A125,Partidos!$A$4:$A$107,0)),"")</f>
        <v>Suecia</v>
      </c>
      <c r="C125" s="24" t="str">
        <f>IFERROR(INDEX(Partidos!$E$4:$E$107,MATCH($A125,Partidos!$A$4:$A$107,0)),"")</f>
        <v>Túnez</v>
      </c>
      <c r="D125" s="29" t="s">
        <v>55</v>
      </c>
      <c r="E125" s="24">
        <f>IFERROR(INDEX(Álvaro!F$4:F$107,MATCH($A125,Álvaro!$A$4:$A$107,0)),"")</f>
        <v>1</v>
      </c>
      <c r="F125" s="24">
        <f>IFERROR(INDEX(Álvaro!G$4:G$107,MATCH($A125,Álvaro!$A$4:$A$107,0)),"")</f>
        <v>1</v>
      </c>
      <c r="G125" s="21" t="str">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t="str">
        <f>IFERROR(INDEX(Álvaro!H$4:H$107,MATCH($A125,Álvaro!$A$4:$A$107,0)),"")</f>
        <v>-</v>
      </c>
      <c r="I125" s="24" t="str">
        <f>IFERROR(INDEX(Partidos!$J$4:$J$107,MATCH($A125,Partidos!$A$4:$A$107,0)),"")</f>
        <v>Grupos</v>
      </c>
      <c r="J125" s="21">
        <f>IF(AND(INDEX(Partidos!$J$4:$J$107,MATCH($A125,Partidos!$A$4:$A$107,0))&lt;&gt;"Grupos",INDEX(Partidos!$H$4:$H$107,MATCH($A125,Partidos!$A$4:$A$107,0))="Finalizado",$H125&lt;&gt;"",$H125=INDEX(Partidos!$K$4:$K$107,MATCH($A125,Partidos!$A$4:$A$107,0))),1,0)</f>
        <v>0</v>
      </c>
    </row>
    <row r="126" spans="1:10" x14ac:dyDescent="0.3">
      <c r="A126" s="31">
        <v>12</v>
      </c>
      <c r="B126" s="24" t="str">
        <f>IFERROR(INDEX(Partidos!$D$4:$D$107,MATCH($A126,Partidos!$A$4:$A$107,0)),"")</f>
        <v>Suecia</v>
      </c>
      <c r="C126" s="24" t="str">
        <f>IFERROR(INDEX(Partidos!$E$4:$E$107,MATCH($A126,Partidos!$A$4:$A$107,0)),"")</f>
        <v>Túnez</v>
      </c>
      <c r="D126" s="31" t="s">
        <v>264</v>
      </c>
      <c r="E126" s="24">
        <f>IFERROR(INDEX(Pepe!F$4:F$107,MATCH($A126,Pepe!$A$4:$A$107,0)),"")</f>
        <v>2</v>
      </c>
      <c r="F126" s="24">
        <f>IFERROR(INDEX(Pepe!G$4:G$107,MATCH($A126,Pepe!$A$4:$A$107,0)),"")</f>
        <v>0</v>
      </c>
      <c r="G126" s="21" t="str">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t="str">
        <f>IFERROR(INDEX(Pepe!H$4:H$107,MATCH($A126,Pepe!$A$4:$A$107,0)),"")</f>
        <v>-</v>
      </c>
      <c r="I126" s="24" t="str">
        <f>IFERROR(INDEX(Partidos!$J$4:$J$107,MATCH($A126,Partidos!$A$4:$A$107,0)),"")</f>
        <v>Grupos</v>
      </c>
      <c r="J126" s="21">
        <f>IF(AND(INDEX(Partidos!$J$4:$J$107,MATCH($A126,Partidos!$A$4:$A$107,0))&lt;&gt;"Grupos",INDEX(Partidos!$H$4:$H$107,MATCH($A126,Partidos!$A$4:$A$107,0))="Finalizado",$H126&lt;&gt;"",$H126=INDEX(Partidos!$K$4:$K$107,MATCH($A126,Partidos!$A$4:$A$107,0))),1,0)</f>
        <v>0</v>
      </c>
    </row>
    <row r="127" spans="1:10" x14ac:dyDescent="0.3">
      <c r="A127" s="29">
        <v>12</v>
      </c>
      <c r="B127" s="24" t="str">
        <f>IFERROR(INDEX(Partidos!$D$4:$D$107,MATCH($A127,Partidos!$A$4:$A$107,0)),"")</f>
        <v>Suecia</v>
      </c>
      <c r="C127" s="24" t="str">
        <f>IFERROR(INDEX(Partidos!$E$4:$E$107,MATCH($A127,Partidos!$A$4:$A$107,0)),"")</f>
        <v>Túnez</v>
      </c>
      <c r="D127" s="29" t="s">
        <v>265</v>
      </c>
      <c r="E127" s="24">
        <f>IFERROR(INDEX(Patri!F$4:F$107,MATCH($A127,Patri!$A$4:$A$107,0)),"")</f>
        <v>1</v>
      </c>
      <c r="F127" s="24">
        <f>IFERROR(INDEX(Patri!G$4:G$107,MATCH($A127,Patri!$A$4:$A$107,0)),"")</f>
        <v>0</v>
      </c>
      <c r="G127" s="21" t="str">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t="str">
        <f>IFERROR(INDEX(Patri!H$4:H$107,MATCH($A127,Patri!$A$4:$A$107,0)),"")</f>
        <v>-</v>
      </c>
      <c r="I127" s="24" t="str">
        <f>IFERROR(INDEX(Partidos!$J$4:$J$107,MATCH($A127,Partidos!$A$4:$A$107,0)),"")</f>
        <v>Grupos</v>
      </c>
      <c r="J127" s="21">
        <f>IF(AND(INDEX(Partidos!$J$4:$J$107,MATCH($A127,Partidos!$A$4:$A$107,0))&lt;&gt;"Grupos",INDEX(Partidos!$H$4:$H$107,MATCH($A127,Partidos!$A$4:$A$107,0))="Finalizado",$H127&lt;&gt;"",$H127=INDEX(Partidos!$K$4:$K$107,MATCH($A127,Partidos!$A$4:$A$107,0))),1,0)</f>
        <v>0</v>
      </c>
    </row>
    <row r="128" spans="1:10" x14ac:dyDescent="0.3">
      <c r="A128" s="31">
        <v>12</v>
      </c>
      <c r="B128" s="24" t="str">
        <f>IFERROR(INDEX(Partidos!$D$4:$D$107,MATCH($A128,Partidos!$A$4:$A$107,0)),"")</f>
        <v>Suecia</v>
      </c>
      <c r="C128" s="24" t="str">
        <f>IFERROR(INDEX(Partidos!$E$4:$E$107,MATCH($A128,Partidos!$A$4:$A$107,0)),"")</f>
        <v>Túnez</v>
      </c>
      <c r="D128" s="31" t="s">
        <v>266</v>
      </c>
      <c r="E128" s="24">
        <f>IFERROR(INDEX(Kike!F$4:F$107,MATCH($A128,Kike!$A$4:$A$107,0)),"")</f>
        <v>2</v>
      </c>
      <c r="F128" s="24">
        <f>IFERROR(INDEX(Kike!G$4:G$107,MATCH($A128,Kike!$A$4:$A$107,0)),"")</f>
        <v>0</v>
      </c>
      <c r="G128" s="21" t="str">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t="str">
        <f>IFERROR(INDEX(Kike!H$4:H$107,MATCH($A128,Kike!$A$4:$A$107,0)),"")</f>
        <v>-</v>
      </c>
      <c r="I128" s="24" t="str">
        <f>IFERROR(INDEX(Partidos!$J$4:$J$107,MATCH($A128,Partidos!$A$4:$A$107,0)),"")</f>
        <v>Grupos</v>
      </c>
      <c r="J128" s="21">
        <f>IF(AND(INDEX(Partidos!$J$4:$J$107,MATCH($A128,Partidos!$A$4:$A$107,0))&lt;&gt;"Grupos",INDEX(Partidos!$H$4:$H$107,MATCH($A128,Partidos!$A$4:$A$107,0))="Finalizado",$H128&lt;&gt;"",$H128=INDEX(Partidos!$K$4:$K$107,MATCH($A128,Partidos!$A$4:$A$107,0))),1,0)</f>
        <v>0</v>
      </c>
    </row>
    <row r="129" spans="1:10" x14ac:dyDescent="0.3">
      <c r="A129" s="29">
        <v>12</v>
      </c>
      <c r="B129" s="24" t="str">
        <f>IFERROR(INDEX(Partidos!$D$4:$D$107,MATCH($A129,Partidos!$A$4:$A$107,0)),"")</f>
        <v>Suecia</v>
      </c>
      <c r="C129" s="24" t="str">
        <f>IFERROR(INDEX(Partidos!$E$4:$E$107,MATCH($A129,Partidos!$A$4:$A$107,0)),"")</f>
        <v>Túnez</v>
      </c>
      <c r="D129" s="29" t="s">
        <v>267</v>
      </c>
      <c r="E129" s="24">
        <f>IFERROR(INDEX(Quintero!F$4:F$107,MATCH($A129,Quintero!$A$4:$A$107,0)),"")</f>
        <v>2</v>
      </c>
      <c r="F129" s="24">
        <f>IFERROR(INDEX(Quintero!G$4:G$107,MATCH($A129,Quintero!$A$4:$A$107,0)),"")</f>
        <v>1</v>
      </c>
      <c r="G129" s="21" t="str">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t="str">
        <f>IFERROR(INDEX(Quintero!H$4:H$107,MATCH($A129,Quintero!$A$4:$A$107,0)),"")</f>
        <v>-</v>
      </c>
      <c r="I129" s="24" t="str">
        <f>IFERROR(INDEX(Partidos!$J$4:$J$107,MATCH($A129,Partidos!$A$4:$A$107,0)),"")</f>
        <v>Grupos</v>
      </c>
      <c r="J129" s="21">
        <f>IF(AND(INDEX(Partidos!$J$4:$J$107,MATCH($A129,Partidos!$A$4:$A$107,0))&lt;&gt;"Grupos",INDEX(Partidos!$H$4:$H$107,MATCH($A129,Partidos!$A$4:$A$107,0))="Finalizado",$H129&lt;&gt;"",$H129=INDEX(Partidos!$K$4:$K$107,MATCH($A129,Partidos!$A$4:$A$107,0))),1,0)</f>
        <v>0</v>
      </c>
    </row>
    <row r="130" spans="1:10" x14ac:dyDescent="0.3">
      <c r="A130" s="31">
        <v>12</v>
      </c>
      <c r="B130" s="24" t="str">
        <f>IFERROR(INDEX(Partidos!$D$4:$D$107,MATCH($A130,Partidos!$A$4:$A$107,0)),"")</f>
        <v>Suecia</v>
      </c>
      <c r="C130" s="24" t="str">
        <f>IFERROR(INDEX(Partidos!$E$4:$E$107,MATCH($A130,Partidos!$A$4:$A$107,0)),"")</f>
        <v>Túnez</v>
      </c>
      <c r="D130" s="31" t="s">
        <v>268</v>
      </c>
      <c r="E130" s="24">
        <f>IFERROR(INDEX(Nacho!F$4:F$107,MATCH($A130,Nacho!$A$4:$A$107,0)),"")</f>
        <v>0</v>
      </c>
      <c r="F130" s="24">
        <f>IFERROR(INDEX(Nacho!G$4:G$107,MATCH($A130,Nacho!$A$4:$A$107,0)),"")</f>
        <v>1</v>
      </c>
      <c r="G130" s="21" t="str">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t="str">
        <f>IFERROR(INDEX(Nacho!H$4:H$107,MATCH($A130,Nacho!$A$4:$A$107,0)),"")</f>
        <v>-</v>
      </c>
      <c r="I130" s="24" t="str">
        <f>IFERROR(INDEX(Partidos!$J$4:$J$107,MATCH($A130,Partidos!$A$4:$A$107,0)),"")</f>
        <v>Grupos</v>
      </c>
      <c r="J130" s="21">
        <f>IF(AND(INDEX(Partidos!$J$4:$J$107,MATCH($A130,Partidos!$A$4:$A$107,0))&lt;&gt;"Grupos",INDEX(Partidos!$H$4:$H$107,MATCH($A130,Partidos!$A$4:$A$107,0))="Finalizado",$H130&lt;&gt;"",$H130=INDEX(Partidos!$K$4:$K$107,MATCH($A130,Partidos!$A$4:$A$107,0))),1,0)</f>
        <v>0</v>
      </c>
    </row>
    <row r="131" spans="1:10" x14ac:dyDescent="0.3">
      <c r="A131" s="29">
        <v>12</v>
      </c>
      <c r="B131" s="24" t="str">
        <f>IFERROR(INDEX(Partidos!$D$4:$D$107,MATCH($A131,Partidos!$A$4:$A$107,0)),"")</f>
        <v>Suecia</v>
      </c>
      <c r="C131" s="24" t="str">
        <f>IFERROR(INDEX(Partidos!$E$4:$E$107,MATCH($A131,Partidos!$A$4:$A$107,0)),"")</f>
        <v>Túnez</v>
      </c>
      <c r="D131" s="29" t="s">
        <v>269</v>
      </c>
      <c r="E131" s="24">
        <f>IFERROR(INDEX(Luis!F$4:F$107,MATCH($A131,Luis!$A$4:$A$107,0)),"")</f>
        <v>0</v>
      </c>
      <c r="F131" s="24">
        <f>IFERROR(INDEX(Luis!G$4:G$107,MATCH($A131,Luis!$A$4:$A$107,0)),"")</f>
        <v>1</v>
      </c>
      <c r="G131" s="21" t="str">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t="str">
        <f>IFERROR(INDEX(Luis!H$4:H$107,MATCH($A131,Luis!$A$4:$A$107,0)),"")</f>
        <v>-</v>
      </c>
      <c r="I131" s="24" t="str">
        <f>IFERROR(INDEX(Partidos!$J$4:$J$107,MATCH($A131,Partidos!$A$4:$A$107,0)),"")</f>
        <v>Grupos</v>
      </c>
      <c r="J131" s="21">
        <f>IF(AND(INDEX(Partidos!$J$4:$J$107,MATCH($A131,Partidos!$A$4:$A$107,0))&lt;&gt;"Grupos",INDEX(Partidos!$H$4:$H$107,MATCH($A131,Partidos!$A$4:$A$107,0))="Finalizado",$H131&lt;&gt;"",$H131=INDEX(Partidos!$K$4:$K$107,MATCH($A131,Partidos!$A$4:$A$107,0))),1,0)</f>
        <v>0</v>
      </c>
    </row>
    <row r="132" spans="1:10" x14ac:dyDescent="0.3">
      <c r="A132" s="31">
        <v>12</v>
      </c>
      <c r="B132" s="24" t="str">
        <f>IFERROR(INDEX(Partidos!$D$4:$D$107,MATCH($A132,Partidos!$A$4:$A$107,0)),"")</f>
        <v>Suecia</v>
      </c>
      <c r="C132" s="24" t="str">
        <f>IFERROR(INDEX(Partidos!$E$4:$E$107,MATCH($A132,Partidos!$A$4:$A$107,0)),"")</f>
        <v>Túnez</v>
      </c>
      <c r="D132" s="31" t="s">
        <v>270</v>
      </c>
      <c r="E132" s="24">
        <f>IFERROR(INDEX(Felipe!F$4:F$107,MATCH($A132,Felipe!$A$4:$A$107,0)),"")</f>
        <v>3</v>
      </c>
      <c r="F132" s="24">
        <f>IFERROR(INDEX(Felipe!G$4:G$107,MATCH($A132,Felipe!$A$4:$A$107,0)),"")</f>
        <v>1</v>
      </c>
      <c r="G132" s="21" t="str">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t="str">
        <f>IFERROR(INDEX(Felipe!H$4:H$107,MATCH($A132,Felipe!$A$4:$A$107,0)),"")</f>
        <v>-</v>
      </c>
      <c r="I132" s="24" t="str">
        <f>IFERROR(INDEX(Partidos!$J$4:$J$107,MATCH($A132,Partidos!$A$4:$A$107,0)),"")</f>
        <v>Grupos</v>
      </c>
      <c r="J132" s="21">
        <f>IF(AND(INDEX(Partidos!$J$4:$J$107,MATCH($A132,Partidos!$A$4:$A$107,0))&lt;&gt;"Grupos",INDEX(Partidos!$H$4:$H$107,MATCH($A132,Partidos!$A$4:$A$107,0))="Finalizado",$H132&lt;&gt;"",$H132=INDEX(Partidos!$K$4:$K$107,MATCH($A132,Partidos!$A$4:$A$107,0))),1,0)</f>
        <v>0</v>
      </c>
    </row>
    <row r="133" spans="1:10" x14ac:dyDescent="0.3">
      <c r="A133" s="29">
        <v>12</v>
      </c>
      <c r="B133" s="24" t="str">
        <f>IFERROR(INDEX(Partidos!$D$4:$D$107,MATCH($A133,Partidos!$A$4:$A$107,0)),"")</f>
        <v>Suecia</v>
      </c>
      <c r="C133" s="24" t="str">
        <f>IFERROR(INDEX(Partidos!$E$4:$E$107,MATCH($A133,Partidos!$A$4:$A$107,0)),"")</f>
        <v>Túnez</v>
      </c>
      <c r="D133" s="29" t="s">
        <v>271</v>
      </c>
      <c r="E133" s="24">
        <f>IFERROR(INDEX(Simón!F$4:F$107,MATCH($A133,Simón!$A$4:$A$107,0)),"")</f>
        <v>1</v>
      </c>
      <c r="F133" s="24">
        <f>IFERROR(INDEX(Simón!G$4:G$107,MATCH($A133,Simón!$A$4:$A$107,0)),"")</f>
        <v>1</v>
      </c>
      <c r="G133" s="21" t="str">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t="str">
        <f>IFERROR(INDEX(Simón!H$4:H$107,MATCH($A133,Simón!$A$4:$A$107,0)),"")</f>
        <v>-</v>
      </c>
      <c r="I133" s="24" t="str">
        <f>IFERROR(INDEX(Partidos!$J$4:$J$107,MATCH($A133,Partidos!$A$4:$A$107,0)),"")</f>
        <v>Grupos</v>
      </c>
      <c r="J133" s="21">
        <f>IF(AND(INDEX(Partidos!$J$4:$J$107,MATCH($A133,Partidos!$A$4:$A$107,0))&lt;&gt;"Grupos",INDEX(Partidos!$H$4:$H$107,MATCH($A133,Partidos!$A$4:$A$107,0))="Finalizado",$H133&lt;&gt;"",$H133=INDEX(Partidos!$K$4:$K$107,MATCH($A133,Partidos!$A$4:$A$107,0))),1,0)</f>
        <v>0</v>
      </c>
    </row>
    <row r="134" spans="1:10" x14ac:dyDescent="0.3">
      <c r="A134" s="31">
        <v>12</v>
      </c>
      <c r="B134" s="24" t="str">
        <f>IFERROR(INDEX(Partidos!$D$4:$D$107,MATCH($A134,Partidos!$A$4:$A$107,0)),"")</f>
        <v>Suecia</v>
      </c>
      <c r="C134" s="24" t="str">
        <f>IFERROR(INDEX(Partidos!$E$4:$E$107,MATCH($A134,Partidos!$A$4:$A$107,0)),"")</f>
        <v>Túnez</v>
      </c>
      <c r="D134" s="31" t="s">
        <v>272</v>
      </c>
      <c r="E134" s="24">
        <f>IFERROR(INDEX(Muni!F$4:F$107,MATCH($A134,Muni!$A$4:$A$107,0)),"")</f>
        <v>1</v>
      </c>
      <c r="F134" s="24">
        <f>IFERROR(INDEX(Muni!G$4:G$107,MATCH($A134,Muni!$A$4:$A$107,0)),"")</f>
        <v>1</v>
      </c>
      <c r="G134" s="21" t="str">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t="str">
        <f>IFERROR(INDEX(Muni!H$4:H$107,MATCH($A134,Muni!$A$4:$A$107,0)),"")</f>
        <v>-</v>
      </c>
      <c r="I134" s="24" t="str">
        <f>IFERROR(INDEX(Partidos!$J$4:$J$107,MATCH($A134,Partidos!$A$4:$A$107,0)),"")</f>
        <v>Grupos</v>
      </c>
      <c r="J134" s="21">
        <f>IF(AND(INDEX(Partidos!$J$4:$J$107,MATCH($A134,Partidos!$A$4:$A$107,0))&lt;&gt;"Grupos",INDEX(Partidos!$H$4:$H$107,MATCH($A134,Partidos!$A$4:$A$107,0))="Finalizado",$H134&lt;&gt;"",$H134=INDEX(Partidos!$K$4:$K$107,MATCH($A134,Partidos!$A$4:$A$107,0))),1,0)</f>
        <v>0</v>
      </c>
    </row>
    <row r="135" spans="1:10" x14ac:dyDescent="0.3">
      <c r="A135" s="29">
        <v>12</v>
      </c>
      <c r="B135" s="24" t="str">
        <f>IFERROR(INDEX(Partidos!$D$4:$D$107,MATCH($A135,Partidos!$A$4:$A$107,0)),"")</f>
        <v>Suecia</v>
      </c>
      <c r="C135" s="24" t="str">
        <f>IFERROR(INDEX(Partidos!$E$4:$E$107,MATCH($A135,Partidos!$A$4:$A$107,0)),"")</f>
        <v>Túnez</v>
      </c>
      <c r="D135" s="29" t="s">
        <v>273</v>
      </c>
      <c r="E135" s="24">
        <f>IFERROR(INDEX(Fer!F$4:F$107,MATCH($A135,Fer!$A$4:$A$107,0)),"")</f>
        <v>2</v>
      </c>
      <c r="F135" s="24">
        <f>IFERROR(INDEX(Fer!G$4:G$107,MATCH($A135,Fer!$A$4:$A$107,0)),"")</f>
        <v>0</v>
      </c>
      <c r="G135" s="21" t="str">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t="str">
        <f>IFERROR(INDEX(Fer!H$4:H$107,MATCH($A135,Fer!$A$4:$A$107,0)),"")</f>
        <v>-</v>
      </c>
      <c r="I135" s="24" t="str">
        <f>IFERROR(INDEX(Partidos!$J$4:$J$107,MATCH($A135,Partidos!$A$4:$A$107,0)),"")</f>
        <v>Grupos</v>
      </c>
      <c r="J135" s="21">
        <f>IF(AND(INDEX(Partidos!$J$4:$J$107,MATCH($A135,Partidos!$A$4:$A$107,0))&lt;&gt;"Grupos",INDEX(Partidos!$H$4:$H$107,MATCH($A135,Partidos!$A$4:$A$107,0))="Finalizado",$H135&lt;&gt;"",$H135=INDEX(Partidos!$K$4:$K$107,MATCH($A135,Partidos!$A$4:$A$107,0))),1,0)</f>
        <v>0</v>
      </c>
    </row>
    <row r="136" spans="1:10" x14ac:dyDescent="0.3">
      <c r="A136" s="31">
        <v>13</v>
      </c>
      <c r="B136" s="24" t="str">
        <f>IFERROR(INDEX(Partidos!$D$4:$D$107,MATCH($A136,Partidos!$A$4:$A$107,0)),"")</f>
        <v>España</v>
      </c>
      <c r="C136" s="24" t="str">
        <f>IFERROR(INDEX(Partidos!$E$4:$E$107,MATCH($A136,Partidos!$A$4:$A$107,0)),"")</f>
        <v>Cabo Verde</v>
      </c>
      <c r="D136" s="31" t="s">
        <v>55</v>
      </c>
      <c r="E136" s="24">
        <f>IFERROR(INDEX(Álvaro!F$4:F$107,MATCH($A136,Álvaro!$A$4:$A$107,0)),"")</f>
        <v>3</v>
      </c>
      <c r="F136" s="24">
        <f>IFERROR(INDEX(Álvaro!G$4:G$107,MATCH($A136,Álvaro!$A$4:$A$107,0)),"")</f>
        <v>0</v>
      </c>
      <c r="G136" s="21" t="str">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t="str">
        <f>IFERROR(INDEX(Álvaro!H$4:H$107,MATCH($A136,Álvaro!$A$4:$A$107,0)),"")</f>
        <v>-</v>
      </c>
      <c r="I136" s="24" t="str">
        <f>IFERROR(INDEX(Partidos!$J$4:$J$107,MATCH($A136,Partidos!$A$4:$A$107,0)),"")</f>
        <v>Grupos</v>
      </c>
      <c r="J136" s="21">
        <f>IF(AND(INDEX(Partidos!$J$4:$J$107,MATCH($A136,Partidos!$A$4:$A$107,0))&lt;&gt;"Grupos",INDEX(Partidos!$H$4:$H$107,MATCH($A136,Partidos!$A$4:$A$107,0))="Finalizado",$H136&lt;&gt;"",$H136=INDEX(Partidos!$K$4:$K$107,MATCH($A136,Partidos!$A$4:$A$107,0))),1,0)</f>
        <v>0</v>
      </c>
    </row>
    <row r="137" spans="1:10" x14ac:dyDescent="0.3">
      <c r="A137" s="29">
        <v>13</v>
      </c>
      <c r="B137" s="24" t="str">
        <f>IFERROR(INDEX(Partidos!$D$4:$D$107,MATCH($A137,Partidos!$A$4:$A$107,0)),"")</f>
        <v>España</v>
      </c>
      <c r="C137" s="24" t="str">
        <f>IFERROR(INDEX(Partidos!$E$4:$E$107,MATCH($A137,Partidos!$A$4:$A$107,0)),"")</f>
        <v>Cabo Verde</v>
      </c>
      <c r="D137" s="29" t="s">
        <v>264</v>
      </c>
      <c r="E137" s="24">
        <f>IFERROR(INDEX(Pepe!F$4:F$107,MATCH($A137,Pepe!$A$4:$A$107,0)),"")</f>
        <v>6</v>
      </c>
      <c r="F137" s="24">
        <f>IFERROR(INDEX(Pepe!G$4:G$107,MATCH($A137,Pepe!$A$4:$A$107,0)),"")</f>
        <v>0</v>
      </c>
      <c r="G137" s="21" t="str">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t="str">
        <f>IFERROR(INDEX(Pepe!H$4:H$107,MATCH($A137,Pepe!$A$4:$A$107,0)),"")</f>
        <v>-</v>
      </c>
      <c r="I137" s="24" t="str">
        <f>IFERROR(INDEX(Partidos!$J$4:$J$107,MATCH($A137,Partidos!$A$4:$A$107,0)),"")</f>
        <v>Grupos</v>
      </c>
      <c r="J137" s="21">
        <f>IF(AND(INDEX(Partidos!$J$4:$J$107,MATCH($A137,Partidos!$A$4:$A$107,0))&lt;&gt;"Grupos",INDEX(Partidos!$H$4:$H$107,MATCH($A137,Partidos!$A$4:$A$107,0))="Finalizado",$H137&lt;&gt;"",$H137=INDEX(Partidos!$K$4:$K$107,MATCH($A137,Partidos!$A$4:$A$107,0))),1,0)</f>
        <v>0</v>
      </c>
    </row>
    <row r="138" spans="1:10" x14ac:dyDescent="0.3">
      <c r="A138" s="31">
        <v>13</v>
      </c>
      <c r="B138" s="24" t="str">
        <f>IFERROR(INDEX(Partidos!$D$4:$D$107,MATCH($A138,Partidos!$A$4:$A$107,0)),"")</f>
        <v>España</v>
      </c>
      <c r="C138" s="24" t="str">
        <f>IFERROR(INDEX(Partidos!$E$4:$E$107,MATCH($A138,Partidos!$A$4:$A$107,0)),"")</f>
        <v>Cabo Verde</v>
      </c>
      <c r="D138" s="31" t="s">
        <v>265</v>
      </c>
      <c r="E138" s="24">
        <f>IFERROR(INDEX(Patri!F$4:F$107,MATCH($A138,Patri!$A$4:$A$107,0)),"")</f>
        <v>3</v>
      </c>
      <c r="F138" s="24">
        <f>IFERROR(INDEX(Patri!G$4:G$107,MATCH($A138,Patri!$A$4:$A$107,0)),"")</f>
        <v>0</v>
      </c>
      <c r="G138" s="21" t="str">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t="str">
        <f>IFERROR(INDEX(Patri!H$4:H$107,MATCH($A138,Patri!$A$4:$A$107,0)),"")</f>
        <v>-</v>
      </c>
      <c r="I138" s="24" t="str">
        <f>IFERROR(INDEX(Partidos!$J$4:$J$107,MATCH($A138,Partidos!$A$4:$A$107,0)),"")</f>
        <v>Grupos</v>
      </c>
      <c r="J138" s="21">
        <f>IF(AND(INDEX(Partidos!$J$4:$J$107,MATCH($A138,Partidos!$A$4:$A$107,0))&lt;&gt;"Grupos",INDEX(Partidos!$H$4:$H$107,MATCH($A138,Partidos!$A$4:$A$107,0))="Finalizado",$H138&lt;&gt;"",$H138=INDEX(Partidos!$K$4:$K$107,MATCH($A138,Partidos!$A$4:$A$107,0))),1,0)</f>
        <v>0</v>
      </c>
    </row>
    <row r="139" spans="1:10" x14ac:dyDescent="0.3">
      <c r="A139" s="29">
        <v>13</v>
      </c>
      <c r="B139" s="24" t="str">
        <f>IFERROR(INDEX(Partidos!$D$4:$D$107,MATCH($A139,Partidos!$A$4:$A$107,0)),"")</f>
        <v>España</v>
      </c>
      <c r="C139" s="24" t="str">
        <f>IFERROR(INDEX(Partidos!$E$4:$E$107,MATCH($A139,Partidos!$A$4:$A$107,0)),"")</f>
        <v>Cabo Verde</v>
      </c>
      <c r="D139" s="29" t="s">
        <v>266</v>
      </c>
      <c r="E139" s="24">
        <f>IFERROR(INDEX(Kike!F$4:F$107,MATCH($A139,Kike!$A$4:$A$107,0)),"")</f>
        <v>3</v>
      </c>
      <c r="F139" s="24">
        <f>IFERROR(INDEX(Kike!G$4:G$107,MATCH($A139,Kike!$A$4:$A$107,0)),"")</f>
        <v>0</v>
      </c>
      <c r="G139" s="21" t="str">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t="str">
        <f>IFERROR(INDEX(Kike!H$4:H$107,MATCH($A139,Kike!$A$4:$A$107,0)),"")</f>
        <v>-</v>
      </c>
      <c r="I139" s="24" t="str">
        <f>IFERROR(INDEX(Partidos!$J$4:$J$107,MATCH($A139,Partidos!$A$4:$A$107,0)),"")</f>
        <v>Grupos</v>
      </c>
      <c r="J139" s="21">
        <f>IF(AND(INDEX(Partidos!$J$4:$J$107,MATCH($A139,Partidos!$A$4:$A$107,0))&lt;&gt;"Grupos",INDEX(Partidos!$H$4:$H$107,MATCH($A139,Partidos!$A$4:$A$107,0))="Finalizado",$H139&lt;&gt;"",$H139=INDEX(Partidos!$K$4:$K$107,MATCH($A139,Partidos!$A$4:$A$107,0))),1,0)</f>
        <v>0</v>
      </c>
    </row>
    <row r="140" spans="1:10" x14ac:dyDescent="0.3">
      <c r="A140" s="31">
        <v>13</v>
      </c>
      <c r="B140" s="24" t="str">
        <f>IFERROR(INDEX(Partidos!$D$4:$D$107,MATCH($A140,Partidos!$A$4:$A$107,0)),"")</f>
        <v>España</v>
      </c>
      <c r="C140" s="24" t="str">
        <f>IFERROR(INDEX(Partidos!$E$4:$E$107,MATCH($A140,Partidos!$A$4:$A$107,0)),"")</f>
        <v>Cabo Verde</v>
      </c>
      <c r="D140" s="31" t="s">
        <v>267</v>
      </c>
      <c r="E140" s="24">
        <f>IFERROR(INDEX(Quintero!F$4:F$107,MATCH($A140,Quintero!$A$4:$A$107,0)),"")</f>
        <v>5</v>
      </c>
      <c r="F140" s="24">
        <f>IFERROR(INDEX(Quintero!G$4:G$107,MATCH($A140,Quintero!$A$4:$A$107,0)),"")</f>
        <v>0</v>
      </c>
      <c r="G140" s="21" t="str">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t="str">
        <f>IFERROR(INDEX(Quintero!H$4:H$107,MATCH($A140,Quintero!$A$4:$A$107,0)),"")</f>
        <v>-</v>
      </c>
      <c r="I140" s="24" t="str">
        <f>IFERROR(INDEX(Partidos!$J$4:$J$107,MATCH($A140,Partidos!$A$4:$A$107,0)),"")</f>
        <v>Grupos</v>
      </c>
      <c r="J140" s="21">
        <f>IF(AND(INDEX(Partidos!$J$4:$J$107,MATCH($A140,Partidos!$A$4:$A$107,0))&lt;&gt;"Grupos",INDEX(Partidos!$H$4:$H$107,MATCH($A140,Partidos!$A$4:$A$107,0))="Finalizado",$H140&lt;&gt;"",$H140=INDEX(Partidos!$K$4:$K$107,MATCH($A140,Partidos!$A$4:$A$107,0))),1,0)</f>
        <v>0</v>
      </c>
    </row>
    <row r="141" spans="1:10" x14ac:dyDescent="0.3">
      <c r="A141" s="29">
        <v>13</v>
      </c>
      <c r="B141" s="24" t="str">
        <f>IFERROR(INDEX(Partidos!$D$4:$D$107,MATCH($A141,Partidos!$A$4:$A$107,0)),"")</f>
        <v>España</v>
      </c>
      <c r="C141" s="24" t="str">
        <f>IFERROR(INDEX(Partidos!$E$4:$E$107,MATCH($A141,Partidos!$A$4:$A$107,0)),"")</f>
        <v>Cabo Verde</v>
      </c>
      <c r="D141" s="29" t="s">
        <v>268</v>
      </c>
      <c r="E141" s="24">
        <f>IFERROR(INDEX(Nacho!F$4:F$107,MATCH($A141,Nacho!$A$4:$A$107,0)),"")</f>
        <v>5</v>
      </c>
      <c r="F141" s="24">
        <f>IFERROR(INDEX(Nacho!G$4:G$107,MATCH($A141,Nacho!$A$4:$A$107,0)),"")</f>
        <v>0</v>
      </c>
      <c r="G141" s="21" t="str">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t="str">
        <f>IFERROR(INDEX(Nacho!H$4:H$107,MATCH($A141,Nacho!$A$4:$A$107,0)),"")</f>
        <v>-</v>
      </c>
      <c r="I141" s="24" t="str">
        <f>IFERROR(INDEX(Partidos!$J$4:$J$107,MATCH($A141,Partidos!$A$4:$A$107,0)),"")</f>
        <v>Grupos</v>
      </c>
      <c r="J141" s="21">
        <f>IF(AND(INDEX(Partidos!$J$4:$J$107,MATCH($A141,Partidos!$A$4:$A$107,0))&lt;&gt;"Grupos",INDEX(Partidos!$H$4:$H$107,MATCH($A141,Partidos!$A$4:$A$107,0))="Finalizado",$H141&lt;&gt;"",$H141=INDEX(Partidos!$K$4:$K$107,MATCH($A141,Partidos!$A$4:$A$107,0))),1,0)</f>
        <v>0</v>
      </c>
    </row>
    <row r="142" spans="1:10" x14ac:dyDescent="0.3">
      <c r="A142" s="31">
        <v>13</v>
      </c>
      <c r="B142" s="24" t="str">
        <f>IFERROR(INDEX(Partidos!$D$4:$D$107,MATCH($A142,Partidos!$A$4:$A$107,0)),"")</f>
        <v>España</v>
      </c>
      <c r="C142" s="24" t="str">
        <f>IFERROR(INDEX(Partidos!$E$4:$E$107,MATCH($A142,Partidos!$A$4:$A$107,0)),"")</f>
        <v>Cabo Verde</v>
      </c>
      <c r="D142" s="31" t="s">
        <v>269</v>
      </c>
      <c r="E142" s="24">
        <f>IFERROR(INDEX(Luis!F$4:F$107,MATCH($A142,Luis!$A$4:$A$107,0)),"")</f>
        <v>6</v>
      </c>
      <c r="F142" s="24">
        <f>IFERROR(INDEX(Luis!G$4:G$107,MATCH($A142,Luis!$A$4:$A$107,0)),"")</f>
        <v>0</v>
      </c>
      <c r="G142" s="21" t="str">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t="str">
        <f>IFERROR(INDEX(Luis!H$4:H$107,MATCH($A142,Luis!$A$4:$A$107,0)),"")</f>
        <v>-</v>
      </c>
      <c r="I142" s="24" t="str">
        <f>IFERROR(INDEX(Partidos!$J$4:$J$107,MATCH($A142,Partidos!$A$4:$A$107,0)),"")</f>
        <v>Grupos</v>
      </c>
      <c r="J142" s="21">
        <f>IF(AND(INDEX(Partidos!$J$4:$J$107,MATCH($A142,Partidos!$A$4:$A$107,0))&lt;&gt;"Grupos",INDEX(Partidos!$H$4:$H$107,MATCH($A142,Partidos!$A$4:$A$107,0))="Finalizado",$H142&lt;&gt;"",$H142=INDEX(Partidos!$K$4:$K$107,MATCH($A142,Partidos!$A$4:$A$107,0))),1,0)</f>
        <v>0</v>
      </c>
    </row>
    <row r="143" spans="1:10" x14ac:dyDescent="0.3">
      <c r="A143" s="29">
        <v>13</v>
      </c>
      <c r="B143" s="24" t="str">
        <f>IFERROR(INDEX(Partidos!$D$4:$D$107,MATCH($A143,Partidos!$A$4:$A$107,0)),"")</f>
        <v>España</v>
      </c>
      <c r="C143" s="24" t="str">
        <f>IFERROR(INDEX(Partidos!$E$4:$E$107,MATCH($A143,Partidos!$A$4:$A$107,0)),"")</f>
        <v>Cabo Verde</v>
      </c>
      <c r="D143" s="29" t="s">
        <v>270</v>
      </c>
      <c r="E143" s="24">
        <f>IFERROR(INDEX(Felipe!F$4:F$107,MATCH($A143,Felipe!$A$4:$A$107,0)),"")</f>
        <v>5</v>
      </c>
      <c r="F143" s="24">
        <f>IFERROR(INDEX(Felipe!G$4:G$107,MATCH($A143,Felipe!$A$4:$A$107,0)),"")</f>
        <v>1</v>
      </c>
      <c r="G143" s="21" t="str">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t="str">
        <f>IFERROR(INDEX(Felipe!H$4:H$107,MATCH($A143,Felipe!$A$4:$A$107,0)),"")</f>
        <v>-</v>
      </c>
      <c r="I143" s="24" t="str">
        <f>IFERROR(INDEX(Partidos!$J$4:$J$107,MATCH($A143,Partidos!$A$4:$A$107,0)),"")</f>
        <v>Grupos</v>
      </c>
      <c r="J143" s="21">
        <f>IF(AND(INDEX(Partidos!$J$4:$J$107,MATCH($A143,Partidos!$A$4:$A$107,0))&lt;&gt;"Grupos",INDEX(Partidos!$H$4:$H$107,MATCH($A143,Partidos!$A$4:$A$107,0))="Finalizado",$H143&lt;&gt;"",$H143=INDEX(Partidos!$K$4:$K$107,MATCH($A143,Partidos!$A$4:$A$107,0))),1,0)</f>
        <v>0</v>
      </c>
    </row>
    <row r="144" spans="1:10" x14ac:dyDescent="0.3">
      <c r="A144" s="31">
        <v>13</v>
      </c>
      <c r="B144" s="24" t="str">
        <f>IFERROR(INDEX(Partidos!$D$4:$D$107,MATCH($A144,Partidos!$A$4:$A$107,0)),"")</f>
        <v>España</v>
      </c>
      <c r="C144" s="24" t="str">
        <f>IFERROR(INDEX(Partidos!$E$4:$E$107,MATCH($A144,Partidos!$A$4:$A$107,0)),"")</f>
        <v>Cabo Verde</v>
      </c>
      <c r="D144" s="31" t="s">
        <v>271</v>
      </c>
      <c r="E144" s="24">
        <f>IFERROR(INDEX(Simón!F$4:F$107,MATCH($A144,Simón!$A$4:$A$107,0)),"")</f>
        <v>4</v>
      </c>
      <c r="F144" s="24">
        <f>IFERROR(INDEX(Simón!G$4:G$107,MATCH($A144,Simón!$A$4:$A$107,0)),"")</f>
        <v>0</v>
      </c>
      <c r="G144" s="21" t="str">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t="str">
        <f>IFERROR(INDEX(Simón!H$4:H$107,MATCH($A144,Simón!$A$4:$A$107,0)),"")</f>
        <v>-</v>
      </c>
      <c r="I144" s="24" t="str">
        <f>IFERROR(INDEX(Partidos!$J$4:$J$107,MATCH($A144,Partidos!$A$4:$A$107,0)),"")</f>
        <v>Grupos</v>
      </c>
      <c r="J144" s="21">
        <f>IF(AND(INDEX(Partidos!$J$4:$J$107,MATCH($A144,Partidos!$A$4:$A$107,0))&lt;&gt;"Grupos",INDEX(Partidos!$H$4:$H$107,MATCH($A144,Partidos!$A$4:$A$107,0))="Finalizado",$H144&lt;&gt;"",$H144=INDEX(Partidos!$K$4:$K$107,MATCH($A144,Partidos!$A$4:$A$107,0))),1,0)</f>
        <v>0</v>
      </c>
    </row>
    <row r="145" spans="1:10" x14ac:dyDescent="0.3">
      <c r="A145" s="29">
        <v>13</v>
      </c>
      <c r="B145" s="24" t="str">
        <f>IFERROR(INDEX(Partidos!$D$4:$D$107,MATCH($A145,Partidos!$A$4:$A$107,0)),"")</f>
        <v>España</v>
      </c>
      <c r="C145" s="24" t="str">
        <f>IFERROR(INDEX(Partidos!$E$4:$E$107,MATCH($A145,Partidos!$A$4:$A$107,0)),"")</f>
        <v>Cabo Verde</v>
      </c>
      <c r="D145" s="29" t="s">
        <v>272</v>
      </c>
      <c r="E145" s="24">
        <f>IFERROR(INDEX(Muni!F$4:F$107,MATCH($A145,Muni!$A$4:$A$107,0)),"")</f>
        <v>6</v>
      </c>
      <c r="F145" s="24">
        <f>IFERROR(INDEX(Muni!G$4:G$107,MATCH($A145,Muni!$A$4:$A$107,0)),"")</f>
        <v>1</v>
      </c>
      <c r="G145" s="21" t="str">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t="str">
        <f>IFERROR(INDEX(Muni!H$4:H$107,MATCH($A145,Muni!$A$4:$A$107,0)),"")</f>
        <v>-</v>
      </c>
      <c r="I145" s="24" t="str">
        <f>IFERROR(INDEX(Partidos!$J$4:$J$107,MATCH($A145,Partidos!$A$4:$A$107,0)),"")</f>
        <v>Grupos</v>
      </c>
      <c r="J145" s="21">
        <f>IF(AND(INDEX(Partidos!$J$4:$J$107,MATCH($A145,Partidos!$A$4:$A$107,0))&lt;&gt;"Grupos",INDEX(Partidos!$H$4:$H$107,MATCH($A145,Partidos!$A$4:$A$107,0))="Finalizado",$H145&lt;&gt;"",$H145=INDEX(Partidos!$K$4:$K$107,MATCH($A145,Partidos!$A$4:$A$107,0))),1,0)</f>
        <v>0</v>
      </c>
    </row>
    <row r="146" spans="1:10" x14ac:dyDescent="0.3">
      <c r="A146" s="31">
        <v>13</v>
      </c>
      <c r="B146" s="24" t="str">
        <f>IFERROR(INDEX(Partidos!$D$4:$D$107,MATCH($A146,Partidos!$A$4:$A$107,0)),"")</f>
        <v>España</v>
      </c>
      <c r="C146" s="24" t="str">
        <f>IFERROR(INDEX(Partidos!$E$4:$E$107,MATCH($A146,Partidos!$A$4:$A$107,0)),"")</f>
        <v>Cabo Verde</v>
      </c>
      <c r="D146" s="31" t="s">
        <v>273</v>
      </c>
      <c r="E146" s="24">
        <f>IFERROR(INDEX(Fer!F$4:F$107,MATCH($A146,Fer!$A$4:$A$107,0)),"")</f>
        <v>5</v>
      </c>
      <c r="F146" s="24">
        <f>IFERROR(INDEX(Fer!G$4:G$107,MATCH($A146,Fer!$A$4:$A$107,0)),"")</f>
        <v>0</v>
      </c>
      <c r="G146" s="21" t="str">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t="str">
        <f>IFERROR(INDEX(Fer!H$4:H$107,MATCH($A146,Fer!$A$4:$A$107,0)),"")</f>
        <v>-</v>
      </c>
      <c r="I146" s="24" t="str">
        <f>IFERROR(INDEX(Partidos!$J$4:$J$107,MATCH($A146,Partidos!$A$4:$A$107,0)),"")</f>
        <v>Grupos</v>
      </c>
      <c r="J146" s="21">
        <f>IF(AND(INDEX(Partidos!$J$4:$J$107,MATCH($A146,Partidos!$A$4:$A$107,0))&lt;&gt;"Grupos",INDEX(Partidos!$H$4:$H$107,MATCH($A146,Partidos!$A$4:$A$107,0))="Finalizado",$H146&lt;&gt;"",$H146=INDEX(Partidos!$K$4:$K$107,MATCH($A146,Partidos!$A$4:$A$107,0))),1,0)</f>
        <v>0</v>
      </c>
    </row>
    <row r="147" spans="1:10" x14ac:dyDescent="0.3">
      <c r="A147" s="29">
        <v>14</v>
      </c>
      <c r="B147" s="24" t="str">
        <f>IFERROR(INDEX(Partidos!$D$4:$D$107,MATCH($A147,Partidos!$A$4:$A$107,0)),"")</f>
        <v>Bélgica</v>
      </c>
      <c r="C147" s="24" t="str">
        <f>IFERROR(INDEX(Partidos!$E$4:$E$107,MATCH($A147,Partidos!$A$4:$A$107,0)),"")</f>
        <v>Egipto</v>
      </c>
      <c r="D147" s="29" t="s">
        <v>55</v>
      </c>
      <c r="E147" s="24">
        <f>IFERROR(INDEX(Álvaro!F$4:F$107,MATCH($A147,Álvaro!$A$4:$A$107,0)),"")</f>
        <v>1</v>
      </c>
      <c r="F147" s="24">
        <f>IFERROR(INDEX(Álvaro!G$4:G$107,MATCH($A147,Álvaro!$A$4:$A$107,0)),"")</f>
        <v>0</v>
      </c>
      <c r="G147" s="21" t="str">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t="str">
        <f>IFERROR(INDEX(Álvaro!H$4:H$107,MATCH($A147,Álvaro!$A$4:$A$107,0)),"")</f>
        <v>-</v>
      </c>
      <c r="I147" s="24" t="str">
        <f>IFERROR(INDEX(Partidos!$J$4:$J$107,MATCH($A147,Partidos!$A$4:$A$107,0)),"")</f>
        <v>Grupos</v>
      </c>
      <c r="J147" s="21">
        <f>IF(AND(INDEX(Partidos!$J$4:$J$107,MATCH($A147,Partidos!$A$4:$A$107,0))&lt;&gt;"Grupos",INDEX(Partidos!$H$4:$H$107,MATCH($A147,Partidos!$A$4:$A$107,0))="Finalizado",$H147&lt;&gt;"",$H147=INDEX(Partidos!$K$4:$K$107,MATCH($A147,Partidos!$A$4:$A$107,0))),1,0)</f>
        <v>0</v>
      </c>
    </row>
    <row r="148" spans="1:10" x14ac:dyDescent="0.3">
      <c r="A148" s="31">
        <v>14</v>
      </c>
      <c r="B148" s="24" t="str">
        <f>IFERROR(INDEX(Partidos!$D$4:$D$107,MATCH($A148,Partidos!$A$4:$A$107,0)),"")</f>
        <v>Bélgica</v>
      </c>
      <c r="C148" s="24" t="str">
        <f>IFERROR(INDEX(Partidos!$E$4:$E$107,MATCH($A148,Partidos!$A$4:$A$107,0)),"")</f>
        <v>Egipto</v>
      </c>
      <c r="D148" s="31" t="s">
        <v>264</v>
      </c>
      <c r="E148" s="24">
        <f>IFERROR(INDEX(Pepe!F$4:F$107,MATCH($A148,Pepe!$A$4:$A$107,0)),"")</f>
        <v>3</v>
      </c>
      <c r="F148" s="24">
        <f>IFERROR(INDEX(Pepe!G$4:G$107,MATCH($A148,Pepe!$A$4:$A$107,0)),"")</f>
        <v>0</v>
      </c>
      <c r="G148" s="21" t="str">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t="str">
        <f>IFERROR(INDEX(Pepe!H$4:H$107,MATCH($A148,Pepe!$A$4:$A$107,0)),"")</f>
        <v>-</v>
      </c>
      <c r="I148" s="24" t="str">
        <f>IFERROR(INDEX(Partidos!$J$4:$J$107,MATCH($A148,Partidos!$A$4:$A$107,0)),"")</f>
        <v>Grupos</v>
      </c>
      <c r="J148" s="21">
        <f>IF(AND(INDEX(Partidos!$J$4:$J$107,MATCH($A148,Partidos!$A$4:$A$107,0))&lt;&gt;"Grupos",INDEX(Partidos!$H$4:$H$107,MATCH($A148,Partidos!$A$4:$A$107,0))="Finalizado",$H148&lt;&gt;"",$H148=INDEX(Partidos!$K$4:$K$107,MATCH($A148,Partidos!$A$4:$A$107,0))),1,0)</f>
        <v>0</v>
      </c>
    </row>
    <row r="149" spans="1:10" x14ac:dyDescent="0.3">
      <c r="A149" s="29">
        <v>14</v>
      </c>
      <c r="B149" s="24" t="str">
        <f>IFERROR(INDEX(Partidos!$D$4:$D$107,MATCH($A149,Partidos!$A$4:$A$107,0)),"")</f>
        <v>Bélgica</v>
      </c>
      <c r="C149" s="24" t="str">
        <f>IFERROR(INDEX(Partidos!$E$4:$E$107,MATCH($A149,Partidos!$A$4:$A$107,0)),"")</f>
        <v>Egipto</v>
      </c>
      <c r="D149" s="29" t="s">
        <v>265</v>
      </c>
      <c r="E149" s="24">
        <f>IFERROR(INDEX(Patri!F$4:F$107,MATCH($A149,Patri!$A$4:$A$107,0)),"")</f>
        <v>1</v>
      </c>
      <c r="F149" s="24">
        <f>IFERROR(INDEX(Patri!G$4:G$107,MATCH($A149,Patri!$A$4:$A$107,0)),"")</f>
        <v>0</v>
      </c>
      <c r="G149" s="21" t="str">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t="str">
        <f>IFERROR(INDEX(Patri!H$4:H$107,MATCH($A149,Patri!$A$4:$A$107,0)),"")</f>
        <v>-</v>
      </c>
      <c r="I149" s="24" t="str">
        <f>IFERROR(INDEX(Partidos!$J$4:$J$107,MATCH($A149,Partidos!$A$4:$A$107,0)),"")</f>
        <v>Grupos</v>
      </c>
      <c r="J149" s="21">
        <f>IF(AND(INDEX(Partidos!$J$4:$J$107,MATCH($A149,Partidos!$A$4:$A$107,0))&lt;&gt;"Grupos",INDEX(Partidos!$H$4:$H$107,MATCH($A149,Partidos!$A$4:$A$107,0))="Finalizado",$H149&lt;&gt;"",$H149=INDEX(Partidos!$K$4:$K$107,MATCH($A149,Partidos!$A$4:$A$107,0))),1,0)</f>
        <v>0</v>
      </c>
    </row>
    <row r="150" spans="1:10" x14ac:dyDescent="0.3">
      <c r="A150" s="31">
        <v>14</v>
      </c>
      <c r="B150" s="24" t="str">
        <f>IFERROR(INDEX(Partidos!$D$4:$D$107,MATCH($A150,Partidos!$A$4:$A$107,0)),"")</f>
        <v>Bélgica</v>
      </c>
      <c r="C150" s="24" t="str">
        <f>IFERROR(INDEX(Partidos!$E$4:$E$107,MATCH($A150,Partidos!$A$4:$A$107,0)),"")</f>
        <v>Egipto</v>
      </c>
      <c r="D150" s="31" t="s">
        <v>266</v>
      </c>
      <c r="E150" s="24">
        <f>IFERROR(INDEX(Kike!F$4:F$107,MATCH($A150,Kike!$A$4:$A$107,0)),"")</f>
        <v>3</v>
      </c>
      <c r="F150" s="24">
        <f>IFERROR(INDEX(Kike!G$4:G$107,MATCH($A150,Kike!$A$4:$A$107,0)),"")</f>
        <v>1</v>
      </c>
      <c r="G150" s="21" t="str">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t="str">
        <f>IFERROR(INDEX(Kike!H$4:H$107,MATCH($A150,Kike!$A$4:$A$107,0)),"")</f>
        <v>-</v>
      </c>
      <c r="I150" s="24" t="str">
        <f>IFERROR(INDEX(Partidos!$J$4:$J$107,MATCH($A150,Partidos!$A$4:$A$107,0)),"")</f>
        <v>Grupos</v>
      </c>
      <c r="J150" s="21">
        <f>IF(AND(INDEX(Partidos!$J$4:$J$107,MATCH($A150,Partidos!$A$4:$A$107,0))&lt;&gt;"Grupos",INDEX(Partidos!$H$4:$H$107,MATCH($A150,Partidos!$A$4:$A$107,0))="Finalizado",$H150&lt;&gt;"",$H150=INDEX(Partidos!$K$4:$K$107,MATCH($A150,Partidos!$A$4:$A$107,0))),1,0)</f>
        <v>0</v>
      </c>
    </row>
    <row r="151" spans="1:10" x14ac:dyDescent="0.3">
      <c r="A151" s="29">
        <v>14</v>
      </c>
      <c r="B151" s="24" t="str">
        <f>IFERROR(INDEX(Partidos!$D$4:$D$107,MATCH($A151,Partidos!$A$4:$A$107,0)),"")</f>
        <v>Bélgica</v>
      </c>
      <c r="C151" s="24" t="str">
        <f>IFERROR(INDEX(Partidos!$E$4:$E$107,MATCH($A151,Partidos!$A$4:$A$107,0)),"")</f>
        <v>Egipto</v>
      </c>
      <c r="D151" s="29" t="s">
        <v>267</v>
      </c>
      <c r="E151" s="24">
        <f>IFERROR(INDEX(Quintero!F$4:F$107,MATCH($A151,Quintero!$A$4:$A$107,0)),"")</f>
        <v>0</v>
      </c>
      <c r="F151" s="24">
        <f>IFERROR(INDEX(Quintero!G$4:G$107,MATCH($A151,Quintero!$A$4:$A$107,0)),"")</f>
        <v>0</v>
      </c>
      <c r="G151" s="21" t="str">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t="str">
        <f>IFERROR(INDEX(Quintero!H$4:H$107,MATCH($A151,Quintero!$A$4:$A$107,0)),"")</f>
        <v>-</v>
      </c>
      <c r="I151" s="24" t="str">
        <f>IFERROR(INDEX(Partidos!$J$4:$J$107,MATCH($A151,Partidos!$A$4:$A$107,0)),"")</f>
        <v>Grupos</v>
      </c>
      <c r="J151" s="21">
        <f>IF(AND(INDEX(Partidos!$J$4:$J$107,MATCH($A151,Partidos!$A$4:$A$107,0))&lt;&gt;"Grupos",INDEX(Partidos!$H$4:$H$107,MATCH($A151,Partidos!$A$4:$A$107,0))="Finalizado",$H151&lt;&gt;"",$H151=INDEX(Partidos!$K$4:$K$107,MATCH($A151,Partidos!$A$4:$A$107,0))),1,0)</f>
        <v>0</v>
      </c>
    </row>
    <row r="152" spans="1:10" x14ac:dyDescent="0.3">
      <c r="A152" s="31">
        <v>14</v>
      </c>
      <c r="B152" s="24" t="str">
        <f>IFERROR(INDEX(Partidos!$D$4:$D$107,MATCH($A152,Partidos!$A$4:$A$107,0)),"")</f>
        <v>Bélgica</v>
      </c>
      <c r="C152" s="24" t="str">
        <f>IFERROR(INDEX(Partidos!$E$4:$E$107,MATCH($A152,Partidos!$A$4:$A$107,0)),"")</f>
        <v>Egipto</v>
      </c>
      <c r="D152" s="31" t="s">
        <v>268</v>
      </c>
      <c r="E152" s="24">
        <f>IFERROR(INDEX(Nacho!F$4:F$107,MATCH($A152,Nacho!$A$4:$A$107,0)),"")</f>
        <v>2</v>
      </c>
      <c r="F152" s="24">
        <f>IFERROR(INDEX(Nacho!G$4:G$107,MATCH($A152,Nacho!$A$4:$A$107,0)),"")</f>
        <v>2</v>
      </c>
      <c r="G152" s="21" t="str">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t="str">
        <f>IFERROR(INDEX(Nacho!H$4:H$107,MATCH($A152,Nacho!$A$4:$A$107,0)),"")</f>
        <v>-</v>
      </c>
      <c r="I152" s="24" t="str">
        <f>IFERROR(INDEX(Partidos!$J$4:$J$107,MATCH($A152,Partidos!$A$4:$A$107,0)),"")</f>
        <v>Grupos</v>
      </c>
      <c r="J152" s="21">
        <f>IF(AND(INDEX(Partidos!$J$4:$J$107,MATCH($A152,Partidos!$A$4:$A$107,0))&lt;&gt;"Grupos",INDEX(Partidos!$H$4:$H$107,MATCH($A152,Partidos!$A$4:$A$107,0))="Finalizado",$H152&lt;&gt;"",$H152=INDEX(Partidos!$K$4:$K$107,MATCH($A152,Partidos!$A$4:$A$107,0))),1,0)</f>
        <v>0</v>
      </c>
    </row>
    <row r="153" spans="1:10" x14ac:dyDescent="0.3">
      <c r="A153" s="29">
        <v>14</v>
      </c>
      <c r="B153" s="24" t="str">
        <f>IFERROR(INDEX(Partidos!$D$4:$D$107,MATCH($A153,Partidos!$A$4:$A$107,0)),"")</f>
        <v>Bélgica</v>
      </c>
      <c r="C153" s="24" t="str">
        <f>IFERROR(INDEX(Partidos!$E$4:$E$107,MATCH($A153,Partidos!$A$4:$A$107,0)),"")</f>
        <v>Egipto</v>
      </c>
      <c r="D153" s="29" t="s">
        <v>269</v>
      </c>
      <c r="E153" s="24">
        <f>IFERROR(INDEX(Luis!F$4:F$107,MATCH($A153,Luis!$A$4:$A$107,0)),"")</f>
        <v>3</v>
      </c>
      <c r="F153" s="24">
        <f>IFERROR(INDEX(Luis!G$4:G$107,MATCH($A153,Luis!$A$4:$A$107,0)),"")</f>
        <v>1</v>
      </c>
      <c r="G153" s="21" t="str">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t="str">
        <f>IFERROR(INDEX(Luis!H$4:H$107,MATCH($A153,Luis!$A$4:$A$107,0)),"")</f>
        <v>-</v>
      </c>
      <c r="I153" s="24" t="str">
        <f>IFERROR(INDEX(Partidos!$J$4:$J$107,MATCH($A153,Partidos!$A$4:$A$107,0)),"")</f>
        <v>Grupos</v>
      </c>
      <c r="J153" s="21">
        <f>IF(AND(INDEX(Partidos!$J$4:$J$107,MATCH($A153,Partidos!$A$4:$A$107,0))&lt;&gt;"Grupos",INDEX(Partidos!$H$4:$H$107,MATCH($A153,Partidos!$A$4:$A$107,0))="Finalizado",$H153&lt;&gt;"",$H153=INDEX(Partidos!$K$4:$K$107,MATCH($A153,Partidos!$A$4:$A$107,0))),1,0)</f>
        <v>0</v>
      </c>
    </row>
    <row r="154" spans="1:10" x14ac:dyDescent="0.3">
      <c r="A154" s="31">
        <v>14</v>
      </c>
      <c r="B154" s="24" t="str">
        <f>IFERROR(INDEX(Partidos!$D$4:$D$107,MATCH($A154,Partidos!$A$4:$A$107,0)),"")</f>
        <v>Bélgica</v>
      </c>
      <c r="C154" s="24" t="str">
        <f>IFERROR(INDEX(Partidos!$E$4:$E$107,MATCH($A154,Partidos!$A$4:$A$107,0)),"")</f>
        <v>Egipto</v>
      </c>
      <c r="D154" s="31" t="s">
        <v>270</v>
      </c>
      <c r="E154" s="24">
        <f>IFERROR(INDEX(Felipe!F$4:F$107,MATCH($A154,Felipe!$A$4:$A$107,0)),"")</f>
        <v>3</v>
      </c>
      <c r="F154" s="24">
        <f>IFERROR(INDEX(Felipe!G$4:G$107,MATCH($A154,Felipe!$A$4:$A$107,0)),"")</f>
        <v>1</v>
      </c>
      <c r="G154" s="21" t="str">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t="str">
        <f>IFERROR(INDEX(Felipe!H$4:H$107,MATCH($A154,Felipe!$A$4:$A$107,0)),"")</f>
        <v>-</v>
      </c>
      <c r="I154" s="24" t="str">
        <f>IFERROR(INDEX(Partidos!$J$4:$J$107,MATCH($A154,Partidos!$A$4:$A$107,0)),"")</f>
        <v>Grupos</v>
      </c>
      <c r="J154" s="21">
        <f>IF(AND(INDEX(Partidos!$J$4:$J$107,MATCH($A154,Partidos!$A$4:$A$107,0))&lt;&gt;"Grupos",INDEX(Partidos!$H$4:$H$107,MATCH($A154,Partidos!$A$4:$A$107,0))="Finalizado",$H154&lt;&gt;"",$H154=INDEX(Partidos!$K$4:$K$107,MATCH($A154,Partidos!$A$4:$A$107,0))),1,0)</f>
        <v>0</v>
      </c>
    </row>
    <row r="155" spans="1:10" x14ac:dyDescent="0.3">
      <c r="A155" s="29">
        <v>14</v>
      </c>
      <c r="B155" s="24" t="str">
        <f>IFERROR(INDEX(Partidos!$D$4:$D$107,MATCH($A155,Partidos!$A$4:$A$107,0)),"")</f>
        <v>Bélgica</v>
      </c>
      <c r="C155" s="24" t="str">
        <f>IFERROR(INDEX(Partidos!$E$4:$E$107,MATCH($A155,Partidos!$A$4:$A$107,0)),"")</f>
        <v>Egipto</v>
      </c>
      <c r="D155" s="29" t="s">
        <v>271</v>
      </c>
      <c r="E155" s="24">
        <f>IFERROR(INDEX(Simón!F$4:F$107,MATCH($A155,Simón!$A$4:$A$107,0)),"")</f>
        <v>1</v>
      </c>
      <c r="F155" s="24">
        <f>IFERROR(INDEX(Simón!G$4:G$107,MATCH($A155,Simón!$A$4:$A$107,0)),"")</f>
        <v>1</v>
      </c>
      <c r="G155" s="21" t="str">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t="str">
        <f>IFERROR(INDEX(Simón!H$4:H$107,MATCH($A155,Simón!$A$4:$A$107,0)),"")</f>
        <v>-</v>
      </c>
      <c r="I155" s="24" t="str">
        <f>IFERROR(INDEX(Partidos!$J$4:$J$107,MATCH($A155,Partidos!$A$4:$A$107,0)),"")</f>
        <v>Grupos</v>
      </c>
      <c r="J155" s="21">
        <f>IF(AND(INDEX(Partidos!$J$4:$J$107,MATCH($A155,Partidos!$A$4:$A$107,0))&lt;&gt;"Grupos",INDEX(Partidos!$H$4:$H$107,MATCH($A155,Partidos!$A$4:$A$107,0))="Finalizado",$H155&lt;&gt;"",$H155=INDEX(Partidos!$K$4:$K$107,MATCH($A155,Partidos!$A$4:$A$107,0))),1,0)</f>
        <v>0</v>
      </c>
    </row>
    <row r="156" spans="1:10" x14ac:dyDescent="0.3">
      <c r="A156" s="31">
        <v>14</v>
      </c>
      <c r="B156" s="24" t="str">
        <f>IFERROR(INDEX(Partidos!$D$4:$D$107,MATCH($A156,Partidos!$A$4:$A$107,0)),"")</f>
        <v>Bélgica</v>
      </c>
      <c r="C156" s="24" t="str">
        <f>IFERROR(INDEX(Partidos!$E$4:$E$107,MATCH($A156,Partidos!$A$4:$A$107,0)),"")</f>
        <v>Egipto</v>
      </c>
      <c r="D156" s="31" t="s">
        <v>272</v>
      </c>
      <c r="E156" s="24">
        <f>IFERROR(INDEX(Muni!F$4:F$107,MATCH($A156,Muni!$A$4:$A$107,0)),"")</f>
        <v>2</v>
      </c>
      <c r="F156" s="24">
        <f>IFERROR(INDEX(Muni!G$4:G$107,MATCH($A156,Muni!$A$4:$A$107,0)),"")</f>
        <v>0</v>
      </c>
      <c r="G156" s="21" t="str">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t="str">
        <f>IFERROR(INDEX(Muni!H$4:H$107,MATCH($A156,Muni!$A$4:$A$107,0)),"")</f>
        <v>-</v>
      </c>
      <c r="I156" s="24" t="str">
        <f>IFERROR(INDEX(Partidos!$J$4:$J$107,MATCH($A156,Partidos!$A$4:$A$107,0)),"")</f>
        <v>Grupos</v>
      </c>
      <c r="J156" s="21">
        <f>IF(AND(INDEX(Partidos!$J$4:$J$107,MATCH($A156,Partidos!$A$4:$A$107,0))&lt;&gt;"Grupos",INDEX(Partidos!$H$4:$H$107,MATCH($A156,Partidos!$A$4:$A$107,0))="Finalizado",$H156&lt;&gt;"",$H156=INDEX(Partidos!$K$4:$K$107,MATCH($A156,Partidos!$A$4:$A$107,0))),1,0)</f>
        <v>0</v>
      </c>
    </row>
    <row r="157" spans="1:10" x14ac:dyDescent="0.3">
      <c r="A157" s="29">
        <v>14</v>
      </c>
      <c r="B157" s="24" t="str">
        <f>IFERROR(INDEX(Partidos!$D$4:$D$107,MATCH($A157,Partidos!$A$4:$A$107,0)),"")</f>
        <v>Bélgica</v>
      </c>
      <c r="C157" s="24" t="str">
        <f>IFERROR(INDEX(Partidos!$E$4:$E$107,MATCH($A157,Partidos!$A$4:$A$107,0)),"")</f>
        <v>Egipto</v>
      </c>
      <c r="D157" s="29" t="s">
        <v>273</v>
      </c>
      <c r="E157" s="24">
        <f>IFERROR(INDEX(Fer!F$4:F$107,MATCH($A157,Fer!$A$4:$A$107,0)),"")</f>
        <v>2</v>
      </c>
      <c r="F157" s="24">
        <f>IFERROR(INDEX(Fer!G$4:G$107,MATCH($A157,Fer!$A$4:$A$107,0)),"")</f>
        <v>1</v>
      </c>
      <c r="G157" s="21" t="str">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t="str">
        <f>IFERROR(INDEX(Fer!H$4:H$107,MATCH($A157,Fer!$A$4:$A$107,0)),"")</f>
        <v>-</v>
      </c>
      <c r="I157" s="24" t="str">
        <f>IFERROR(INDEX(Partidos!$J$4:$J$107,MATCH($A157,Partidos!$A$4:$A$107,0)),"")</f>
        <v>Grupos</v>
      </c>
      <c r="J157" s="21">
        <f>IF(AND(INDEX(Partidos!$J$4:$J$107,MATCH($A157,Partidos!$A$4:$A$107,0))&lt;&gt;"Grupos",INDEX(Partidos!$H$4:$H$107,MATCH($A157,Partidos!$A$4:$A$107,0))="Finalizado",$H157&lt;&gt;"",$H157=INDEX(Partidos!$K$4:$K$107,MATCH($A157,Partidos!$A$4:$A$107,0))),1,0)</f>
        <v>0</v>
      </c>
    </row>
    <row r="158" spans="1:10" x14ac:dyDescent="0.3">
      <c r="A158" s="31">
        <v>15</v>
      </c>
      <c r="B158" s="24" t="str">
        <f>IFERROR(INDEX(Partidos!$D$4:$D$107,MATCH($A158,Partidos!$A$4:$A$107,0)),"")</f>
        <v>Arabia Saudí</v>
      </c>
      <c r="C158" s="24" t="str">
        <f>IFERROR(INDEX(Partidos!$E$4:$E$107,MATCH($A158,Partidos!$A$4:$A$107,0)),"")</f>
        <v>Uruguay</v>
      </c>
      <c r="D158" s="31" t="s">
        <v>55</v>
      </c>
      <c r="E158" s="24">
        <f>IFERROR(INDEX(Álvaro!F$4:F$107,MATCH($A158,Álvaro!$A$4:$A$107,0)),"")</f>
        <v>0</v>
      </c>
      <c r="F158" s="24">
        <f>IFERROR(INDEX(Álvaro!G$4:G$107,MATCH($A158,Álvaro!$A$4:$A$107,0)),"")</f>
        <v>2</v>
      </c>
      <c r="G158" s="21" t="str">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t="str">
        <f>IFERROR(INDEX(Álvaro!H$4:H$107,MATCH($A158,Álvaro!$A$4:$A$107,0)),"")</f>
        <v>-</v>
      </c>
      <c r="I158" s="24" t="str">
        <f>IFERROR(INDEX(Partidos!$J$4:$J$107,MATCH($A158,Partidos!$A$4:$A$107,0)),"")</f>
        <v>Grupos</v>
      </c>
      <c r="J158" s="21">
        <f>IF(AND(INDEX(Partidos!$J$4:$J$107,MATCH($A158,Partidos!$A$4:$A$107,0))&lt;&gt;"Grupos",INDEX(Partidos!$H$4:$H$107,MATCH($A158,Partidos!$A$4:$A$107,0))="Finalizado",$H158&lt;&gt;"",$H158=INDEX(Partidos!$K$4:$K$107,MATCH($A158,Partidos!$A$4:$A$107,0))),1,0)</f>
        <v>0</v>
      </c>
    </row>
    <row r="159" spans="1:10" x14ac:dyDescent="0.3">
      <c r="A159" s="29">
        <v>15</v>
      </c>
      <c r="B159" s="24" t="str">
        <f>IFERROR(INDEX(Partidos!$D$4:$D$107,MATCH($A159,Partidos!$A$4:$A$107,0)),"")</f>
        <v>Arabia Saudí</v>
      </c>
      <c r="C159" s="24" t="str">
        <f>IFERROR(INDEX(Partidos!$E$4:$E$107,MATCH($A159,Partidos!$A$4:$A$107,0)),"")</f>
        <v>Uruguay</v>
      </c>
      <c r="D159" s="29" t="s">
        <v>264</v>
      </c>
      <c r="E159" s="24">
        <f>IFERROR(INDEX(Pepe!F$4:F$107,MATCH($A159,Pepe!$A$4:$A$107,0)),"")</f>
        <v>1</v>
      </c>
      <c r="F159" s="24">
        <f>IFERROR(INDEX(Pepe!G$4:G$107,MATCH($A159,Pepe!$A$4:$A$107,0)),"")</f>
        <v>3</v>
      </c>
      <c r="G159" s="21" t="str">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t="str">
        <f>IFERROR(INDEX(Pepe!H$4:H$107,MATCH($A159,Pepe!$A$4:$A$107,0)),"")</f>
        <v>-</v>
      </c>
      <c r="I159" s="24" t="str">
        <f>IFERROR(INDEX(Partidos!$J$4:$J$107,MATCH($A159,Partidos!$A$4:$A$107,0)),"")</f>
        <v>Grupos</v>
      </c>
      <c r="J159" s="21">
        <f>IF(AND(INDEX(Partidos!$J$4:$J$107,MATCH($A159,Partidos!$A$4:$A$107,0))&lt;&gt;"Grupos",INDEX(Partidos!$H$4:$H$107,MATCH($A159,Partidos!$A$4:$A$107,0))="Finalizado",$H159&lt;&gt;"",$H159=INDEX(Partidos!$K$4:$K$107,MATCH($A159,Partidos!$A$4:$A$107,0))),1,0)</f>
        <v>0</v>
      </c>
    </row>
    <row r="160" spans="1:10" x14ac:dyDescent="0.3">
      <c r="A160" s="31">
        <v>15</v>
      </c>
      <c r="B160" s="24" t="str">
        <f>IFERROR(INDEX(Partidos!$D$4:$D$107,MATCH($A160,Partidos!$A$4:$A$107,0)),"")</f>
        <v>Arabia Saudí</v>
      </c>
      <c r="C160" s="24" t="str">
        <f>IFERROR(INDEX(Partidos!$E$4:$E$107,MATCH($A160,Partidos!$A$4:$A$107,0)),"")</f>
        <v>Uruguay</v>
      </c>
      <c r="D160" s="31" t="s">
        <v>265</v>
      </c>
      <c r="E160" s="24">
        <f>IFERROR(INDEX(Patri!F$4:F$107,MATCH($A160,Patri!$A$4:$A$107,0)),"")</f>
        <v>0</v>
      </c>
      <c r="F160" s="24">
        <f>IFERROR(INDEX(Patri!G$4:G$107,MATCH($A160,Patri!$A$4:$A$107,0)),"")</f>
        <v>0</v>
      </c>
      <c r="G160" s="21" t="str">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t="str">
        <f>IFERROR(INDEX(Patri!H$4:H$107,MATCH($A160,Patri!$A$4:$A$107,0)),"")</f>
        <v>-</v>
      </c>
      <c r="I160" s="24" t="str">
        <f>IFERROR(INDEX(Partidos!$J$4:$J$107,MATCH($A160,Partidos!$A$4:$A$107,0)),"")</f>
        <v>Grupos</v>
      </c>
      <c r="J160" s="21">
        <f>IF(AND(INDEX(Partidos!$J$4:$J$107,MATCH($A160,Partidos!$A$4:$A$107,0))&lt;&gt;"Grupos",INDEX(Partidos!$H$4:$H$107,MATCH($A160,Partidos!$A$4:$A$107,0))="Finalizado",$H160&lt;&gt;"",$H160=INDEX(Partidos!$K$4:$K$107,MATCH($A160,Partidos!$A$4:$A$107,0))),1,0)</f>
        <v>0</v>
      </c>
    </row>
    <row r="161" spans="1:10" x14ac:dyDescent="0.3">
      <c r="A161" s="29">
        <v>15</v>
      </c>
      <c r="B161" s="24" t="str">
        <f>IFERROR(INDEX(Partidos!$D$4:$D$107,MATCH($A161,Partidos!$A$4:$A$107,0)),"")</f>
        <v>Arabia Saudí</v>
      </c>
      <c r="C161" s="24" t="str">
        <f>IFERROR(INDEX(Partidos!$E$4:$E$107,MATCH($A161,Partidos!$A$4:$A$107,0)),"")</f>
        <v>Uruguay</v>
      </c>
      <c r="D161" s="29" t="s">
        <v>266</v>
      </c>
      <c r="E161" s="24">
        <f>IFERROR(INDEX(Kike!F$4:F$107,MATCH($A161,Kike!$A$4:$A$107,0)),"")</f>
        <v>0</v>
      </c>
      <c r="F161" s="24">
        <f>IFERROR(INDEX(Kike!G$4:G$107,MATCH($A161,Kike!$A$4:$A$107,0)),"")</f>
        <v>2</v>
      </c>
      <c r="G161" s="21" t="str">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t="str">
        <f>IFERROR(INDEX(Kike!H$4:H$107,MATCH($A161,Kike!$A$4:$A$107,0)),"")</f>
        <v>-</v>
      </c>
      <c r="I161" s="24" t="str">
        <f>IFERROR(INDEX(Partidos!$J$4:$J$107,MATCH($A161,Partidos!$A$4:$A$107,0)),"")</f>
        <v>Grupos</v>
      </c>
      <c r="J161" s="21">
        <f>IF(AND(INDEX(Partidos!$J$4:$J$107,MATCH($A161,Partidos!$A$4:$A$107,0))&lt;&gt;"Grupos",INDEX(Partidos!$H$4:$H$107,MATCH($A161,Partidos!$A$4:$A$107,0))="Finalizado",$H161&lt;&gt;"",$H161=INDEX(Partidos!$K$4:$K$107,MATCH($A161,Partidos!$A$4:$A$107,0))),1,0)</f>
        <v>0</v>
      </c>
    </row>
    <row r="162" spans="1:10" x14ac:dyDescent="0.3">
      <c r="A162" s="31">
        <v>15</v>
      </c>
      <c r="B162" s="24" t="str">
        <f>IFERROR(INDEX(Partidos!$D$4:$D$107,MATCH($A162,Partidos!$A$4:$A$107,0)),"")</f>
        <v>Arabia Saudí</v>
      </c>
      <c r="C162" s="24" t="str">
        <f>IFERROR(INDEX(Partidos!$E$4:$E$107,MATCH($A162,Partidos!$A$4:$A$107,0)),"")</f>
        <v>Uruguay</v>
      </c>
      <c r="D162" s="31" t="s">
        <v>267</v>
      </c>
      <c r="E162" s="24">
        <f>IFERROR(INDEX(Quintero!F$4:F$107,MATCH($A162,Quintero!$A$4:$A$107,0)),"")</f>
        <v>1</v>
      </c>
      <c r="F162" s="24">
        <f>IFERROR(INDEX(Quintero!G$4:G$107,MATCH($A162,Quintero!$A$4:$A$107,0)),"")</f>
        <v>2</v>
      </c>
      <c r="G162" s="21" t="str">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t="str">
        <f>IFERROR(INDEX(Quintero!H$4:H$107,MATCH($A162,Quintero!$A$4:$A$107,0)),"")</f>
        <v>-</v>
      </c>
      <c r="I162" s="24" t="str">
        <f>IFERROR(INDEX(Partidos!$J$4:$J$107,MATCH($A162,Partidos!$A$4:$A$107,0)),"")</f>
        <v>Grupos</v>
      </c>
      <c r="J162" s="21">
        <f>IF(AND(INDEX(Partidos!$J$4:$J$107,MATCH($A162,Partidos!$A$4:$A$107,0))&lt;&gt;"Grupos",INDEX(Partidos!$H$4:$H$107,MATCH($A162,Partidos!$A$4:$A$107,0))="Finalizado",$H162&lt;&gt;"",$H162=INDEX(Partidos!$K$4:$K$107,MATCH($A162,Partidos!$A$4:$A$107,0))),1,0)</f>
        <v>0</v>
      </c>
    </row>
    <row r="163" spans="1:10" x14ac:dyDescent="0.3">
      <c r="A163" s="29">
        <v>15</v>
      </c>
      <c r="B163" s="24" t="str">
        <f>IFERROR(INDEX(Partidos!$D$4:$D$107,MATCH($A163,Partidos!$A$4:$A$107,0)),"")</f>
        <v>Arabia Saudí</v>
      </c>
      <c r="C163" s="24" t="str">
        <f>IFERROR(INDEX(Partidos!$E$4:$E$107,MATCH($A163,Partidos!$A$4:$A$107,0)),"")</f>
        <v>Uruguay</v>
      </c>
      <c r="D163" s="29" t="s">
        <v>268</v>
      </c>
      <c r="E163" s="24">
        <f>IFERROR(INDEX(Nacho!F$4:F$107,MATCH($A163,Nacho!$A$4:$A$107,0)),"")</f>
        <v>0</v>
      </c>
      <c r="F163" s="24">
        <f>IFERROR(INDEX(Nacho!G$4:G$107,MATCH($A163,Nacho!$A$4:$A$107,0)),"")</f>
        <v>2</v>
      </c>
      <c r="G163" s="21" t="str">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t="str">
        <f>IFERROR(INDEX(Nacho!H$4:H$107,MATCH($A163,Nacho!$A$4:$A$107,0)),"")</f>
        <v>-</v>
      </c>
      <c r="I163" s="24" t="str">
        <f>IFERROR(INDEX(Partidos!$J$4:$J$107,MATCH($A163,Partidos!$A$4:$A$107,0)),"")</f>
        <v>Grupos</v>
      </c>
      <c r="J163" s="21">
        <f>IF(AND(INDEX(Partidos!$J$4:$J$107,MATCH($A163,Partidos!$A$4:$A$107,0))&lt;&gt;"Grupos",INDEX(Partidos!$H$4:$H$107,MATCH($A163,Partidos!$A$4:$A$107,0))="Finalizado",$H163&lt;&gt;"",$H163=INDEX(Partidos!$K$4:$K$107,MATCH($A163,Partidos!$A$4:$A$107,0))),1,0)</f>
        <v>0</v>
      </c>
    </row>
    <row r="164" spans="1:10" x14ac:dyDescent="0.3">
      <c r="A164" s="31">
        <v>15</v>
      </c>
      <c r="B164" s="24" t="str">
        <f>IFERROR(INDEX(Partidos!$D$4:$D$107,MATCH($A164,Partidos!$A$4:$A$107,0)),"")</f>
        <v>Arabia Saudí</v>
      </c>
      <c r="C164" s="24" t="str">
        <f>IFERROR(INDEX(Partidos!$E$4:$E$107,MATCH($A164,Partidos!$A$4:$A$107,0)),"")</f>
        <v>Uruguay</v>
      </c>
      <c r="D164" s="31" t="s">
        <v>269</v>
      </c>
      <c r="E164" s="24">
        <f>IFERROR(INDEX(Luis!F$4:F$107,MATCH($A164,Luis!$A$4:$A$107,0)),"")</f>
        <v>0</v>
      </c>
      <c r="F164" s="24">
        <f>IFERROR(INDEX(Luis!G$4:G$107,MATCH($A164,Luis!$A$4:$A$107,0)),"")</f>
        <v>2</v>
      </c>
      <c r="G164" s="21" t="str">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t="str">
        <f>IFERROR(INDEX(Luis!H$4:H$107,MATCH($A164,Luis!$A$4:$A$107,0)),"")</f>
        <v>-</v>
      </c>
      <c r="I164" s="24" t="str">
        <f>IFERROR(INDEX(Partidos!$J$4:$J$107,MATCH($A164,Partidos!$A$4:$A$107,0)),"")</f>
        <v>Grupos</v>
      </c>
      <c r="J164" s="21">
        <f>IF(AND(INDEX(Partidos!$J$4:$J$107,MATCH($A164,Partidos!$A$4:$A$107,0))&lt;&gt;"Grupos",INDEX(Partidos!$H$4:$H$107,MATCH($A164,Partidos!$A$4:$A$107,0))="Finalizado",$H164&lt;&gt;"",$H164=INDEX(Partidos!$K$4:$K$107,MATCH($A164,Partidos!$A$4:$A$107,0))),1,0)</f>
        <v>0</v>
      </c>
    </row>
    <row r="165" spans="1:10" x14ac:dyDescent="0.3">
      <c r="A165" s="29">
        <v>15</v>
      </c>
      <c r="B165" s="24" t="str">
        <f>IFERROR(INDEX(Partidos!$D$4:$D$107,MATCH($A165,Partidos!$A$4:$A$107,0)),"")</f>
        <v>Arabia Saudí</v>
      </c>
      <c r="C165" s="24" t="str">
        <f>IFERROR(INDEX(Partidos!$E$4:$E$107,MATCH($A165,Partidos!$A$4:$A$107,0)),"")</f>
        <v>Uruguay</v>
      </c>
      <c r="D165" s="29" t="s">
        <v>270</v>
      </c>
      <c r="E165" s="24">
        <f>IFERROR(INDEX(Felipe!F$4:F$107,MATCH($A165,Felipe!$A$4:$A$107,0)),"")</f>
        <v>1</v>
      </c>
      <c r="F165" s="24">
        <f>IFERROR(INDEX(Felipe!G$4:G$107,MATCH($A165,Felipe!$A$4:$A$107,0)),"")</f>
        <v>2</v>
      </c>
      <c r="G165" s="21" t="str">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t="str">
        <f>IFERROR(INDEX(Felipe!H$4:H$107,MATCH($A165,Felipe!$A$4:$A$107,0)),"")</f>
        <v>-</v>
      </c>
      <c r="I165" s="24" t="str">
        <f>IFERROR(INDEX(Partidos!$J$4:$J$107,MATCH($A165,Partidos!$A$4:$A$107,0)),"")</f>
        <v>Grupos</v>
      </c>
      <c r="J165" s="21">
        <f>IF(AND(INDEX(Partidos!$J$4:$J$107,MATCH($A165,Partidos!$A$4:$A$107,0))&lt;&gt;"Grupos",INDEX(Partidos!$H$4:$H$107,MATCH($A165,Partidos!$A$4:$A$107,0))="Finalizado",$H165&lt;&gt;"",$H165=INDEX(Partidos!$K$4:$K$107,MATCH($A165,Partidos!$A$4:$A$107,0))),1,0)</f>
        <v>0</v>
      </c>
    </row>
    <row r="166" spans="1:10" x14ac:dyDescent="0.3">
      <c r="A166" s="31">
        <v>15</v>
      </c>
      <c r="B166" s="24" t="str">
        <f>IFERROR(INDEX(Partidos!$D$4:$D$107,MATCH($A166,Partidos!$A$4:$A$107,0)),"")</f>
        <v>Arabia Saudí</v>
      </c>
      <c r="C166" s="24" t="str">
        <f>IFERROR(INDEX(Partidos!$E$4:$E$107,MATCH($A166,Partidos!$A$4:$A$107,0)),"")</f>
        <v>Uruguay</v>
      </c>
      <c r="D166" s="31" t="s">
        <v>271</v>
      </c>
      <c r="E166" s="24">
        <f>IFERROR(INDEX(Simón!F$4:F$107,MATCH($A166,Simón!$A$4:$A$107,0)),"")</f>
        <v>0</v>
      </c>
      <c r="F166" s="24">
        <f>IFERROR(INDEX(Simón!G$4:G$107,MATCH($A166,Simón!$A$4:$A$107,0)),"")</f>
        <v>1</v>
      </c>
      <c r="G166" s="21" t="str">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t="str">
        <f>IFERROR(INDEX(Simón!H$4:H$107,MATCH($A166,Simón!$A$4:$A$107,0)),"")</f>
        <v>-</v>
      </c>
      <c r="I166" s="24" t="str">
        <f>IFERROR(INDEX(Partidos!$J$4:$J$107,MATCH($A166,Partidos!$A$4:$A$107,0)),"")</f>
        <v>Grupos</v>
      </c>
      <c r="J166" s="21">
        <f>IF(AND(INDEX(Partidos!$J$4:$J$107,MATCH($A166,Partidos!$A$4:$A$107,0))&lt;&gt;"Grupos",INDEX(Partidos!$H$4:$H$107,MATCH($A166,Partidos!$A$4:$A$107,0))="Finalizado",$H166&lt;&gt;"",$H166=INDEX(Partidos!$K$4:$K$107,MATCH($A166,Partidos!$A$4:$A$107,0))),1,0)</f>
        <v>0</v>
      </c>
    </row>
    <row r="167" spans="1:10" x14ac:dyDescent="0.3">
      <c r="A167" s="29">
        <v>15</v>
      </c>
      <c r="B167" s="24" t="str">
        <f>IFERROR(INDEX(Partidos!$D$4:$D$107,MATCH($A167,Partidos!$A$4:$A$107,0)),"")</f>
        <v>Arabia Saudí</v>
      </c>
      <c r="C167" s="24" t="str">
        <f>IFERROR(INDEX(Partidos!$E$4:$E$107,MATCH($A167,Partidos!$A$4:$A$107,0)),"")</f>
        <v>Uruguay</v>
      </c>
      <c r="D167" s="29" t="s">
        <v>272</v>
      </c>
      <c r="E167" s="24">
        <f>IFERROR(INDEX(Muni!F$4:F$107,MATCH($A167,Muni!$A$4:$A$107,0)),"")</f>
        <v>0</v>
      </c>
      <c r="F167" s="24">
        <f>IFERROR(INDEX(Muni!G$4:G$107,MATCH($A167,Muni!$A$4:$A$107,0)),"")</f>
        <v>1</v>
      </c>
      <c r="G167" s="21" t="str">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t="str">
        <f>IFERROR(INDEX(Muni!H$4:H$107,MATCH($A167,Muni!$A$4:$A$107,0)),"")</f>
        <v>-</v>
      </c>
      <c r="I167" s="24" t="str">
        <f>IFERROR(INDEX(Partidos!$J$4:$J$107,MATCH($A167,Partidos!$A$4:$A$107,0)),"")</f>
        <v>Grupos</v>
      </c>
      <c r="J167" s="21">
        <f>IF(AND(INDEX(Partidos!$J$4:$J$107,MATCH($A167,Partidos!$A$4:$A$107,0))&lt;&gt;"Grupos",INDEX(Partidos!$H$4:$H$107,MATCH($A167,Partidos!$A$4:$A$107,0))="Finalizado",$H167&lt;&gt;"",$H167=INDEX(Partidos!$K$4:$K$107,MATCH($A167,Partidos!$A$4:$A$107,0))),1,0)</f>
        <v>0</v>
      </c>
    </row>
    <row r="168" spans="1:10" x14ac:dyDescent="0.3">
      <c r="A168" s="31">
        <v>15</v>
      </c>
      <c r="B168" s="24" t="str">
        <f>IFERROR(INDEX(Partidos!$D$4:$D$107,MATCH($A168,Partidos!$A$4:$A$107,0)),"")</f>
        <v>Arabia Saudí</v>
      </c>
      <c r="C168" s="24" t="str">
        <f>IFERROR(INDEX(Partidos!$E$4:$E$107,MATCH($A168,Partidos!$A$4:$A$107,0)),"")</f>
        <v>Uruguay</v>
      </c>
      <c r="D168" s="31" t="s">
        <v>273</v>
      </c>
      <c r="E168" s="24">
        <f>IFERROR(INDEX(Fer!F$4:F$107,MATCH($A168,Fer!$A$4:$A$107,0)),"")</f>
        <v>0</v>
      </c>
      <c r="F168" s="24">
        <f>IFERROR(INDEX(Fer!G$4:G$107,MATCH($A168,Fer!$A$4:$A$107,0)),"")</f>
        <v>3</v>
      </c>
      <c r="G168" s="21" t="str">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t="str">
        <f>IFERROR(INDEX(Fer!H$4:H$107,MATCH($A168,Fer!$A$4:$A$107,0)),"")</f>
        <v>-</v>
      </c>
      <c r="I168" s="24" t="str">
        <f>IFERROR(INDEX(Partidos!$J$4:$J$107,MATCH($A168,Partidos!$A$4:$A$107,0)),"")</f>
        <v>Grupos</v>
      </c>
      <c r="J168" s="21">
        <f>IF(AND(INDEX(Partidos!$J$4:$J$107,MATCH($A168,Partidos!$A$4:$A$107,0))&lt;&gt;"Grupos",INDEX(Partidos!$H$4:$H$107,MATCH($A168,Partidos!$A$4:$A$107,0))="Finalizado",$H168&lt;&gt;"",$H168=INDEX(Partidos!$K$4:$K$107,MATCH($A168,Partidos!$A$4:$A$107,0))),1,0)</f>
        <v>0</v>
      </c>
    </row>
    <row r="169" spans="1:10" x14ac:dyDescent="0.3">
      <c r="A169" s="29">
        <v>16</v>
      </c>
      <c r="B169" s="24" t="str">
        <f>IFERROR(INDEX(Partidos!$D$4:$D$107,MATCH($A169,Partidos!$A$4:$A$107,0)),"")</f>
        <v>Irán</v>
      </c>
      <c r="C169" s="24" t="str">
        <f>IFERROR(INDEX(Partidos!$E$4:$E$107,MATCH($A169,Partidos!$A$4:$A$107,0)),"")</f>
        <v>Nueva Zelanda</v>
      </c>
      <c r="D169" s="29" t="s">
        <v>55</v>
      </c>
      <c r="E169" s="24">
        <f>IFERROR(INDEX(Álvaro!F$4:F$107,MATCH($A169,Álvaro!$A$4:$A$107,0)),"")</f>
        <v>1</v>
      </c>
      <c r="F169" s="24">
        <f>IFERROR(INDEX(Álvaro!G$4:G$107,MATCH($A169,Álvaro!$A$4:$A$107,0)),"")</f>
        <v>1</v>
      </c>
      <c r="G169" s="21" t="str">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t="str">
        <f>IFERROR(INDEX(Álvaro!H$4:H$107,MATCH($A169,Álvaro!$A$4:$A$107,0)),"")</f>
        <v>-</v>
      </c>
      <c r="I169" s="24" t="str">
        <f>IFERROR(INDEX(Partidos!$J$4:$J$107,MATCH($A169,Partidos!$A$4:$A$107,0)),"")</f>
        <v>Grupos</v>
      </c>
      <c r="J169" s="21">
        <f>IF(AND(INDEX(Partidos!$J$4:$J$107,MATCH($A169,Partidos!$A$4:$A$107,0))&lt;&gt;"Grupos",INDEX(Partidos!$H$4:$H$107,MATCH($A169,Partidos!$A$4:$A$107,0))="Finalizado",$H169&lt;&gt;"",$H169=INDEX(Partidos!$K$4:$K$107,MATCH($A169,Partidos!$A$4:$A$107,0))),1,0)</f>
        <v>0</v>
      </c>
    </row>
    <row r="170" spans="1:10" x14ac:dyDescent="0.3">
      <c r="A170" s="31">
        <v>16</v>
      </c>
      <c r="B170" s="24" t="str">
        <f>IFERROR(INDEX(Partidos!$D$4:$D$107,MATCH($A170,Partidos!$A$4:$A$107,0)),"")</f>
        <v>Irán</v>
      </c>
      <c r="C170" s="24" t="str">
        <f>IFERROR(INDEX(Partidos!$E$4:$E$107,MATCH($A170,Partidos!$A$4:$A$107,0)),"")</f>
        <v>Nueva Zelanda</v>
      </c>
      <c r="D170" s="31" t="s">
        <v>264</v>
      </c>
      <c r="E170" s="24">
        <f>IFERROR(INDEX(Pepe!F$4:F$107,MATCH($A170,Pepe!$A$4:$A$107,0)),"")</f>
        <v>1</v>
      </c>
      <c r="F170" s="24">
        <f>IFERROR(INDEX(Pepe!G$4:G$107,MATCH($A170,Pepe!$A$4:$A$107,0)),"")</f>
        <v>0</v>
      </c>
      <c r="G170" s="21" t="str">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t="str">
        <f>IFERROR(INDEX(Pepe!H$4:H$107,MATCH($A170,Pepe!$A$4:$A$107,0)),"")</f>
        <v>-</v>
      </c>
      <c r="I170" s="24" t="str">
        <f>IFERROR(INDEX(Partidos!$J$4:$J$107,MATCH($A170,Partidos!$A$4:$A$107,0)),"")</f>
        <v>Grupos</v>
      </c>
      <c r="J170" s="21">
        <f>IF(AND(INDEX(Partidos!$J$4:$J$107,MATCH($A170,Partidos!$A$4:$A$107,0))&lt;&gt;"Grupos",INDEX(Partidos!$H$4:$H$107,MATCH($A170,Partidos!$A$4:$A$107,0))="Finalizado",$H170&lt;&gt;"",$H170=INDEX(Partidos!$K$4:$K$107,MATCH($A170,Partidos!$A$4:$A$107,0))),1,0)</f>
        <v>0</v>
      </c>
    </row>
    <row r="171" spans="1:10" x14ac:dyDescent="0.3">
      <c r="A171" s="29">
        <v>16</v>
      </c>
      <c r="B171" s="24" t="str">
        <f>IFERROR(INDEX(Partidos!$D$4:$D$107,MATCH($A171,Partidos!$A$4:$A$107,0)),"")</f>
        <v>Irán</v>
      </c>
      <c r="C171" s="24" t="str">
        <f>IFERROR(INDEX(Partidos!$E$4:$E$107,MATCH($A171,Partidos!$A$4:$A$107,0)),"")</f>
        <v>Nueva Zelanda</v>
      </c>
      <c r="D171" s="29" t="s">
        <v>265</v>
      </c>
      <c r="E171" s="24">
        <f>IFERROR(INDEX(Patri!F$4:F$107,MATCH($A171,Patri!$A$4:$A$107,0)),"")</f>
        <v>1</v>
      </c>
      <c r="F171" s="24">
        <f>IFERROR(INDEX(Patri!G$4:G$107,MATCH($A171,Patri!$A$4:$A$107,0)),"")</f>
        <v>1</v>
      </c>
      <c r="G171" s="21" t="str">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t="str">
        <f>IFERROR(INDEX(Patri!H$4:H$107,MATCH($A171,Patri!$A$4:$A$107,0)),"")</f>
        <v>-</v>
      </c>
      <c r="I171" s="24" t="str">
        <f>IFERROR(INDEX(Partidos!$J$4:$J$107,MATCH($A171,Partidos!$A$4:$A$107,0)),"")</f>
        <v>Grupos</v>
      </c>
      <c r="J171" s="21">
        <f>IF(AND(INDEX(Partidos!$J$4:$J$107,MATCH($A171,Partidos!$A$4:$A$107,0))&lt;&gt;"Grupos",INDEX(Partidos!$H$4:$H$107,MATCH($A171,Partidos!$A$4:$A$107,0))="Finalizado",$H171&lt;&gt;"",$H171=INDEX(Partidos!$K$4:$K$107,MATCH($A171,Partidos!$A$4:$A$107,0))),1,0)</f>
        <v>0</v>
      </c>
    </row>
    <row r="172" spans="1:10" x14ac:dyDescent="0.3">
      <c r="A172" s="31">
        <v>16</v>
      </c>
      <c r="B172" s="24" t="str">
        <f>IFERROR(INDEX(Partidos!$D$4:$D$107,MATCH($A172,Partidos!$A$4:$A$107,0)),"")</f>
        <v>Irán</v>
      </c>
      <c r="C172" s="24" t="str">
        <f>IFERROR(INDEX(Partidos!$E$4:$E$107,MATCH($A172,Partidos!$A$4:$A$107,0)),"")</f>
        <v>Nueva Zelanda</v>
      </c>
      <c r="D172" s="31" t="s">
        <v>266</v>
      </c>
      <c r="E172" s="24">
        <f>IFERROR(INDEX(Kike!F$4:F$107,MATCH($A172,Kike!$A$4:$A$107,0)),"")</f>
        <v>1</v>
      </c>
      <c r="F172" s="24">
        <f>IFERROR(INDEX(Kike!G$4:G$107,MATCH($A172,Kike!$A$4:$A$107,0)),"")</f>
        <v>1</v>
      </c>
      <c r="G172" s="21" t="str">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t="str">
        <f>IFERROR(INDEX(Kike!H$4:H$107,MATCH($A172,Kike!$A$4:$A$107,0)),"")</f>
        <v>-</v>
      </c>
      <c r="I172" s="24" t="str">
        <f>IFERROR(INDEX(Partidos!$J$4:$J$107,MATCH($A172,Partidos!$A$4:$A$107,0)),"")</f>
        <v>Grupos</v>
      </c>
      <c r="J172" s="21">
        <f>IF(AND(INDEX(Partidos!$J$4:$J$107,MATCH($A172,Partidos!$A$4:$A$107,0))&lt;&gt;"Grupos",INDEX(Partidos!$H$4:$H$107,MATCH($A172,Partidos!$A$4:$A$107,0))="Finalizado",$H172&lt;&gt;"",$H172=INDEX(Partidos!$K$4:$K$107,MATCH($A172,Partidos!$A$4:$A$107,0))),1,0)</f>
        <v>0</v>
      </c>
    </row>
    <row r="173" spans="1:10" x14ac:dyDescent="0.3">
      <c r="A173" s="29">
        <v>16</v>
      </c>
      <c r="B173" s="24" t="str">
        <f>IFERROR(INDEX(Partidos!$D$4:$D$107,MATCH($A173,Partidos!$A$4:$A$107,0)),"")</f>
        <v>Irán</v>
      </c>
      <c r="C173" s="24" t="str">
        <f>IFERROR(INDEX(Partidos!$E$4:$E$107,MATCH($A173,Partidos!$A$4:$A$107,0)),"")</f>
        <v>Nueva Zelanda</v>
      </c>
      <c r="D173" s="29" t="s">
        <v>267</v>
      </c>
      <c r="E173" s="24">
        <f>IFERROR(INDEX(Quintero!F$4:F$107,MATCH($A173,Quintero!$A$4:$A$107,0)),"")</f>
        <v>0</v>
      </c>
      <c r="F173" s="24">
        <f>IFERROR(INDEX(Quintero!G$4:G$107,MATCH($A173,Quintero!$A$4:$A$107,0)),"")</f>
        <v>0</v>
      </c>
      <c r="G173" s="21" t="str">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t="str">
        <f>IFERROR(INDEX(Quintero!H$4:H$107,MATCH($A173,Quintero!$A$4:$A$107,0)),"")</f>
        <v>-</v>
      </c>
      <c r="I173" s="24" t="str">
        <f>IFERROR(INDEX(Partidos!$J$4:$J$107,MATCH($A173,Partidos!$A$4:$A$107,0)),"")</f>
        <v>Grupos</v>
      </c>
      <c r="J173" s="21">
        <f>IF(AND(INDEX(Partidos!$J$4:$J$107,MATCH($A173,Partidos!$A$4:$A$107,0))&lt;&gt;"Grupos",INDEX(Partidos!$H$4:$H$107,MATCH($A173,Partidos!$A$4:$A$107,0))="Finalizado",$H173&lt;&gt;"",$H173=INDEX(Partidos!$K$4:$K$107,MATCH($A173,Partidos!$A$4:$A$107,0))),1,0)</f>
        <v>0</v>
      </c>
    </row>
    <row r="174" spans="1:10" x14ac:dyDescent="0.3">
      <c r="A174" s="31">
        <v>16</v>
      </c>
      <c r="B174" s="24" t="str">
        <f>IFERROR(INDEX(Partidos!$D$4:$D$107,MATCH($A174,Partidos!$A$4:$A$107,0)),"")</f>
        <v>Irán</v>
      </c>
      <c r="C174" s="24" t="str">
        <f>IFERROR(INDEX(Partidos!$E$4:$E$107,MATCH($A174,Partidos!$A$4:$A$107,0)),"")</f>
        <v>Nueva Zelanda</v>
      </c>
      <c r="D174" s="31" t="s">
        <v>268</v>
      </c>
      <c r="E174" s="24">
        <f>IFERROR(INDEX(Nacho!F$4:F$107,MATCH($A174,Nacho!$A$4:$A$107,0)),"")</f>
        <v>1</v>
      </c>
      <c r="F174" s="24">
        <f>IFERROR(INDEX(Nacho!G$4:G$107,MATCH($A174,Nacho!$A$4:$A$107,0)),"")</f>
        <v>0</v>
      </c>
      <c r="G174" s="21" t="str">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t="str">
        <f>IFERROR(INDEX(Nacho!H$4:H$107,MATCH($A174,Nacho!$A$4:$A$107,0)),"")</f>
        <v>-</v>
      </c>
      <c r="I174" s="24" t="str">
        <f>IFERROR(INDEX(Partidos!$J$4:$J$107,MATCH($A174,Partidos!$A$4:$A$107,0)),"")</f>
        <v>Grupos</v>
      </c>
      <c r="J174" s="21">
        <f>IF(AND(INDEX(Partidos!$J$4:$J$107,MATCH($A174,Partidos!$A$4:$A$107,0))&lt;&gt;"Grupos",INDEX(Partidos!$H$4:$H$107,MATCH($A174,Partidos!$A$4:$A$107,0))="Finalizado",$H174&lt;&gt;"",$H174=INDEX(Partidos!$K$4:$K$107,MATCH($A174,Partidos!$A$4:$A$107,0))),1,0)</f>
        <v>0</v>
      </c>
    </row>
    <row r="175" spans="1:10" x14ac:dyDescent="0.3">
      <c r="A175" s="29">
        <v>16</v>
      </c>
      <c r="B175" s="24" t="str">
        <f>IFERROR(INDEX(Partidos!$D$4:$D$107,MATCH($A175,Partidos!$A$4:$A$107,0)),"")</f>
        <v>Irán</v>
      </c>
      <c r="C175" s="24" t="str">
        <f>IFERROR(INDEX(Partidos!$E$4:$E$107,MATCH($A175,Partidos!$A$4:$A$107,0)),"")</f>
        <v>Nueva Zelanda</v>
      </c>
      <c r="D175" s="29" t="s">
        <v>269</v>
      </c>
      <c r="E175" s="24">
        <f>IFERROR(INDEX(Luis!F$4:F$107,MATCH($A175,Luis!$A$4:$A$107,0)),"")</f>
        <v>0</v>
      </c>
      <c r="F175" s="24">
        <f>IFERROR(INDEX(Luis!G$4:G$107,MATCH($A175,Luis!$A$4:$A$107,0)),"")</f>
        <v>1</v>
      </c>
      <c r="G175" s="21" t="str">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t="str">
        <f>IFERROR(INDEX(Luis!H$4:H$107,MATCH($A175,Luis!$A$4:$A$107,0)),"")</f>
        <v>-</v>
      </c>
      <c r="I175" s="24" t="str">
        <f>IFERROR(INDEX(Partidos!$J$4:$J$107,MATCH($A175,Partidos!$A$4:$A$107,0)),"")</f>
        <v>Grupos</v>
      </c>
      <c r="J175" s="21">
        <f>IF(AND(INDEX(Partidos!$J$4:$J$107,MATCH($A175,Partidos!$A$4:$A$107,0))&lt;&gt;"Grupos",INDEX(Partidos!$H$4:$H$107,MATCH($A175,Partidos!$A$4:$A$107,0))="Finalizado",$H175&lt;&gt;"",$H175=INDEX(Partidos!$K$4:$K$107,MATCH($A175,Partidos!$A$4:$A$107,0))),1,0)</f>
        <v>0</v>
      </c>
    </row>
    <row r="176" spans="1:10" x14ac:dyDescent="0.3">
      <c r="A176" s="31">
        <v>16</v>
      </c>
      <c r="B176" s="24" t="str">
        <f>IFERROR(INDEX(Partidos!$D$4:$D$107,MATCH($A176,Partidos!$A$4:$A$107,0)),"")</f>
        <v>Irán</v>
      </c>
      <c r="C176" s="24" t="str">
        <f>IFERROR(INDEX(Partidos!$E$4:$E$107,MATCH($A176,Partidos!$A$4:$A$107,0)),"")</f>
        <v>Nueva Zelanda</v>
      </c>
      <c r="D176" s="31" t="s">
        <v>270</v>
      </c>
      <c r="E176" s="24">
        <f>IFERROR(INDEX(Felipe!F$4:F$107,MATCH($A176,Felipe!$A$4:$A$107,0)),"")</f>
        <v>2</v>
      </c>
      <c r="F176" s="24">
        <f>IFERROR(INDEX(Felipe!G$4:G$107,MATCH($A176,Felipe!$A$4:$A$107,0)),"")</f>
        <v>2</v>
      </c>
      <c r="G176" s="21" t="str">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t="str">
        <f>IFERROR(INDEX(Felipe!H$4:H$107,MATCH($A176,Felipe!$A$4:$A$107,0)),"")</f>
        <v>-</v>
      </c>
      <c r="I176" s="24" t="str">
        <f>IFERROR(INDEX(Partidos!$J$4:$J$107,MATCH($A176,Partidos!$A$4:$A$107,0)),"")</f>
        <v>Grupos</v>
      </c>
      <c r="J176" s="21">
        <f>IF(AND(INDEX(Partidos!$J$4:$J$107,MATCH($A176,Partidos!$A$4:$A$107,0))&lt;&gt;"Grupos",INDEX(Partidos!$H$4:$H$107,MATCH($A176,Partidos!$A$4:$A$107,0))="Finalizado",$H176&lt;&gt;"",$H176=INDEX(Partidos!$K$4:$K$107,MATCH($A176,Partidos!$A$4:$A$107,0))),1,0)</f>
        <v>0</v>
      </c>
    </row>
    <row r="177" spans="1:10" x14ac:dyDescent="0.3">
      <c r="A177" s="29">
        <v>16</v>
      </c>
      <c r="B177" s="24" t="str">
        <f>IFERROR(INDEX(Partidos!$D$4:$D$107,MATCH($A177,Partidos!$A$4:$A$107,0)),"")</f>
        <v>Irán</v>
      </c>
      <c r="C177" s="24" t="str">
        <f>IFERROR(INDEX(Partidos!$E$4:$E$107,MATCH($A177,Partidos!$A$4:$A$107,0)),"")</f>
        <v>Nueva Zelanda</v>
      </c>
      <c r="D177" s="29" t="s">
        <v>271</v>
      </c>
      <c r="E177" s="24">
        <f>IFERROR(INDEX(Simón!F$4:F$107,MATCH($A177,Simón!$A$4:$A$107,0)),"")</f>
        <v>1</v>
      </c>
      <c r="F177" s="24">
        <f>IFERROR(INDEX(Simón!G$4:G$107,MATCH($A177,Simón!$A$4:$A$107,0)),"")</f>
        <v>1</v>
      </c>
      <c r="G177" s="21" t="str">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t="str">
        <f>IFERROR(INDEX(Simón!H$4:H$107,MATCH($A177,Simón!$A$4:$A$107,0)),"")</f>
        <v>-</v>
      </c>
      <c r="I177" s="24" t="str">
        <f>IFERROR(INDEX(Partidos!$J$4:$J$107,MATCH($A177,Partidos!$A$4:$A$107,0)),"")</f>
        <v>Grupos</v>
      </c>
      <c r="J177" s="21">
        <f>IF(AND(INDEX(Partidos!$J$4:$J$107,MATCH($A177,Partidos!$A$4:$A$107,0))&lt;&gt;"Grupos",INDEX(Partidos!$H$4:$H$107,MATCH($A177,Partidos!$A$4:$A$107,0))="Finalizado",$H177&lt;&gt;"",$H177=INDEX(Partidos!$K$4:$K$107,MATCH($A177,Partidos!$A$4:$A$107,0))),1,0)</f>
        <v>0</v>
      </c>
    </row>
    <row r="178" spans="1:10" x14ac:dyDescent="0.3">
      <c r="A178" s="31">
        <v>16</v>
      </c>
      <c r="B178" s="24" t="str">
        <f>IFERROR(INDEX(Partidos!$D$4:$D$107,MATCH($A178,Partidos!$A$4:$A$107,0)),"")</f>
        <v>Irán</v>
      </c>
      <c r="C178" s="24" t="str">
        <f>IFERROR(INDEX(Partidos!$E$4:$E$107,MATCH($A178,Partidos!$A$4:$A$107,0)),"")</f>
        <v>Nueva Zelanda</v>
      </c>
      <c r="D178" s="31" t="s">
        <v>272</v>
      </c>
      <c r="E178" s="24">
        <f>IFERROR(INDEX(Muni!F$4:F$107,MATCH($A178,Muni!$A$4:$A$107,0)),"")</f>
        <v>0</v>
      </c>
      <c r="F178" s="24">
        <f>IFERROR(INDEX(Muni!G$4:G$107,MATCH($A178,Muni!$A$4:$A$107,0)),"")</f>
        <v>1</v>
      </c>
      <c r="G178" s="21" t="str">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t="str">
        <f>IFERROR(INDEX(Muni!H$4:H$107,MATCH($A178,Muni!$A$4:$A$107,0)),"")</f>
        <v>-</v>
      </c>
      <c r="I178" s="24" t="str">
        <f>IFERROR(INDEX(Partidos!$J$4:$J$107,MATCH($A178,Partidos!$A$4:$A$107,0)),"")</f>
        <v>Grupos</v>
      </c>
      <c r="J178" s="21">
        <f>IF(AND(INDEX(Partidos!$J$4:$J$107,MATCH($A178,Partidos!$A$4:$A$107,0))&lt;&gt;"Grupos",INDEX(Partidos!$H$4:$H$107,MATCH($A178,Partidos!$A$4:$A$107,0))="Finalizado",$H178&lt;&gt;"",$H178=INDEX(Partidos!$K$4:$K$107,MATCH($A178,Partidos!$A$4:$A$107,0))),1,0)</f>
        <v>0</v>
      </c>
    </row>
    <row r="179" spans="1:10" x14ac:dyDescent="0.3">
      <c r="A179" s="29">
        <v>16</v>
      </c>
      <c r="B179" s="24" t="str">
        <f>IFERROR(INDEX(Partidos!$D$4:$D$107,MATCH($A179,Partidos!$A$4:$A$107,0)),"")</f>
        <v>Irán</v>
      </c>
      <c r="C179" s="24" t="str">
        <f>IFERROR(INDEX(Partidos!$E$4:$E$107,MATCH($A179,Partidos!$A$4:$A$107,0)),"")</f>
        <v>Nueva Zelanda</v>
      </c>
      <c r="D179" s="29" t="s">
        <v>273</v>
      </c>
      <c r="E179" s="24">
        <f>IFERROR(INDEX(Fer!F$4:F$107,MATCH($A179,Fer!$A$4:$A$107,0)),"")</f>
        <v>0</v>
      </c>
      <c r="F179" s="24">
        <f>IFERROR(INDEX(Fer!G$4:G$107,MATCH($A179,Fer!$A$4:$A$107,0)),"")</f>
        <v>1</v>
      </c>
      <c r="G179" s="21" t="str">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t="str">
        <f>IFERROR(INDEX(Fer!H$4:H$107,MATCH($A179,Fer!$A$4:$A$107,0)),"")</f>
        <v>-</v>
      </c>
      <c r="I179" s="24" t="str">
        <f>IFERROR(INDEX(Partidos!$J$4:$J$107,MATCH($A179,Partidos!$A$4:$A$107,0)),"")</f>
        <v>Grupos</v>
      </c>
      <c r="J179" s="21">
        <f>IF(AND(INDEX(Partidos!$J$4:$J$107,MATCH($A179,Partidos!$A$4:$A$107,0))&lt;&gt;"Grupos",INDEX(Partidos!$H$4:$H$107,MATCH($A179,Partidos!$A$4:$A$107,0))="Finalizado",$H179&lt;&gt;"",$H179=INDEX(Partidos!$K$4:$K$107,MATCH($A179,Partidos!$A$4:$A$107,0))),1,0)</f>
        <v>0</v>
      </c>
    </row>
    <row r="180" spans="1:10" x14ac:dyDescent="0.3">
      <c r="A180" s="31">
        <v>17</v>
      </c>
      <c r="B180" s="24" t="str">
        <f>IFERROR(INDEX(Partidos!$D$4:$D$107,MATCH($A180,Partidos!$A$4:$A$107,0)),"")</f>
        <v>Francia</v>
      </c>
      <c r="C180" s="24" t="str">
        <f>IFERROR(INDEX(Partidos!$E$4:$E$107,MATCH($A180,Partidos!$A$4:$A$107,0)),"")</f>
        <v>Senegal</v>
      </c>
      <c r="D180" s="31" t="s">
        <v>55</v>
      </c>
      <c r="E180" s="24">
        <f>IFERROR(INDEX(Álvaro!F$4:F$107,MATCH($A180,Álvaro!$A$4:$A$107,0)),"")</f>
        <v>2</v>
      </c>
      <c r="F180" s="24">
        <f>IFERROR(INDEX(Álvaro!G$4:G$107,MATCH($A180,Álvaro!$A$4:$A$107,0)),"")</f>
        <v>0</v>
      </c>
      <c r="G180" s="21" t="str">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t="str">
        <f>IFERROR(INDEX(Álvaro!H$4:H$107,MATCH($A180,Álvaro!$A$4:$A$107,0)),"")</f>
        <v>-</v>
      </c>
      <c r="I180" s="24" t="str">
        <f>IFERROR(INDEX(Partidos!$J$4:$J$107,MATCH($A180,Partidos!$A$4:$A$107,0)),"")</f>
        <v>Grupos</v>
      </c>
      <c r="J180" s="21">
        <f>IF(AND(INDEX(Partidos!$J$4:$J$107,MATCH($A180,Partidos!$A$4:$A$107,0))&lt;&gt;"Grupos",INDEX(Partidos!$H$4:$H$107,MATCH($A180,Partidos!$A$4:$A$107,0))="Finalizado",$H180&lt;&gt;"",$H180=INDEX(Partidos!$K$4:$K$107,MATCH($A180,Partidos!$A$4:$A$107,0))),1,0)</f>
        <v>0</v>
      </c>
    </row>
    <row r="181" spans="1:10" x14ac:dyDescent="0.3">
      <c r="A181" s="29">
        <v>17</v>
      </c>
      <c r="B181" s="24" t="str">
        <f>IFERROR(INDEX(Partidos!$D$4:$D$107,MATCH($A181,Partidos!$A$4:$A$107,0)),"")</f>
        <v>Francia</v>
      </c>
      <c r="C181" s="24" t="str">
        <f>IFERROR(INDEX(Partidos!$E$4:$E$107,MATCH($A181,Partidos!$A$4:$A$107,0)),"")</f>
        <v>Senegal</v>
      </c>
      <c r="D181" s="29" t="s">
        <v>264</v>
      </c>
      <c r="E181" s="24">
        <f>IFERROR(INDEX(Pepe!F$4:F$107,MATCH($A181,Pepe!$A$4:$A$107,0)),"")</f>
        <v>4</v>
      </c>
      <c r="F181" s="24">
        <f>IFERROR(INDEX(Pepe!G$4:G$107,MATCH($A181,Pepe!$A$4:$A$107,0)),"")</f>
        <v>1</v>
      </c>
      <c r="G181" s="21" t="str">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t="str">
        <f>IFERROR(INDEX(Pepe!H$4:H$107,MATCH($A181,Pepe!$A$4:$A$107,0)),"")</f>
        <v>-</v>
      </c>
      <c r="I181" s="24" t="str">
        <f>IFERROR(INDEX(Partidos!$J$4:$J$107,MATCH($A181,Partidos!$A$4:$A$107,0)),"")</f>
        <v>Grupos</v>
      </c>
      <c r="J181" s="21">
        <f>IF(AND(INDEX(Partidos!$J$4:$J$107,MATCH($A181,Partidos!$A$4:$A$107,0))&lt;&gt;"Grupos",INDEX(Partidos!$H$4:$H$107,MATCH($A181,Partidos!$A$4:$A$107,0))="Finalizado",$H181&lt;&gt;"",$H181=INDEX(Partidos!$K$4:$K$107,MATCH($A181,Partidos!$A$4:$A$107,0))),1,0)</f>
        <v>0</v>
      </c>
    </row>
    <row r="182" spans="1:10" x14ac:dyDescent="0.3">
      <c r="A182" s="31">
        <v>17</v>
      </c>
      <c r="B182" s="24" t="str">
        <f>IFERROR(INDEX(Partidos!$D$4:$D$107,MATCH($A182,Partidos!$A$4:$A$107,0)),"")</f>
        <v>Francia</v>
      </c>
      <c r="C182" s="24" t="str">
        <f>IFERROR(INDEX(Partidos!$E$4:$E$107,MATCH($A182,Partidos!$A$4:$A$107,0)),"")</f>
        <v>Senegal</v>
      </c>
      <c r="D182" s="31" t="s">
        <v>265</v>
      </c>
      <c r="E182" s="24">
        <f>IFERROR(INDEX(Patri!F$4:F$107,MATCH($A182,Patri!$A$4:$A$107,0)),"")</f>
        <v>2</v>
      </c>
      <c r="F182" s="24">
        <f>IFERROR(INDEX(Patri!G$4:G$107,MATCH($A182,Patri!$A$4:$A$107,0)),"")</f>
        <v>2</v>
      </c>
      <c r="G182" s="21" t="str">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t="str">
        <f>IFERROR(INDEX(Patri!H$4:H$107,MATCH($A182,Patri!$A$4:$A$107,0)),"")</f>
        <v>-</v>
      </c>
      <c r="I182" s="24" t="str">
        <f>IFERROR(INDEX(Partidos!$J$4:$J$107,MATCH($A182,Partidos!$A$4:$A$107,0)),"")</f>
        <v>Grupos</v>
      </c>
      <c r="J182" s="21">
        <f>IF(AND(INDEX(Partidos!$J$4:$J$107,MATCH($A182,Partidos!$A$4:$A$107,0))&lt;&gt;"Grupos",INDEX(Partidos!$H$4:$H$107,MATCH($A182,Partidos!$A$4:$A$107,0))="Finalizado",$H182&lt;&gt;"",$H182=INDEX(Partidos!$K$4:$K$107,MATCH($A182,Partidos!$A$4:$A$107,0))),1,0)</f>
        <v>0</v>
      </c>
    </row>
    <row r="183" spans="1:10" x14ac:dyDescent="0.3">
      <c r="A183" s="29">
        <v>17</v>
      </c>
      <c r="B183" s="24" t="str">
        <f>IFERROR(INDEX(Partidos!$D$4:$D$107,MATCH($A183,Partidos!$A$4:$A$107,0)),"")</f>
        <v>Francia</v>
      </c>
      <c r="C183" s="24" t="str">
        <f>IFERROR(INDEX(Partidos!$E$4:$E$107,MATCH($A183,Partidos!$A$4:$A$107,0)),"")</f>
        <v>Senegal</v>
      </c>
      <c r="D183" s="29" t="s">
        <v>266</v>
      </c>
      <c r="E183" s="24">
        <f>IFERROR(INDEX(Kike!F$4:F$107,MATCH($A183,Kike!$A$4:$A$107,0)),"")</f>
        <v>3</v>
      </c>
      <c r="F183" s="24">
        <f>IFERROR(INDEX(Kike!G$4:G$107,MATCH($A183,Kike!$A$4:$A$107,0)),"")</f>
        <v>1</v>
      </c>
      <c r="G183" s="21" t="str">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t="str">
        <f>IFERROR(INDEX(Kike!H$4:H$107,MATCH($A183,Kike!$A$4:$A$107,0)),"")</f>
        <v>-</v>
      </c>
      <c r="I183" s="24" t="str">
        <f>IFERROR(INDEX(Partidos!$J$4:$J$107,MATCH($A183,Partidos!$A$4:$A$107,0)),"")</f>
        <v>Grupos</v>
      </c>
      <c r="J183" s="21">
        <f>IF(AND(INDEX(Partidos!$J$4:$J$107,MATCH($A183,Partidos!$A$4:$A$107,0))&lt;&gt;"Grupos",INDEX(Partidos!$H$4:$H$107,MATCH($A183,Partidos!$A$4:$A$107,0))="Finalizado",$H183&lt;&gt;"",$H183=INDEX(Partidos!$K$4:$K$107,MATCH($A183,Partidos!$A$4:$A$107,0))),1,0)</f>
        <v>0</v>
      </c>
    </row>
    <row r="184" spans="1:10" x14ac:dyDescent="0.3">
      <c r="A184" s="31">
        <v>17</v>
      </c>
      <c r="B184" s="24" t="str">
        <f>IFERROR(INDEX(Partidos!$D$4:$D$107,MATCH($A184,Partidos!$A$4:$A$107,0)),"")</f>
        <v>Francia</v>
      </c>
      <c r="C184" s="24" t="str">
        <f>IFERROR(INDEX(Partidos!$E$4:$E$107,MATCH($A184,Partidos!$A$4:$A$107,0)),"")</f>
        <v>Senegal</v>
      </c>
      <c r="D184" s="31" t="s">
        <v>267</v>
      </c>
      <c r="E184" s="24">
        <f>IFERROR(INDEX(Quintero!F$4:F$107,MATCH($A184,Quintero!$A$4:$A$107,0)),"")</f>
        <v>4</v>
      </c>
      <c r="F184" s="24">
        <f>IFERROR(INDEX(Quintero!G$4:G$107,MATCH($A184,Quintero!$A$4:$A$107,0)),"")</f>
        <v>2</v>
      </c>
      <c r="G184" s="21" t="str">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t="str">
        <f>IFERROR(INDEX(Quintero!H$4:H$107,MATCH($A184,Quintero!$A$4:$A$107,0)),"")</f>
        <v>-</v>
      </c>
      <c r="I184" s="24" t="str">
        <f>IFERROR(INDEX(Partidos!$J$4:$J$107,MATCH($A184,Partidos!$A$4:$A$107,0)),"")</f>
        <v>Grupos</v>
      </c>
      <c r="J184" s="21">
        <f>IF(AND(INDEX(Partidos!$J$4:$J$107,MATCH($A184,Partidos!$A$4:$A$107,0))&lt;&gt;"Grupos",INDEX(Partidos!$H$4:$H$107,MATCH($A184,Partidos!$A$4:$A$107,0))="Finalizado",$H184&lt;&gt;"",$H184=INDEX(Partidos!$K$4:$K$107,MATCH($A184,Partidos!$A$4:$A$107,0))),1,0)</f>
        <v>0</v>
      </c>
    </row>
    <row r="185" spans="1:10" x14ac:dyDescent="0.3">
      <c r="A185" s="29">
        <v>17</v>
      </c>
      <c r="B185" s="24" t="str">
        <f>IFERROR(INDEX(Partidos!$D$4:$D$107,MATCH($A185,Partidos!$A$4:$A$107,0)),"")</f>
        <v>Francia</v>
      </c>
      <c r="C185" s="24" t="str">
        <f>IFERROR(INDEX(Partidos!$E$4:$E$107,MATCH($A185,Partidos!$A$4:$A$107,0)),"")</f>
        <v>Senegal</v>
      </c>
      <c r="D185" s="29" t="s">
        <v>268</v>
      </c>
      <c r="E185" s="24">
        <f>IFERROR(INDEX(Nacho!F$4:F$107,MATCH($A185,Nacho!$A$4:$A$107,0)),"")</f>
        <v>1</v>
      </c>
      <c r="F185" s="24">
        <f>IFERROR(INDEX(Nacho!G$4:G$107,MATCH($A185,Nacho!$A$4:$A$107,0)),"")</f>
        <v>1</v>
      </c>
      <c r="G185" s="21" t="str">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t="str">
        <f>IFERROR(INDEX(Nacho!H$4:H$107,MATCH($A185,Nacho!$A$4:$A$107,0)),"")</f>
        <v>-</v>
      </c>
      <c r="I185" s="24" t="str">
        <f>IFERROR(INDEX(Partidos!$J$4:$J$107,MATCH($A185,Partidos!$A$4:$A$107,0)),"")</f>
        <v>Grupos</v>
      </c>
      <c r="J185" s="21">
        <f>IF(AND(INDEX(Partidos!$J$4:$J$107,MATCH($A185,Partidos!$A$4:$A$107,0))&lt;&gt;"Grupos",INDEX(Partidos!$H$4:$H$107,MATCH($A185,Partidos!$A$4:$A$107,0))="Finalizado",$H185&lt;&gt;"",$H185=INDEX(Partidos!$K$4:$K$107,MATCH($A185,Partidos!$A$4:$A$107,0))),1,0)</f>
        <v>0</v>
      </c>
    </row>
    <row r="186" spans="1:10" x14ac:dyDescent="0.3">
      <c r="A186" s="31">
        <v>17</v>
      </c>
      <c r="B186" s="24" t="str">
        <f>IFERROR(INDEX(Partidos!$D$4:$D$107,MATCH($A186,Partidos!$A$4:$A$107,0)),"")</f>
        <v>Francia</v>
      </c>
      <c r="C186" s="24" t="str">
        <f>IFERROR(INDEX(Partidos!$E$4:$E$107,MATCH($A186,Partidos!$A$4:$A$107,0)),"")</f>
        <v>Senegal</v>
      </c>
      <c r="D186" s="31" t="s">
        <v>269</v>
      </c>
      <c r="E186" s="24">
        <f>IFERROR(INDEX(Luis!F$4:F$107,MATCH($A186,Luis!$A$4:$A$107,0)),"")</f>
        <v>3</v>
      </c>
      <c r="F186" s="24">
        <f>IFERROR(INDEX(Luis!G$4:G$107,MATCH($A186,Luis!$A$4:$A$107,0)),"")</f>
        <v>0</v>
      </c>
      <c r="G186" s="21" t="str">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t="str">
        <f>IFERROR(INDEX(Luis!H$4:H$107,MATCH($A186,Luis!$A$4:$A$107,0)),"")</f>
        <v>-</v>
      </c>
      <c r="I186" s="24" t="str">
        <f>IFERROR(INDEX(Partidos!$J$4:$J$107,MATCH($A186,Partidos!$A$4:$A$107,0)),"")</f>
        <v>Grupos</v>
      </c>
      <c r="J186" s="21">
        <f>IF(AND(INDEX(Partidos!$J$4:$J$107,MATCH($A186,Partidos!$A$4:$A$107,0))&lt;&gt;"Grupos",INDEX(Partidos!$H$4:$H$107,MATCH($A186,Partidos!$A$4:$A$107,0))="Finalizado",$H186&lt;&gt;"",$H186=INDEX(Partidos!$K$4:$K$107,MATCH($A186,Partidos!$A$4:$A$107,0))),1,0)</f>
        <v>0</v>
      </c>
    </row>
    <row r="187" spans="1:10" x14ac:dyDescent="0.3">
      <c r="A187" s="29">
        <v>17</v>
      </c>
      <c r="B187" s="24" t="str">
        <f>IFERROR(INDEX(Partidos!$D$4:$D$107,MATCH($A187,Partidos!$A$4:$A$107,0)),"")</f>
        <v>Francia</v>
      </c>
      <c r="C187" s="24" t="str">
        <f>IFERROR(INDEX(Partidos!$E$4:$E$107,MATCH($A187,Partidos!$A$4:$A$107,0)),"")</f>
        <v>Senegal</v>
      </c>
      <c r="D187" s="29" t="s">
        <v>270</v>
      </c>
      <c r="E187" s="24">
        <f>IFERROR(INDEX(Felipe!F$4:F$107,MATCH($A187,Felipe!$A$4:$A$107,0)),"")</f>
        <v>3</v>
      </c>
      <c r="F187" s="24">
        <f>IFERROR(INDEX(Felipe!G$4:G$107,MATCH($A187,Felipe!$A$4:$A$107,0)),"")</f>
        <v>2</v>
      </c>
      <c r="G187" s="21" t="str">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t="str">
        <f>IFERROR(INDEX(Felipe!H$4:H$107,MATCH($A187,Felipe!$A$4:$A$107,0)),"")</f>
        <v>-</v>
      </c>
      <c r="I187" s="24" t="str">
        <f>IFERROR(INDEX(Partidos!$J$4:$J$107,MATCH($A187,Partidos!$A$4:$A$107,0)),"")</f>
        <v>Grupos</v>
      </c>
      <c r="J187" s="21">
        <f>IF(AND(INDEX(Partidos!$J$4:$J$107,MATCH($A187,Partidos!$A$4:$A$107,0))&lt;&gt;"Grupos",INDEX(Partidos!$H$4:$H$107,MATCH($A187,Partidos!$A$4:$A$107,0))="Finalizado",$H187&lt;&gt;"",$H187=INDEX(Partidos!$K$4:$K$107,MATCH($A187,Partidos!$A$4:$A$107,0))),1,0)</f>
        <v>0</v>
      </c>
    </row>
    <row r="188" spans="1:10" x14ac:dyDescent="0.3">
      <c r="A188" s="31">
        <v>17</v>
      </c>
      <c r="B188" s="24" t="str">
        <f>IFERROR(INDEX(Partidos!$D$4:$D$107,MATCH($A188,Partidos!$A$4:$A$107,0)),"")</f>
        <v>Francia</v>
      </c>
      <c r="C188" s="24" t="str">
        <f>IFERROR(INDEX(Partidos!$E$4:$E$107,MATCH($A188,Partidos!$A$4:$A$107,0)),"")</f>
        <v>Senegal</v>
      </c>
      <c r="D188" s="31" t="s">
        <v>271</v>
      </c>
      <c r="E188" s="24">
        <f>IFERROR(INDEX(Simón!F$4:F$107,MATCH($A188,Simón!$A$4:$A$107,0)),"")</f>
        <v>1</v>
      </c>
      <c r="F188" s="24">
        <f>IFERROR(INDEX(Simón!G$4:G$107,MATCH($A188,Simón!$A$4:$A$107,0)),"")</f>
        <v>2</v>
      </c>
      <c r="G188" s="21" t="str">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t="str">
        <f>IFERROR(INDEX(Simón!H$4:H$107,MATCH($A188,Simón!$A$4:$A$107,0)),"")</f>
        <v>-</v>
      </c>
      <c r="I188" s="24" t="str">
        <f>IFERROR(INDEX(Partidos!$J$4:$J$107,MATCH($A188,Partidos!$A$4:$A$107,0)),"")</f>
        <v>Grupos</v>
      </c>
      <c r="J188" s="21">
        <f>IF(AND(INDEX(Partidos!$J$4:$J$107,MATCH($A188,Partidos!$A$4:$A$107,0))&lt;&gt;"Grupos",INDEX(Partidos!$H$4:$H$107,MATCH($A188,Partidos!$A$4:$A$107,0))="Finalizado",$H188&lt;&gt;"",$H188=INDEX(Partidos!$K$4:$K$107,MATCH($A188,Partidos!$A$4:$A$107,0))),1,0)</f>
        <v>0</v>
      </c>
    </row>
    <row r="189" spans="1:10" x14ac:dyDescent="0.3">
      <c r="A189" s="29">
        <v>17</v>
      </c>
      <c r="B189" s="24" t="str">
        <f>IFERROR(INDEX(Partidos!$D$4:$D$107,MATCH($A189,Partidos!$A$4:$A$107,0)),"")</f>
        <v>Francia</v>
      </c>
      <c r="C189" s="24" t="str">
        <f>IFERROR(INDEX(Partidos!$E$4:$E$107,MATCH($A189,Partidos!$A$4:$A$107,0)),"")</f>
        <v>Senegal</v>
      </c>
      <c r="D189" s="29" t="s">
        <v>272</v>
      </c>
      <c r="E189" s="24">
        <f>IFERROR(INDEX(Muni!F$4:F$107,MATCH($A189,Muni!$A$4:$A$107,0)),"")</f>
        <v>1</v>
      </c>
      <c r="F189" s="24">
        <f>IFERROR(INDEX(Muni!G$4:G$107,MATCH($A189,Muni!$A$4:$A$107,0)),"")</f>
        <v>1</v>
      </c>
      <c r="G189" s="21" t="str">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t="str">
        <f>IFERROR(INDEX(Muni!H$4:H$107,MATCH($A189,Muni!$A$4:$A$107,0)),"")</f>
        <v>-</v>
      </c>
      <c r="I189" s="24" t="str">
        <f>IFERROR(INDEX(Partidos!$J$4:$J$107,MATCH($A189,Partidos!$A$4:$A$107,0)),"")</f>
        <v>Grupos</v>
      </c>
      <c r="J189" s="21">
        <f>IF(AND(INDEX(Partidos!$J$4:$J$107,MATCH($A189,Partidos!$A$4:$A$107,0))&lt;&gt;"Grupos",INDEX(Partidos!$H$4:$H$107,MATCH($A189,Partidos!$A$4:$A$107,0))="Finalizado",$H189&lt;&gt;"",$H189=INDEX(Partidos!$K$4:$K$107,MATCH($A189,Partidos!$A$4:$A$107,0))),1,0)</f>
        <v>0</v>
      </c>
    </row>
    <row r="190" spans="1:10" x14ac:dyDescent="0.3">
      <c r="A190" s="31">
        <v>17</v>
      </c>
      <c r="B190" s="24" t="str">
        <f>IFERROR(INDEX(Partidos!$D$4:$D$107,MATCH($A190,Partidos!$A$4:$A$107,0)),"")</f>
        <v>Francia</v>
      </c>
      <c r="C190" s="24" t="str">
        <f>IFERROR(INDEX(Partidos!$E$4:$E$107,MATCH($A190,Partidos!$A$4:$A$107,0)),"")</f>
        <v>Senegal</v>
      </c>
      <c r="D190" s="31" t="s">
        <v>273</v>
      </c>
      <c r="E190" s="24">
        <f>IFERROR(INDEX(Fer!F$4:F$107,MATCH($A190,Fer!$A$4:$A$107,0)),"")</f>
        <v>3</v>
      </c>
      <c r="F190" s="24">
        <f>IFERROR(INDEX(Fer!G$4:G$107,MATCH($A190,Fer!$A$4:$A$107,0)),"")</f>
        <v>2</v>
      </c>
      <c r="G190" s="21" t="str">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t="str">
        <f>IFERROR(INDEX(Fer!H$4:H$107,MATCH($A190,Fer!$A$4:$A$107,0)),"")</f>
        <v>-</v>
      </c>
      <c r="I190" s="24" t="str">
        <f>IFERROR(INDEX(Partidos!$J$4:$J$107,MATCH($A190,Partidos!$A$4:$A$107,0)),"")</f>
        <v>Grupos</v>
      </c>
      <c r="J190" s="21">
        <f>IF(AND(INDEX(Partidos!$J$4:$J$107,MATCH($A190,Partidos!$A$4:$A$107,0))&lt;&gt;"Grupos",INDEX(Partidos!$H$4:$H$107,MATCH($A190,Partidos!$A$4:$A$107,0))="Finalizado",$H190&lt;&gt;"",$H190=INDEX(Partidos!$K$4:$K$107,MATCH($A190,Partidos!$A$4:$A$107,0))),1,0)</f>
        <v>0</v>
      </c>
    </row>
    <row r="191" spans="1:10" x14ac:dyDescent="0.3">
      <c r="A191" s="29">
        <v>18</v>
      </c>
      <c r="B191" s="24" t="str">
        <f>IFERROR(INDEX(Partidos!$D$4:$D$107,MATCH($A191,Partidos!$A$4:$A$107,0)),"")</f>
        <v>Irak</v>
      </c>
      <c r="C191" s="24" t="str">
        <f>IFERROR(INDEX(Partidos!$E$4:$E$107,MATCH($A191,Partidos!$A$4:$A$107,0)),"")</f>
        <v>Noruega</v>
      </c>
      <c r="D191" s="29" t="s">
        <v>55</v>
      </c>
      <c r="E191" s="24">
        <f>IFERROR(INDEX(Álvaro!F$4:F$107,MATCH($A191,Álvaro!$A$4:$A$107,0)),"")</f>
        <v>0</v>
      </c>
      <c r="F191" s="24">
        <f>IFERROR(INDEX(Álvaro!G$4:G$107,MATCH($A191,Álvaro!$A$4:$A$107,0)),"")</f>
        <v>2</v>
      </c>
      <c r="G191" s="21" t="str">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t="str">
        <f>IFERROR(INDEX(Álvaro!H$4:H$107,MATCH($A191,Álvaro!$A$4:$A$107,0)),"")</f>
        <v>-</v>
      </c>
      <c r="I191" s="24" t="str">
        <f>IFERROR(INDEX(Partidos!$J$4:$J$107,MATCH($A191,Partidos!$A$4:$A$107,0)),"")</f>
        <v>Grupos</v>
      </c>
      <c r="J191" s="21">
        <f>IF(AND(INDEX(Partidos!$J$4:$J$107,MATCH($A191,Partidos!$A$4:$A$107,0))&lt;&gt;"Grupos",INDEX(Partidos!$H$4:$H$107,MATCH($A191,Partidos!$A$4:$A$107,0))="Finalizado",$H191&lt;&gt;"",$H191=INDEX(Partidos!$K$4:$K$107,MATCH($A191,Partidos!$A$4:$A$107,0))),1,0)</f>
        <v>0</v>
      </c>
    </row>
    <row r="192" spans="1:10" x14ac:dyDescent="0.3">
      <c r="A192" s="31">
        <v>18</v>
      </c>
      <c r="B192" s="24" t="str">
        <f>IFERROR(INDEX(Partidos!$D$4:$D$107,MATCH($A192,Partidos!$A$4:$A$107,0)),"")</f>
        <v>Irak</v>
      </c>
      <c r="C192" s="24" t="str">
        <f>IFERROR(INDEX(Partidos!$E$4:$E$107,MATCH($A192,Partidos!$A$4:$A$107,0)),"")</f>
        <v>Noruega</v>
      </c>
      <c r="D192" s="31" t="s">
        <v>264</v>
      </c>
      <c r="E192" s="24">
        <f>IFERROR(INDEX(Pepe!F$4:F$107,MATCH($A192,Pepe!$A$4:$A$107,0)),"")</f>
        <v>0</v>
      </c>
      <c r="F192" s="24">
        <f>IFERROR(INDEX(Pepe!G$4:G$107,MATCH($A192,Pepe!$A$4:$A$107,0)),"")</f>
        <v>2</v>
      </c>
      <c r="G192" s="21" t="str">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t="str">
        <f>IFERROR(INDEX(Pepe!H$4:H$107,MATCH($A192,Pepe!$A$4:$A$107,0)),"")</f>
        <v>-</v>
      </c>
      <c r="I192" s="24" t="str">
        <f>IFERROR(INDEX(Partidos!$J$4:$J$107,MATCH($A192,Partidos!$A$4:$A$107,0)),"")</f>
        <v>Grupos</v>
      </c>
      <c r="J192" s="21">
        <f>IF(AND(INDEX(Partidos!$J$4:$J$107,MATCH($A192,Partidos!$A$4:$A$107,0))&lt;&gt;"Grupos",INDEX(Partidos!$H$4:$H$107,MATCH($A192,Partidos!$A$4:$A$107,0))="Finalizado",$H192&lt;&gt;"",$H192=INDEX(Partidos!$K$4:$K$107,MATCH($A192,Partidos!$A$4:$A$107,0))),1,0)</f>
        <v>0</v>
      </c>
    </row>
    <row r="193" spans="1:10" x14ac:dyDescent="0.3">
      <c r="A193" s="29">
        <v>18</v>
      </c>
      <c r="B193" s="24" t="str">
        <f>IFERROR(INDEX(Partidos!$D$4:$D$107,MATCH($A193,Partidos!$A$4:$A$107,0)),"")</f>
        <v>Irak</v>
      </c>
      <c r="C193" s="24" t="str">
        <f>IFERROR(INDEX(Partidos!$E$4:$E$107,MATCH($A193,Partidos!$A$4:$A$107,0)),"")</f>
        <v>Noruega</v>
      </c>
      <c r="D193" s="29" t="s">
        <v>265</v>
      </c>
      <c r="E193" s="24">
        <f>IFERROR(INDEX(Patri!F$4:F$107,MATCH($A193,Patri!$A$4:$A$107,0)),"")</f>
        <v>0</v>
      </c>
      <c r="F193" s="24">
        <f>IFERROR(INDEX(Patri!G$4:G$107,MATCH($A193,Patri!$A$4:$A$107,0)),"")</f>
        <v>2</v>
      </c>
      <c r="G193" s="21" t="str">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t="str">
        <f>IFERROR(INDEX(Patri!H$4:H$107,MATCH($A193,Patri!$A$4:$A$107,0)),"")</f>
        <v>-</v>
      </c>
      <c r="I193" s="24" t="str">
        <f>IFERROR(INDEX(Partidos!$J$4:$J$107,MATCH($A193,Partidos!$A$4:$A$107,0)),"")</f>
        <v>Grupos</v>
      </c>
      <c r="J193" s="21">
        <f>IF(AND(INDEX(Partidos!$J$4:$J$107,MATCH($A193,Partidos!$A$4:$A$107,0))&lt;&gt;"Grupos",INDEX(Partidos!$H$4:$H$107,MATCH($A193,Partidos!$A$4:$A$107,0))="Finalizado",$H193&lt;&gt;"",$H193=INDEX(Partidos!$K$4:$K$107,MATCH($A193,Partidos!$A$4:$A$107,0))),1,0)</f>
        <v>0</v>
      </c>
    </row>
    <row r="194" spans="1:10" x14ac:dyDescent="0.3">
      <c r="A194" s="31">
        <v>18</v>
      </c>
      <c r="B194" s="24" t="str">
        <f>IFERROR(INDEX(Partidos!$D$4:$D$107,MATCH($A194,Partidos!$A$4:$A$107,0)),"")</f>
        <v>Irak</v>
      </c>
      <c r="C194" s="24" t="str">
        <f>IFERROR(INDEX(Partidos!$E$4:$E$107,MATCH($A194,Partidos!$A$4:$A$107,0)),"")</f>
        <v>Noruega</v>
      </c>
      <c r="D194" s="31" t="s">
        <v>266</v>
      </c>
      <c r="E194" s="24">
        <f>IFERROR(INDEX(Kike!F$4:F$107,MATCH($A194,Kike!$A$4:$A$107,0)),"")</f>
        <v>0</v>
      </c>
      <c r="F194" s="24">
        <f>IFERROR(INDEX(Kike!G$4:G$107,MATCH($A194,Kike!$A$4:$A$107,0)),"")</f>
        <v>2</v>
      </c>
      <c r="G194" s="21" t="str">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t="str">
        <f>IFERROR(INDEX(Kike!H$4:H$107,MATCH($A194,Kike!$A$4:$A$107,0)),"")</f>
        <v>-</v>
      </c>
      <c r="I194" s="24" t="str">
        <f>IFERROR(INDEX(Partidos!$J$4:$J$107,MATCH($A194,Partidos!$A$4:$A$107,0)),"")</f>
        <v>Grupos</v>
      </c>
      <c r="J194" s="21">
        <f>IF(AND(INDEX(Partidos!$J$4:$J$107,MATCH($A194,Partidos!$A$4:$A$107,0))&lt;&gt;"Grupos",INDEX(Partidos!$H$4:$H$107,MATCH($A194,Partidos!$A$4:$A$107,0))="Finalizado",$H194&lt;&gt;"",$H194=INDEX(Partidos!$K$4:$K$107,MATCH($A194,Partidos!$A$4:$A$107,0))),1,0)</f>
        <v>0</v>
      </c>
    </row>
    <row r="195" spans="1:10" x14ac:dyDescent="0.3">
      <c r="A195" s="29">
        <v>18</v>
      </c>
      <c r="B195" s="24" t="str">
        <f>IFERROR(INDEX(Partidos!$D$4:$D$107,MATCH($A195,Partidos!$A$4:$A$107,0)),"")</f>
        <v>Irak</v>
      </c>
      <c r="C195" s="24" t="str">
        <f>IFERROR(INDEX(Partidos!$E$4:$E$107,MATCH($A195,Partidos!$A$4:$A$107,0)),"")</f>
        <v>Noruega</v>
      </c>
      <c r="D195" s="29" t="s">
        <v>267</v>
      </c>
      <c r="E195" s="24">
        <f>IFERROR(INDEX(Quintero!F$4:F$107,MATCH($A195,Quintero!$A$4:$A$107,0)),"")</f>
        <v>0</v>
      </c>
      <c r="F195" s="24">
        <f>IFERROR(INDEX(Quintero!G$4:G$107,MATCH($A195,Quintero!$A$4:$A$107,0)),"")</f>
        <v>2</v>
      </c>
      <c r="G195" s="21" t="str">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t="str">
        <f>IFERROR(INDEX(Quintero!H$4:H$107,MATCH($A195,Quintero!$A$4:$A$107,0)),"")</f>
        <v>-</v>
      </c>
      <c r="I195" s="24" t="str">
        <f>IFERROR(INDEX(Partidos!$J$4:$J$107,MATCH($A195,Partidos!$A$4:$A$107,0)),"")</f>
        <v>Grupos</v>
      </c>
      <c r="J195" s="21">
        <f>IF(AND(INDEX(Partidos!$J$4:$J$107,MATCH($A195,Partidos!$A$4:$A$107,0))&lt;&gt;"Grupos",INDEX(Partidos!$H$4:$H$107,MATCH($A195,Partidos!$A$4:$A$107,0))="Finalizado",$H195&lt;&gt;"",$H195=INDEX(Partidos!$K$4:$K$107,MATCH($A195,Partidos!$A$4:$A$107,0))),1,0)</f>
        <v>0</v>
      </c>
    </row>
    <row r="196" spans="1:10" x14ac:dyDescent="0.3">
      <c r="A196" s="31">
        <v>18</v>
      </c>
      <c r="B196" s="24" t="str">
        <f>IFERROR(INDEX(Partidos!$D$4:$D$107,MATCH($A196,Partidos!$A$4:$A$107,0)),"")</f>
        <v>Irak</v>
      </c>
      <c r="C196" s="24" t="str">
        <f>IFERROR(INDEX(Partidos!$E$4:$E$107,MATCH($A196,Partidos!$A$4:$A$107,0)),"")</f>
        <v>Noruega</v>
      </c>
      <c r="D196" s="31" t="s">
        <v>268</v>
      </c>
      <c r="E196" s="24">
        <f>IFERROR(INDEX(Nacho!F$4:F$107,MATCH($A196,Nacho!$A$4:$A$107,0)),"")</f>
        <v>0</v>
      </c>
      <c r="F196" s="24">
        <f>IFERROR(INDEX(Nacho!G$4:G$107,MATCH($A196,Nacho!$A$4:$A$107,0)),"")</f>
        <v>1</v>
      </c>
      <c r="G196" s="21" t="str">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t="str">
        <f>IFERROR(INDEX(Nacho!H$4:H$107,MATCH($A196,Nacho!$A$4:$A$107,0)),"")</f>
        <v>-</v>
      </c>
      <c r="I196" s="24" t="str">
        <f>IFERROR(INDEX(Partidos!$J$4:$J$107,MATCH($A196,Partidos!$A$4:$A$107,0)),"")</f>
        <v>Grupos</v>
      </c>
      <c r="J196" s="21">
        <f>IF(AND(INDEX(Partidos!$J$4:$J$107,MATCH($A196,Partidos!$A$4:$A$107,0))&lt;&gt;"Grupos",INDEX(Partidos!$H$4:$H$107,MATCH($A196,Partidos!$A$4:$A$107,0))="Finalizado",$H196&lt;&gt;"",$H196=INDEX(Partidos!$K$4:$K$107,MATCH($A196,Partidos!$A$4:$A$107,0))),1,0)</f>
        <v>0</v>
      </c>
    </row>
    <row r="197" spans="1:10" x14ac:dyDescent="0.3">
      <c r="A197" s="29">
        <v>18</v>
      </c>
      <c r="B197" s="24" t="str">
        <f>IFERROR(INDEX(Partidos!$D$4:$D$107,MATCH($A197,Partidos!$A$4:$A$107,0)),"")</f>
        <v>Irak</v>
      </c>
      <c r="C197" s="24" t="str">
        <f>IFERROR(INDEX(Partidos!$E$4:$E$107,MATCH($A197,Partidos!$A$4:$A$107,0)),"")</f>
        <v>Noruega</v>
      </c>
      <c r="D197" s="29" t="s">
        <v>269</v>
      </c>
      <c r="E197" s="24">
        <f>IFERROR(INDEX(Luis!F$4:F$107,MATCH($A197,Luis!$A$4:$A$107,0)),"")</f>
        <v>0</v>
      </c>
      <c r="F197" s="24">
        <f>IFERROR(INDEX(Luis!G$4:G$107,MATCH($A197,Luis!$A$4:$A$107,0)),"")</f>
        <v>2</v>
      </c>
      <c r="G197" s="21" t="str">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t="str">
        <f>IFERROR(INDEX(Luis!H$4:H$107,MATCH($A197,Luis!$A$4:$A$107,0)),"")</f>
        <v>-</v>
      </c>
      <c r="I197" s="24" t="str">
        <f>IFERROR(INDEX(Partidos!$J$4:$J$107,MATCH($A197,Partidos!$A$4:$A$107,0)),"")</f>
        <v>Grupos</v>
      </c>
      <c r="J197" s="21">
        <f>IF(AND(INDEX(Partidos!$J$4:$J$107,MATCH($A197,Partidos!$A$4:$A$107,0))&lt;&gt;"Grupos",INDEX(Partidos!$H$4:$H$107,MATCH($A197,Partidos!$A$4:$A$107,0))="Finalizado",$H197&lt;&gt;"",$H197=INDEX(Partidos!$K$4:$K$107,MATCH($A197,Partidos!$A$4:$A$107,0))),1,0)</f>
        <v>0</v>
      </c>
    </row>
    <row r="198" spans="1:10" x14ac:dyDescent="0.3">
      <c r="A198" s="31">
        <v>18</v>
      </c>
      <c r="B198" s="24" t="str">
        <f>IFERROR(INDEX(Partidos!$D$4:$D$107,MATCH($A198,Partidos!$A$4:$A$107,0)),"")</f>
        <v>Irak</v>
      </c>
      <c r="C198" s="24" t="str">
        <f>IFERROR(INDEX(Partidos!$E$4:$E$107,MATCH($A198,Partidos!$A$4:$A$107,0)),"")</f>
        <v>Noruega</v>
      </c>
      <c r="D198" s="31" t="s">
        <v>270</v>
      </c>
      <c r="E198" s="24">
        <f>IFERROR(INDEX(Felipe!F$4:F$107,MATCH($A198,Felipe!$A$4:$A$107,0)),"")</f>
        <v>0</v>
      </c>
      <c r="F198" s="24">
        <f>IFERROR(INDEX(Felipe!G$4:G$107,MATCH($A198,Felipe!$A$4:$A$107,0)),"")</f>
        <v>5</v>
      </c>
      <c r="G198" s="21" t="str">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t="str">
        <f>IFERROR(INDEX(Felipe!H$4:H$107,MATCH($A198,Felipe!$A$4:$A$107,0)),"")</f>
        <v>-</v>
      </c>
      <c r="I198" s="24" t="str">
        <f>IFERROR(INDEX(Partidos!$J$4:$J$107,MATCH($A198,Partidos!$A$4:$A$107,0)),"")</f>
        <v>Grupos</v>
      </c>
      <c r="J198" s="21">
        <f>IF(AND(INDEX(Partidos!$J$4:$J$107,MATCH($A198,Partidos!$A$4:$A$107,0))&lt;&gt;"Grupos",INDEX(Partidos!$H$4:$H$107,MATCH($A198,Partidos!$A$4:$A$107,0))="Finalizado",$H198&lt;&gt;"",$H198=INDEX(Partidos!$K$4:$K$107,MATCH($A198,Partidos!$A$4:$A$107,0))),1,0)</f>
        <v>0</v>
      </c>
    </row>
    <row r="199" spans="1:10" x14ac:dyDescent="0.3">
      <c r="A199" s="29">
        <v>18</v>
      </c>
      <c r="B199" s="24" t="str">
        <f>IFERROR(INDEX(Partidos!$D$4:$D$107,MATCH($A199,Partidos!$A$4:$A$107,0)),"")</f>
        <v>Irak</v>
      </c>
      <c r="C199" s="24" t="str">
        <f>IFERROR(INDEX(Partidos!$E$4:$E$107,MATCH($A199,Partidos!$A$4:$A$107,0)),"")</f>
        <v>Noruega</v>
      </c>
      <c r="D199" s="29" t="s">
        <v>271</v>
      </c>
      <c r="E199" s="24">
        <f>IFERROR(INDEX(Simón!F$4:F$107,MATCH($A199,Simón!$A$4:$A$107,0)),"")</f>
        <v>1</v>
      </c>
      <c r="F199" s="24">
        <f>IFERROR(INDEX(Simón!G$4:G$107,MATCH($A199,Simón!$A$4:$A$107,0)),"")</f>
        <v>3</v>
      </c>
      <c r="G199" s="21" t="str">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t="str">
        <f>IFERROR(INDEX(Simón!H$4:H$107,MATCH($A199,Simón!$A$4:$A$107,0)),"")</f>
        <v>-</v>
      </c>
      <c r="I199" s="24" t="str">
        <f>IFERROR(INDEX(Partidos!$J$4:$J$107,MATCH($A199,Partidos!$A$4:$A$107,0)),"")</f>
        <v>Grupos</v>
      </c>
      <c r="J199" s="21">
        <f>IF(AND(INDEX(Partidos!$J$4:$J$107,MATCH($A199,Partidos!$A$4:$A$107,0))&lt;&gt;"Grupos",INDEX(Partidos!$H$4:$H$107,MATCH($A199,Partidos!$A$4:$A$107,0))="Finalizado",$H199&lt;&gt;"",$H199=INDEX(Partidos!$K$4:$K$107,MATCH($A199,Partidos!$A$4:$A$107,0))),1,0)</f>
        <v>0</v>
      </c>
    </row>
    <row r="200" spans="1:10" x14ac:dyDescent="0.3">
      <c r="A200" s="31">
        <v>18</v>
      </c>
      <c r="B200" s="24" t="str">
        <f>IFERROR(INDEX(Partidos!$D$4:$D$107,MATCH($A200,Partidos!$A$4:$A$107,0)),"")</f>
        <v>Irak</v>
      </c>
      <c r="C200" s="24" t="str">
        <f>IFERROR(INDEX(Partidos!$E$4:$E$107,MATCH($A200,Partidos!$A$4:$A$107,0)),"")</f>
        <v>Noruega</v>
      </c>
      <c r="D200" s="31" t="s">
        <v>272</v>
      </c>
      <c r="E200" s="24">
        <f>IFERROR(INDEX(Muni!F$4:F$107,MATCH($A200,Muni!$A$4:$A$107,0)),"")</f>
        <v>0</v>
      </c>
      <c r="F200" s="24">
        <f>IFERROR(INDEX(Muni!G$4:G$107,MATCH($A200,Muni!$A$4:$A$107,0)),"")</f>
        <v>2</v>
      </c>
      <c r="G200" s="21" t="str">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t="str">
        <f>IFERROR(INDEX(Muni!H$4:H$107,MATCH($A200,Muni!$A$4:$A$107,0)),"")</f>
        <v>-</v>
      </c>
      <c r="I200" s="24" t="str">
        <f>IFERROR(INDEX(Partidos!$J$4:$J$107,MATCH($A200,Partidos!$A$4:$A$107,0)),"")</f>
        <v>Grupos</v>
      </c>
      <c r="J200" s="21">
        <f>IF(AND(INDEX(Partidos!$J$4:$J$107,MATCH($A200,Partidos!$A$4:$A$107,0))&lt;&gt;"Grupos",INDEX(Partidos!$H$4:$H$107,MATCH($A200,Partidos!$A$4:$A$107,0))="Finalizado",$H200&lt;&gt;"",$H200=INDEX(Partidos!$K$4:$K$107,MATCH($A200,Partidos!$A$4:$A$107,0))),1,0)</f>
        <v>0</v>
      </c>
    </row>
    <row r="201" spans="1:10" x14ac:dyDescent="0.3">
      <c r="A201" s="29">
        <v>18</v>
      </c>
      <c r="B201" s="24" t="str">
        <f>IFERROR(INDEX(Partidos!$D$4:$D$107,MATCH($A201,Partidos!$A$4:$A$107,0)),"")</f>
        <v>Irak</v>
      </c>
      <c r="C201" s="24" t="str">
        <f>IFERROR(INDEX(Partidos!$E$4:$E$107,MATCH($A201,Partidos!$A$4:$A$107,0)),"")</f>
        <v>Noruega</v>
      </c>
      <c r="D201" s="29" t="s">
        <v>273</v>
      </c>
      <c r="E201" s="24">
        <f>IFERROR(INDEX(Fer!F$4:F$107,MATCH($A201,Fer!$A$4:$A$107,0)),"")</f>
        <v>0</v>
      </c>
      <c r="F201" s="24">
        <f>IFERROR(INDEX(Fer!G$4:G$107,MATCH($A201,Fer!$A$4:$A$107,0)),"")</f>
        <v>3</v>
      </c>
      <c r="G201" s="21" t="str">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t="str">
        <f>IFERROR(INDEX(Fer!H$4:H$107,MATCH($A201,Fer!$A$4:$A$107,0)),"")</f>
        <v>-</v>
      </c>
      <c r="I201" s="24" t="str">
        <f>IFERROR(INDEX(Partidos!$J$4:$J$107,MATCH($A201,Partidos!$A$4:$A$107,0)),"")</f>
        <v>Grupos</v>
      </c>
      <c r="J201" s="21">
        <f>IF(AND(INDEX(Partidos!$J$4:$J$107,MATCH($A201,Partidos!$A$4:$A$107,0))&lt;&gt;"Grupos",INDEX(Partidos!$H$4:$H$107,MATCH($A201,Partidos!$A$4:$A$107,0))="Finalizado",$H201&lt;&gt;"",$H201=INDEX(Partidos!$K$4:$K$107,MATCH($A201,Partidos!$A$4:$A$107,0))),1,0)</f>
        <v>0</v>
      </c>
    </row>
    <row r="202" spans="1:10" x14ac:dyDescent="0.3">
      <c r="A202" s="31">
        <v>19</v>
      </c>
      <c r="B202" s="24" t="str">
        <f>IFERROR(INDEX(Partidos!$D$4:$D$107,MATCH($A202,Partidos!$A$4:$A$107,0)),"")</f>
        <v>Argentina</v>
      </c>
      <c r="C202" s="24" t="str">
        <f>IFERROR(INDEX(Partidos!$E$4:$E$107,MATCH($A202,Partidos!$A$4:$A$107,0)),"")</f>
        <v>Argelia</v>
      </c>
      <c r="D202" s="31" t="s">
        <v>55</v>
      </c>
      <c r="E202" s="24">
        <f>IFERROR(INDEX(Álvaro!F$4:F$107,MATCH($A202,Álvaro!$A$4:$A$107,0)),"")</f>
        <v>2</v>
      </c>
      <c r="F202" s="24">
        <f>IFERROR(INDEX(Álvaro!G$4:G$107,MATCH($A202,Álvaro!$A$4:$A$107,0)),"")</f>
        <v>0</v>
      </c>
      <c r="G202" s="21" t="str">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t="str">
        <f>IFERROR(INDEX(Álvaro!H$4:H$107,MATCH($A202,Álvaro!$A$4:$A$107,0)),"")</f>
        <v>-</v>
      </c>
      <c r="I202" s="24" t="str">
        <f>IFERROR(INDEX(Partidos!$J$4:$J$107,MATCH($A202,Partidos!$A$4:$A$107,0)),"")</f>
        <v>Grupos</v>
      </c>
      <c r="J202" s="21">
        <f>IF(AND(INDEX(Partidos!$J$4:$J$107,MATCH($A202,Partidos!$A$4:$A$107,0))&lt;&gt;"Grupos",INDEX(Partidos!$H$4:$H$107,MATCH($A202,Partidos!$A$4:$A$107,0))="Finalizado",$H202&lt;&gt;"",$H202=INDEX(Partidos!$K$4:$K$107,MATCH($A202,Partidos!$A$4:$A$107,0))),1,0)</f>
        <v>0</v>
      </c>
    </row>
    <row r="203" spans="1:10" x14ac:dyDescent="0.3">
      <c r="A203" s="29">
        <v>19</v>
      </c>
      <c r="B203" s="24" t="str">
        <f>IFERROR(INDEX(Partidos!$D$4:$D$107,MATCH($A203,Partidos!$A$4:$A$107,0)),"")</f>
        <v>Argentina</v>
      </c>
      <c r="C203" s="24" t="str">
        <f>IFERROR(INDEX(Partidos!$E$4:$E$107,MATCH($A203,Partidos!$A$4:$A$107,0)),"")</f>
        <v>Argelia</v>
      </c>
      <c r="D203" s="29" t="s">
        <v>264</v>
      </c>
      <c r="E203" s="24">
        <f>IFERROR(INDEX(Pepe!F$4:F$107,MATCH($A203,Pepe!$A$4:$A$107,0)),"")</f>
        <v>3</v>
      </c>
      <c r="F203" s="24">
        <f>IFERROR(INDEX(Pepe!G$4:G$107,MATCH($A203,Pepe!$A$4:$A$107,0)),"")</f>
        <v>0</v>
      </c>
      <c r="G203" s="21" t="str">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t="str">
        <f>IFERROR(INDEX(Pepe!H$4:H$107,MATCH($A203,Pepe!$A$4:$A$107,0)),"")</f>
        <v>-</v>
      </c>
      <c r="I203" s="24" t="str">
        <f>IFERROR(INDEX(Partidos!$J$4:$J$107,MATCH($A203,Partidos!$A$4:$A$107,0)),"")</f>
        <v>Grupos</v>
      </c>
      <c r="J203" s="21">
        <f>IF(AND(INDEX(Partidos!$J$4:$J$107,MATCH($A203,Partidos!$A$4:$A$107,0))&lt;&gt;"Grupos",INDEX(Partidos!$H$4:$H$107,MATCH($A203,Partidos!$A$4:$A$107,0))="Finalizado",$H203&lt;&gt;"",$H203=INDEX(Partidos!$K$4:$K$107,MATCH($A203,Partidos!$A$4:$A$107,0))),1,0)</f>
        <v>0</v>
      </c>
    </row>
    <row r="204" spans="1:10" x14ac:dyDescent="0.3">
      <c r="A204" s="31">
        <v>19</v>
      </c>
      <c r="B204" s="24" t="str">
        <f>IFERROR(INDEX(Partidos!$D$4:$D$107,MATCH($A204,Partidos!$A$4:$A$107,0)),"")</f>
        <v>Argentina</v>
      </c>
      <c r="C204" s="24" t="str">
        <f>IFERROR(INDEX(Partidos!$E$4:$E$107,MATCH($A204,Partidos!$A$4:$A$107,0)),"")</f>
        <v>Argelia</v>
      </c>
      <c r="D204" s="31" t="s">
        <v>265</v>
      </c>
      <c r="E204" s="24">
        <f>IFERROR(INDEX(Patri!F$4:F$107,MATCH($A204,Patri!$A$4:$A$107,0)),"")</f>
        <v>2</v>
      </c>
      <c r="F204" s="24">
        <f>IFERROR(INDEX(Patri!G$4:G$107,MATCH($A204,Patri!$A$4:$A$107,0)),"")</f>
        <v>1</v>
      </c>
      <c r="G204" s="21" t="str">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t="str">
        <f>IFERROR(INDEX(Patri!H$4:H$107,MATCH($A204,Patri!$A$4:$A$107,0)),"")</f>
        <v>-</v>
      </c>
      <c r="I204" s="24" t="str">
        <f>IFERROR(INDEX(Partidos!$J$4:$J$107,MATCH($A204,Partidos!$A$4:$A$107,0)),"")</f>
        <v>Grupos</v>
      </c>
      <c r="J204" s="21">
        <f>IF(AND(INDEX(Partidos!$J$4:$J$107,MATCH($A204,Partidos!$A$4:$A$107,0))&lt;&gt;"Grupos",INDEX(Partidos!$H$4:$H$107,MATCH($A204,Partidos!$A$4:$A$107,0))="Finalizado",$H204&lt;&gt;"",$H204=INDEX(Partidos!$K$4:$K$107,MATCH($A204,Partidos!$A$4:$A$107,0))),1,0)</f>
        <v>0</v>
      </c>
    </row>
    <row r="205" spans="1:10" x14ac:dyDescent="0.3">
      <c r="A205" s="29">
        <v>19</v>
      </c>
      <c r="B205" s="24" t="str">
        <f>IFERROR(INDEX(Partidos!$D$4:$D$107,MATCH($A205,Partidos!$A$4:$A$107,0)),"")</f>
        <v>Argentina</v>
      </c>
      <c r="C205" s="24" t="str">
        <f>IFERROR(INDEX(Partidos!$E$4:$E$107,MATCH($A205,Partidos!$A$4:$A$107,0)),"")</f>
        <v>Argelia</v>
      </c>
      <c r="D205" s="29" t="s">
        <v>266</v>
      </c>
      <c r="E205" s="24">
        <f>IFERROR(INDEX(Kike!F$4:F$107,MATCH($A205,Kike!$A$4:$A$107,0)),"")</f>
        <v>2</v>
      </c>
      <c r="F205" s="24">
        <f>IFERROR(INDEX(Kike!G$4:G$107,MATCH($A205,Kike!$A$4:$A$107,0)),"")</f>
        <v>0</v>
      </c>
      <c r="G205" s="21" t="str">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t="str">
        <f>IFERROR(INDEX(Kike!H$4:H$107,MATCH($A205,Kike!$A$4:$A$107,0)),"")</f>
        <v>-</v>
      </c>
      <c r="I205" s="24" t="str">
        <f>IFERROR(INDEX(Partidos!$J$4:$J$107,MATCH($A205,Partidos!$A$4:$A$107,0)),"")</f>
        <v>Grupos</v>
      </c>
      <c r="J205" s="21">
        <f>IF(AND(INDEX(Partidos!$J$4:$J$107,MATCH($A205,Partidos!$A$4:$A$107,0))&lt;&gt;"Grupos",INDEX(Partidos!$H$4:$H$107,MATCH($A205,Partidos!$A$4:$A$107,0))="Finalizado",$H205&lt;&gt;"",$H205=INDEX(Partidos!$K$4:$K$107,MATCH($A205,Partidos!$A$4:$A$107,0))),1,0)</f>
        <v>0</v>
      </c>
    </row>
    <row r="206" spans="1:10" x14ac:dyDescent="0.3">
      <c r="A206" s="31">
        <v>19</v>
      </c>
      <c r="B206" s="24" t="str">
        <f>IFERROR(INDEX(Partidos!$D$4:$D$107,MATCH($A206,Partidos!$A$4:$A$107,0)),"")</f>
        <v>Argentina</v>
      </c>
      <c r="C206" s="24" t="str">
        <f>IFERROR(INDEX(Partidos!$E$4:$E$107,MATCH($A206,Partidos!$A$4:$A$107,0)),"")</f>
        <v>Argelia</v>
      </c>
      <c r="D206" s="31" t="s">
        <v>267</v>
      </c>
      <c r="E206" s="24">
        <f>IFERROR(INDEX(Quintero!F$4:F$107,MATCH($A206,Quintero!$A$4:$A$107,0)),"")</f>
        <v>3</v>
      </c>
      <c r="F206" s="24">
        <f>IFERROR(INDEX(Quintero!G$4:G$107,MATCH($A206,Quintero!$A$4:$A$107,0)),"")</f>
        <v>0</v>
      </c>
      <c r="G206" s="21" t="str">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t="str">
        <f>IFERROR(INDEX(Quintero!H$4:H$107,MATCH($A206,Quintero!$A$4:$A$107,0)),"")</f>
        <v>-</v>
      </c>
      <c r="I206" s="24" t="str">
        <f>IFERROR(INDEX(Partidos!$J$4:$J$107,MATCH($A206,Partidos!$A$4:$A$107,0)),"")</f>
        <v>Grupos</v>
      </c>
      <c r="J206" s="21">
        <f>IF(AND(INDEX(Partidos!$J$4:$J$107,MATCH($A206,Partidos!$A$4:$A$107,0))&lt;&gt;"Grupos",INDEX(Partidos!$H$4:$H$107,MATCH($A206,Partidos!$A$4:$A$107,0))="Finalizado",$H206&lt;&gt;"",$H206=INDEX(Partidos!$K$4:$K$107,MATCH($A206,Partidos!$A$4:$A$107,0))),1,0)</f>
        <v>0</v>
      </c>
    </row>
    <row r="207" spans="1:10" x14ac:dyDescent="0.3">
      <c r="A207" s="29">
        <v>19</v>
      </c>
      <c r="B207" s="24" t="str">
        <f>IFERROR(INDEX(Partidos!$D$4:$D$107,MATCH($A207,Partidos!$A$4:$A$107,0)),"")</f>
        <v>Argentina</v>
      </c>
      <c r="C207" s="24" t="str">
        <f>IFERROR(INDEX(Partidos!$E$4:$E$107,MATCH($A207,Partidos!$A$4:$A$107,0)),"")</f>
        <v>Argelia</v>
      </c>
      <c r="D207" s="29" t="s">
        <v>268</v>
      </c>
      <c r="E207" s="24">
        <f>IFERROR(INDEX(Nacho!F$4:F$107,MATCH($A207,Nacho!$A$4:$A$107,0)),"")</f>
        <v>2</v>
      </c>
      <c r="F207" s="24">
        <f>IFERROR(INDEX(Nacho!G$4:G$107,MATCH($A207,Nacho!$A$4:$A$107,0)),"")</f>
        <v>1</v>
      </c>
      <c r="G207" s="21" t="str">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t="str">
        <f>IFERROR(INDEX(Nacho!H$4:H$107,MATCH($A207,Nacho!$A$4:$A$107,0)),"")</f>
        <v>-</v>
      </c>
      <c r="I207" s="24" t="str">
        <f>IFERROR(INDEX(Partidos!$J$4:$J$107,MATCH($A207,Partidos!$A$4:$A$107,0)),"")</f>
        <v>Grupos</v>
      </c>
      <c r="J207" s="21">
        <f>IF(AND(INDEX(Partidos!$J$4:$J$107,MATCH($A207,Partidos!$A$4:$A$107,0))&lt;&gt;"Grupos",INDEX(Partidos!$H$4:$H$107,MATCH($A207,Partidos!$A$4:$A$107,0))="Finalizado",$H207&lt;&gt;"",$H207=INDEX(Partidos!$K$4:$K$107,MATCH($A207,Partidos!$A$4:$A$107,0))),1,0)</f>
        <v>0</v>
      </c>
    </row>
    <row r="208" spans="1:10" x14ac:dyDescent="0.3">
      <c r="A208" s="31">
        <v>19</v>
      </c>
      <c r="B208" s="24" t="str">
        <f>IFERROR(INDEX(Partidos!$D$4:$D$107,MATCH($A208,Partidos!$A$4:$A$107,0)),"")</f>
        <v>Argentina</v>
      </c>
      <c r="C208" s="24" t="str">
        <f>IFERROR(INDEX(Partidos!$E$4:$E$107,MATCH($A208,Partidos!$A$4:$A$107,0)),"")</f>
        <v>Argelia</v>
      </c>
      <c r="D208" s="31" t="s">
        <v>269</v>
      </c>
      <c r="E208" s="24">
        <f>IFERROR(INDEX(Luis!F$4:F$107,MATCH($A208,Luis!$A$4:$A$107,0)),"")</f>
        <v>3</v>
      </c>
      <c r="F208" s="24">
        <f>IFERROR(INDEX(Luis!G$4:G$107,MATCH($A208,Luis!$A$4:$A$107,0)),"")</f>
        <v>0</v>
      </c>
      <c r="G208" s="21" t="str">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t="str">
        <f>IFERROR(INDEX(Luis!H$4:H$107,MATCH($A208,Luis!$A$4:$A$107,0)),"")</f>
        <v>-</v>
      </c>
      <c r="I208" s="24" t="str">
        <f>IFERROR(INDEX(Partidos!$J$4:$J$107,MATCH($A208,Partidos!$A$4:$A$107,0)),"")</f>
        <v>Grupos</v>
      </c>
      <c r="J208" s="21">
        <f>IF(AND(INDEX(Partidos!$J$4:$J$107,MATCH($A208,Partidos!$A$4:$A$107,0))&lt;&gt;"Grupos",INDEX(Partidos!$H$4:$H$107,MATCH($A208,Partidos!$A$4:$A$107,0))="Finalizado",$H208&lt;&gt;"",$H208=INDEX(Partidos!$K$4:$K$107,MATCH($A208,Partidos!$A$4:$A$107,0))),1,0)</f>
        <v>0</v>
      </c>
    </row>
    <row r="209" spans="1:10" x14ac:dyDescent="0.3">
      <c r="A209" s="29">
        <v>19</v>
      </c>
      <c r="B209" s="24" t="str">
        <f>IFERROR(INDEX(Partidos!$D$4:$D$107,MATCH($A209,Partidos!$A$4:$A$107,0)),"")</f>
        <v>Argentina</v>
      </c>
      <c r="C209" s="24" t="str">
        <f>IFERROR(INDEX(Partidos!$E$4:$E$107,MATCH($A209,Partidos!$A$4:$A$107,0)),"")</f>
        <v>Argelia</v>
      </c>
      <c r="D209" s="29" t="s">
        <v>270</v>
      </c>
      <c r="E209" s="24">
        <f>IFERROR(INDEX(Felipe!F$4:F$107,MATCH($A209,Felipe!$A$4:$A$107,0)),"")</f>
        <v>1</v>
      </c>
      <c r="F209" s="24">
        <f>IFERROR(INDEX(Felipe!G$4:G$107,MATCH($A209,Felipe!$A$4:$A$107,0)),"")</f>
        <v>0</v>
      </c>
      <c r="G209" s="21" t="str">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t="str">
        <f>IFERROR(INDEX(Felipe!H$4:H$107,MATCH($A209,Felipe!$A$4:$A$107,0)),"")</f>
        <v>-</v>
      </c>
      <c r="I209" s="24" t="str">
        <f>IFERROR(INDEX(Partidos!$J$4:$J$107,MATCH($A209,Partidos!$A$4:$A$107,0)),"")</f>
        <v>Grupos</v>
      </c>
      <c r="J209" s="21">
        <f>IF(AND(INDEX(Partidos!$J$4:$J$107,MATCH($A209,Partidos!$A$4:$A$107,0))&lt;&gt;"Grupos",INDEX(Partidos!$H$4:$H$107,MATCH($A209,Partidos!$A$4:$A$107,0))="Finalizado",$H209&lt;&gt;"",$H209=INDEX(Partidos!$K$4:$K$107,MATCH($A209,Partidos!$A$4:$A$107,0))),1,0)</f>
        <v>0</v>
      </c>
    </row>
    <row r="210" spans="1:10" x14ac:dyDescent="0.3">
      <c r="A210" s="31">
        <v>19</v>
      </c>
      <c r="B210" s="24" t="str">
        <f>IFERROR(INDEX(Partidos!$D$4:$D$107,MATCH($A210,Partidos!$A$4:$A$107,0)),"")</f>
        <v>Argentina</v>
      </c>
      <c r="C210" s="24" t="str">
        <f>IFERROR(INDEX(Partidos!$E$4:$E$107,MATCH($A210,Partidos!$A$4:$A$107,0)),"")</f>
        <v>Argelia</v>
      </c>
      <c r="D210" s="31" t="s">
        <v>271</v>
      </c>
      <c r="E210" s="24">
        <f>IFERROR(INDEX(Simón!F$4:F$107,MATCH($A210,Simón!$A$4:$A$107,0)),"")</f>
        <v>2</v>
      </c>
      <c r="F210" s="24">
        <f>IFERROR(INDEX(Simón!G$4:G$107,MATCH($A210,Simón!$A$4:$A$107,0)),"")</f>
        <v>0</v>
      </c>
      <c r="G210" s="21" t="str">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t="str">
        <f>IFERROR(INDEX(Simón!H$4:H$107,MATCH($A210,Simón!$A$4:$A$107,0)),"")</f>
        <v>-</v>
      </c>
      <c r="I210" s="24" t="str">
        <f>IFERROR(INDEX(Partidos!$J$4:$J$107,MATCH($A210,Partidos!$A$4:$A$107,0)),"")</f>
        <v>Grupos</v>
      </c>
      <c r="J210" s="21">
        <f>IF(AND(INDEX(Partidos!$J$4:$J$107,MATCH($A210,Partidos!$A$4:$A$107,0))&lt;&gt;"Grupos",INDEX(Partidos!$H$4:$H$107,MATCH($A210,Partidos!$A$4:$A$107,0))="Finalizado",$H210&lt;&gt;"",$H210=INDEX(Partidos!$K$4:$K$107,MATCH($A210,Partidos!$A$4:$A$107,0))),1,0)</f>
        <v>0</v>
      </c>
    </row>
    <row r="211" spans="1:10" x14ac:dyDescent="0.3">
      <c r="A211" s="29">
        <v>19</v>
      </c>
      <c r="B211" s="24" t="str">
        <f>IFERROR(INDEX(Partidos!$D$4:$D$107,MATCH($A211,Partidos!$A$4:$A$107,0)),"")</f>
        <v>Argentina</v>
      </c>
      <c r="C211" s="24" t="str">
        <f>IFERROR(INDEX(Partidos!$E$4:$E$107,MATCH($A211,Partidos!$A$4:$A$107,0)),"")</f>
        <v>Argelia</v>
      </c>
      <c r="D211" s="29" t="s">
        <v>272</v>
      </c>
      <c r="E211" s="24">
        <f>IFERROR(INDEX(Muni!F$4:F$107,MATCH($A211,Muni!$A$4:$A$107,0)),"")</f>
        <v>1</v>
      </c>
      <c r="F211" s="24">
        <f>IFERROR(INDEX(Muni!G$4:G$107,MATCH($A211,Muni!$A$4:$A$107,0)),"")</f>
        <v>0</v>
      </c>
      <c r="G211" s="21" t="str">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t="str">
        <f>IFERROR(INDEX(Muni!H$4:H$107,MATCH($A211,Muni!$A$4:$A$107,0)),"")</f>
        <v>-</v>
      </c>
      <c r="I211" s="24" t="str">
        <f>IFERROR(INDEX(Partidos!$J$4:$J$107,MATCH($A211,Partidos!$A$4:$A$107,0)),"")</f>
        <v>Grupos</v>
      </c>
      <c r="J211" s="21">
        <f>IF(AND(INDEX(Partidos!$J$4:$J$107,MATCH($A211,Partidos!$A$4:$A$107,0))&lt;&gt;"Grupos",INDEX(Partidos!$H$4:$H$107,MATCH($A211,Partidos!$A$4:$A$107,0))="Finalizado",$H211&lt;&gt;"",$H211=INDEX(Partidos!$K$4:$K$107,MATCH($A211,Partidos!$A$4:$A$107,0))),1,0)</f>
        <v>0</v>
      </c>
    </row>
    <row r="212" spans="1:10" x14ac:dyDescent="0.3">
      <c r="A212" s="31">
        <v>19</v>
      </c>
      <c r="B212" s="24" t="str">
        <f>IFERROR(INDEX(Partidos!$D$4:$D$107,MATCH($A212,Partidos!$A$4:$A$107,0)),"")</f>
        <v>Argentina</v>
      </c>
      <c r="C212" s="24" t="str">
        <f>IFERROR(INDEX(Partidos!$E$4:$E$107,MATCH($A212,Partidos!$A$4:$A$107,0)),"")</f>
        <v>Argelia</v>
      </c>
      <c r="D212" s="31" t="s">
        <v>273</v>
      </c>
      <c r="E212" s="24">
        <f>IFERROR(INDEX(Fer!F$4:F$107,MATCH($A212,Fer!$A$4:$A$107,0)),"")</f>
        <v>3</v>
      </c>
      <c r="F212" s="24">
        <f>IFERROR(INDEX(Fer!G$4:G$107,MATCH($A212,Fer!$A$4:$A$107,0)),"")</f>
        <v>0</v>
      </c>
      <c r="G212" s="21" t="str">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t="str">
        <f>IFERROR(INDEX(Fer!H$4:H$107,MATCH($A212,Fer!$A$4:$A$107,0)),"")</f>
        <v>-</v>
      </c>
      <c r="I212" s="24" t="str">
        <f>IFERROR(INDEX(Partidos!$J$4:$J$107,MATCH($A212,Partidos!$A$4:$A$107,0)),"")</f>
        <v>Grupos</v>
      </c>
      <c r="J212" s="21">
        <f>IF(AND(INDEX(Partidos!$J$4:$J$107,MATCH($A212,Partidos!$A$4:$A$107,0))&lt;&gt;"Grupos",INDEX(Partidos!$H$4:$H$107,MATCH($A212,Partidos!$A$4:$A$107,0))="Finalizado",$H212&lt;&gt;"",$H212=INDEX(Partidos!$K$4:$K$107,MATCH($A212,Partidos!$A$4:$A$107,0))),1,0)</f>
        <v>0</v>
      </c>
    </row>
    <row r="213" spans="1:10" x14ac:dyDescent="0.3">
      <c r="A213" s="29">
        <v>20</v>
      </c>
      <c r="B213" s="24" t="str">
        <f>IFERROR(INDEX(Partidos!$D$4:$D$107,MATCH($A213,Partidos!$A$4:$A$107,0)),"")</f>
        <v>Austria</v>
      </c>
      <c r="C213" s="24" t="str">
        <f>IFERROR(INDEX(Partidos!$E$4:$E$107,MATCH($A213,Partidos!$A$4:$A$107,0)),"")</f>
        <v>Jordania</v>
      </c>
      <c r="D213" s="29" t="s">
        <v>55</v>
      </c>
      <c r="E213" s="24">
        <f>IFERROR(INDEX(Álvaro!F$4:F$107,MATCH($A213,Álvaro!$A$4:$A$107,0)),"")</f>
        <v>2</v>
      </c>
      <c r="F213" s="24">
        <f>IFERROR(INDEX(Álvaro!G$4:G$107,MATCH($A213,Álvaro!$A$4:$A$107,0)),"")</f>
        <v>0</v>
      </c>
      <c r="G213" s="21" t="str">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t="str">
        <f>IFERROR(INDEX(Álvaro!H$4:H$107,MATCH($A213,Álvaro!$A$4:$A$107,0)),"")</f>
        <v>-</v>
      </c>
      <c r="I213" s="24" t="str">
        <f>IFERROR(INDEX(Partidos!$J$4:$J$107,MATCH($A213,Partidos!$A$4:$A$107,0)),"")</f>
        <v>Grupos</v>
      </c>
      <c r="J213" s="21">
        <f>IF(AND(INDEX(Partidos!$J$4:$J$107,MATCH($A213,Partidos!$A$4:$A$107,0))&lt;&gt;"Grupos",INDEX(Partidos!$H$4:$H$107,MATCH($A213,Partidos!$A$4:$A$107,0))="Finalizado",$H213&lt;&gt;"",$H213=INDEX(Partidos!$K$4:$K$107,MATCH($A213,Partidos!$A$4:$A$107,0))),1,0)</f>
        <v>0</v>
      </c>
    </row>
    <row r="214" spans="1:10" x14ac:dyDescent="0.3">
      <c r="A214" s="31">
        <v>20</v>
      </c>
      <c r="B214" s="24" t="str">
        <f>IFERROR(INDEX(Partidos!$D$4:$D$107,MATCH($A214,Partidos!$A$4:$A$107,0)),"")</f>
        <v>Austria</v>
      </c>
      <c r="C214" s="24" t="str">
        <f>IFERROR(INDEX(Partidos!$E$4:$E$107,MATCH($A214,Partidos!$A$4:$A$107,0)),"")</f>
        <v>Jordania</v>
      </c>
      <c r="D214" s="31" t="s">
        <v>264</v>
      </c>
      <c r="E214" s="24">
        <f>IFERROR(INDEX(Pepe!F$4:F$107,MATCH($A214,Pepe!$A$4:$A$107,0)),"")</f>
        <v>2</v>
      </c>
      <c r="F214" s="24">
        <f>IFERROR(INDEX(Pepe!G$4:G$107,MATCH($A214,Pepe!$A$4:$A$107,0)),"")</f>
        <v>0</v>
      </c>
      <c r="G214" s="21" t="str">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t="str">
        <f>IFERROR(INDEX(Pepe!H$4:H$107,MATCH($A214,Pepe!$A$4:$A$107,0)),"")</f>
        <v>-</v>
      </c>
      <c r="I214" s="24" t="str">
        <f>IFERROR(INDEX(Partidos!$J$4:$J$107,MATCH($A214,Partidos!$A$4:$A$107,0)),"")</f>
        <v>Grupos</v>
      </c>
      <c r="J214" s="21">
        <f>IF(AND(INDEX(Partidos!$J$4:$J$107,MATCH($A214,Partidos!$A$4:$A$107,0))&lt;&gt;"Grupos",INDEX(Partidos!$H$4:$H$107,MATCH($A214,Partidos!$A$4:$A$107,0))="Finalizado",$H214&lt;&gt;"",$H214=INDEX(Partidos!$K$4:$K$107,MATCH($A214,Partidos!$A$4:$A$107,0))),1,0)</f>
        <v>0</v>
      </c>
    </row>
    <row r="215" spans="1:10" x14ac:dyDescent="0.3">
      <c r="A215" s="29">
        <v>20</v>
      </c>
      <c r="B215" s="24" t="str">
        <f>IFERROR(INDEX(Partidos!$D$4:$D$107,MATCH($A215,Partidos!$A$4:$A$107,0)),"")</f>
        <v>Austria</v>
      </c>
      <c r="C215" s="24" t="str">
        <f>IFERROR(INDEX(Partidos!$E$4:$E$107,MATCH($A215,Partidos!$A$4:$A$107,0)),"")</f>
        <v>Jordania</v>
      </c>
      <c r="D215" s="29" t="s">
        <v>265</v>
      </c>
      <c r="E215" s="24">
        <f>IFERROR(INDEX(Patri!F$4:F$107,MATCH($A215,Patri!$A$4:$A$107,0)),"")</f>
        <v>2</v>
      </c>
      <c r="F215" s="24">
        <f>IFERROR(INDEX(Patri!G$4:G$107,MATCH($A215,Patri!$A$4:$A$107,0)),"")</f>
        <v>0</v>
      </c>
      <c r="G215" s="21" t="str">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t="str">
        <f>IFERROR(INDEX(Patri!H$4:H$107,MATCH($A215,Patri!$A$4:$A$107,0)),"")</f>
        <v>-</v>
      </c>
      <c r="I215" s="24" t="str">
        <f>IFERROR(INDEX(Partidos!$J$4:$J$107,MATCH($A215,Partidos!$A$4:$A$107,0)),"")</f>
        <v>Grupos</v>
      </c>
      <c r="J215" s="21">
        <f>IF(AND(INDEX(Partidos!$J$4:$J$107,MATCH($A215,Partidos!$A$4:$A$107,0))&lt;&gt;"Grupos",INDEX(Partidos!$H$4:$H$107,MATCH($A215,Partidos!$A$4:$A$107,0))="Finalizado",$H215&lt;&gt;"",$H215=INDEX(Partidos!$K$4:$K$107,MATCH($A215,Partidos!$A$4:$A$107,0))),1,0)</f>
        <v>0</v>
      </c>
    </row>
    <row r="216" spans="1:10" x14ac:dyDescent="0.3">
      <c r="A216" s="31">
        <v>20</v>
      </c>
      <c r="B216" s="24" t="str">
        <f>IFERROR(INDEX(Partidos!$D$4:$D$107,MATCH($A216,Partidos!$A$4:$A$107,0)),"")</f>
        <v>Austria</v>
      </c>
      <c r="C216" s="24" t="str">
        <f>IFERROR(INDEX(Partidos!$E$4:$E$107,MATCH($A216,Partidos!$A$4:$A$107,0)),"")</f>
        <v>Jordania</v>
      </c>
      <c r="D216" s="31" t="s">
        <v>266</v>
      </c>
      <c r="E216" s="24">
        <f>IFERROR(INDEX(Kike!F$4:F$107,MATCH($A216,Kike!$A$4:$A$107,0)),"")</f>
        <v>2</v>
      </c>
      <c r="F216" s="24">
        <f>IFERROR(INDEX(Kike!G$4:G$107,MATCH($A216,Kike!$A$4:$A$107,0)),"")</f>
        <v>0</v>
      </c>
      <c r="G216" s="21" t="str">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t="str">
        <f>IFERROR(INDEX(Kike!H$4:H$107,MATCH($A216,Kike!$A$4:$A$107,0)),"")</f>
        <v>-</v>
      </c>
      <c r="I216" s="24" t="str">
        <f>IFERROR(INDEX(Partidos!$J$4:$J$107,MATCH($A216,Partidos!$A$4:$A$107,0)),"")</f>
        <v>Grupos</v>
      </c>
      <c r="J216" s="21">
        <f>IF(AND(INDEX(Partidos!$J$4:$J$107,MATCH($A216,Partidos!$A$4:$A$107,0))&lt;&gt;"Grupos",INDEX(Partidos!$H$4:$H$107,MATCH($A216,Partidos!$A$4:$A$107,0))="Finalizado",$H216&lt;&gt;"",$H216=INDEX(Partidos!$K$4:$K$107,MATCH($A216,Partidos!$A$4:$A$107,0))),1,0)</f>
        <v>0</v>
      </c>
    </row>
    <row r="217" spans="1:10" x14ac:dyDescent="0.3">
      <c r="A217" s="29">
        <v>20</v>
      </c>
      <c r="B217" s="24" t="str">
        <f>IFERROR(INDEX(Partidos!$D$4:$D$107,MATCH($A217,Partidos!$A$4:$A$107,0)),"")</f>
        <v>Austria</v>
      </c>
      <c r="C217" s="24" t="str">
        <f>IFERROR(INDEX(Partidos!$E$4:$E$107,MATCH($A217,Partidos!$A$4:$A$107,0)),"")</f>
        <v>Jordania</v>
      </c>
      <c r="D217" s="29" t="s">
        <v>267</v>
      </c>
      <c r="E217" s="24">
        <f>IFERROR(INDEX(Quintero!F$4:F$107,MATCH($A217,Quintero!$A$4:$A$107,0)),"")</f>
        <v>1</v>
      </c>
      <c r="F217" s="24">
        <f>IFERROR(INDEX(Quintero!G$4:G$107,MATCH($A217,Quintero!$A$4:$A$107,0)),"")</f>
        <v>0</v>
      </c>
      <c r="G217" s="21" t="str">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t="str">
        <f>IFERROR(INDEX(Quintero!H$4:H$107,MATCH($A217,Quintero!$A$4:$A$107,0)),"")</f>
        <v>-</v>
      </c>
      <c r="I217" s="24" t="str">
        <f>IFERROR(INDEX(Partidos!$J$4:$J$107,MATCH($A217,Partidos!$A$4:$A$107,0)),"")</f>
        <v>Grupos</v>
      </c>
      <c r="J217" s="21">
        <f>IF(AND(INDEX(Partidos!$J$4:$J$107,MATCH($A217,Partidos!$A$4:$A$107,0))&lt;&gt;"Grupos",INDEX(Partidos!$H$4:$H$107,MATCH($A217,Partidos!$A$4:$A$107,0))="Finalizado",$H217&lt;&gt;"",$H217=INDEX(Partidos!$K$4:$K$107,MATCH($A217,Partidos!$A$4:$A$107,0))),1,0)</f>
        <v>0</v>
      </c>
    </row>
    <row r="218" spans="1:10" x14ac:dyDescent="0.3">
      <c r="A218" s="31">
        <v>20</v>
      </c>
      <c r="B218" s="24" t="str">
        <f>IFERROR(INDEX(Partidos!$D$4:$D$107,MATCH($A218,Partidos!$A$4:$A$107,0)),"")</f>
        <v>Austria</v>
      </c>
      <c r="C218" s="24" t="str">
        <f>IFERROR(INDEX(Partidos!$E$4:$E$107,MATCH($A218,Partidos!$A$4:$A$107,0)),"")</f>
        <v>Jordania</v>
      </c>
      <c r="D218" s="31" t="s">
        <v>268</v>
      </c>
      <c r="E218" s="24">
        <f>IFERROR(INDEX(Nacho!F$4:F$107,MATCH($A218,Nacho!$A$4:$A$107,0)),"")</f>
        <v>2</v>
      </c>
      <c r="F218" s="24">
        <f>IFERROR(INDEX(Nacho!G$4:G$107,MATCH($A218,Nacho!$A$4:$A$107,0)),"")</f>
        <v>0</v>
      </c>
      <c r="G218" s="21" t="str">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t="str">
        <f>IFERROR(INDEX(Nacho!H$4:H$107,MATCH($A218,Nacho!$A$4:$A$107,0)),"")</f>
        <v>-</v>
      </c>
      <c r="I218" s="24" t="str">
        <f>IFERROR(INDEX(Partidos!$J$4:$J$107,MATCH($A218,Partidos!$A$4:$A$107,0)),"")</f>
        <v>Grupos</v>
      </c>
      <c r="J218" s="21">
        <f>IF(AND(INDEX(Partidos!$J$4:$J$107,MATCH($A218,Partidos!$A$4:$A$107,0))&lt;&gt;"Grupos",INDEX(Partidos!$H$4:$H$107,MATCH($A218,Partidos!$A$4:$A$107,0))="Finalizado",$H218&lt;&gt;"",$H218=INDEX(Partidos!$K$4:$K$107,MATCH($A218,Partidos!$A$4:$A$107,0))),1,0)</f>
        <v>0</v>
      </c>
    </row>
    <row r="219" spans="1:10" x14ac:dyDescent="0.3">
      <c r="A219" s="29">
        <v>20</v>
      </c>
      <c r="B219" s="24" t="str">
        <f>IFERROR(INDEX(Partidos!$D$4:$D$107,MATCH($A219,Partidos!$A$4:$A$107,0)),"")</f>
        <v>Austria</v>
      </c>
      <c r="C219" s="24" t="str">
        <f>IFERROR(INDEX(Partidos!$E$4:$E$107,MATCH($A219,Partidos!$A$4:$A$107,0)),"")</f>
        <v>Jordania</v>
      </c>
      <c r="D219" s="29" t="s">
        <v>269</v>
      </c>
      <c r="E219" s="24">
        <f>IFERROR(INDEX(Luis!F$4:F$107,MATCH($A219,Luis!$A$4:$A$107,0)),"")</f>
        <v>2</v>
      </c>
      <c r="F219" s="24">
        <f>IFERROR(INDEX(Luis!G$4:G$107,MATCH($A219,Luis!$A$4:$A$107,0)),"")</f>
        <v>0</v>
      </c>
      <c r="G219" s="21" t="str">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t="str">
        <f>IFERROR(INDEX(Luis!H$4:H$107,MATCH($A219,Luis!$A$4:$A$107,0)),"")</f>
        <v>-</v>
      </c>
      <c r="I219" s="24" t="str">
        <f>IFERROR(INDEX(Partidos!$J$4:$J$107,MATCH($A219,Partidos!$A$4:$A$107,0)),"")</f>
        <v>Grupos</v>
      </c>
      <c r="J219" s="21">
        <f>IF(AND(INDEX(Partidos!$J$4:$J$107,MATCH($A219,Partidos!$A$4:$A$107,0))&lt;&gt;"Grupos",INDEX(Partidos!$H$4:$H$107,MATCH($A219,Partidos!$A$4:$A$107,0))="Finalizado",$H219&lt;&gt;"",$H219=INDEX(Partidos!$K$4:$K$107,MATCH($A219,Partidos!$A$4:$A$107,0))),1,0)</f>
        <v>0</v>
      </c>
    </row>
    <row r="220" spans="1:10" x14ac:dyDescent="0.3">
      <c r="A220" s="31">
        <v>20</v>
      </c>
      <c r="B220" s="24" t="str">
        <f>IFERROR(INDEX(Partidos!$D$4:$D$107,MATCH($A220,Partidos!$A$4:$A$107,0)),"")</f>
        <v>Austria</v>
      </c>
      <c r="C220" s="24" t="str">
        <f>IFERROR(INDEX(Partidos!$E$4:$E$107,MATCH($A220,Partidos!$A$4:$A$107,0)),"")</f>
        <v>Jordania</v>
      </c>
      <c r="D220" s="31" t="s">
        <v>270</v>
      </c>
      <c r="E220" s="24">
        <f>IFERROR(INDEX(Felipe!F$4:F$107,MATCH($A220,Felipe!$A$4:$A$107,0)),"")</f>
        <v>0</v>
      </c>
      <c r="F220" s="24">
        <f>IFERROR(INDEX(Felipe!G$4:G$107,MATCH($A220,Felipe!$A$4:$A$107,0)),"")</f>
        <v>1</v>
      </c>
      <c r="G220" s="21" t="str">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t="str">
        <f>IFERROR(INDEX(Felipe!H$4:H$107,MATCH($A220,Felipe!$A$4:$A$107,0)),"")</f>
        <v>-</v>
      </c>
      <c r="I220" s="24" t="str">
        <f>IFERROR(INDEX(Partidos!$J$4:$J$107,MATCH($A220,Partidos!$A$4:$A$107,0)),"")</f>
        <v>Grupos</v>
      </c>
      <c r="J220" s="21">
        <f>IF(AND(INDEX(Partidos!$J$4:$J$107,MATCH($A220,Partidos!$A$4:$A$107,0))&lt;&gt;"Grupos",INDEX(Partidos!$H$4:$H$107,MATCH($A220,Partidos!$A$4:$A$107,0))="Finalizado",$H220&lt;&gt;"",$H220=INDEX(Partidos!$K$4:$K$107,MATCH($A220,Partidos!$A$4:$A$107,0))),1,0)</f>
        <v>0</v>
      </c>
    </row>
    <row r="221" spans="1:10" x14ac:dyDescent="0.3">
      <c r="A221" s="29">
        <v>20</v>
      </c>
      <c r="B221" s="24" t="str">
        <f>IFERROR(INDEX(Partidos!$D$4:$D$107,MATCH($A221,Partidos!$A$4:$A$107,0)),"")</f>
        <v>Austria</v>
      </c>
      <c r="C221" s="24" t="str">
        <f>IFERROR(INDEX(Partidos!$E$4:$E$107,MATCH($A221,Partidos!$A$4:$A$107,0)),"")</f>
        <v>Jordania</v>
      </c>
      <c r="D221" s="29" t="s">
        <v>271</v>
      </c>
      <c r="E221" s="24">
        <f>IFERROR(INDEX(Simón!F$4:F$107,MATCH($A221,Simón!$A$4:$A$107,0)),"")</f>
        <v>3</v>
      </c>
      <c r="F221" s="24">
        <f>IFERROR(INDEX(Simón!G$4:G$107,MATCH($A221,Simón!$A$4:$A$107,0)),"")</f>
        <v>0</v>
      </c>
      <c r="G221" s="21" t="str">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t="str">
        <f>IFERROR(INDEX(Simón!H$4:H$107,MATCH($A221,Simón!$A$4:$A$107,0)),"")</f>
        <v>-</v>
      </c>
      <c r="I221" s="24" t="str">
        <f>IFERROR(INDEX(Partidos!$J$4:$J$107,MATCH($A221,Partidos!$A$4:$A$107,0)),"")</f>
        <v>Grupos</v>
      </c>
      <c r="J221" s="21">
        <f>IF(AND(INDEX(Partidos!$J$4:$J$107,MATCH($A221,Partidos!$A$4:$A$107,0))&lt;&gt;"Grupos",INDEX(Partidos!$H$4:$H$107,MATCH($A221,Partidos!$A$4:$A$107,0))="Finalizado",$H221&lt;&gt;"",$H221=INDEX(Partidos!$K$4:$K$107,MATCH($A221,Partidos!$A$4:$A$107,0))),1,0)</f>
        <v>0</v>
      </c>
    </row>
    <row r="222" spans="1:10" x14ac:dyDescent="0.3">
      <c r="A222" s="31">
        <v>20</v>
      </c>
      <c r="B222" s="24" t="str">
        <f>IFERROR(INDEX(Partidos!$D$4:$D$107,MATCH($A222,Partidos!$A$4:$A$107,0)),"")</f>
        <v>Austria</v>
      </c>
      <c r="C222" s="24" t="str">
        <f>IFERROR(INDEX(Partidos!$E$4:$E$107,MATCH($A222,Partidos!$A$4:$A$107,0)),"")</f>
        <v>Jordania</v>
      </c>
      <c r="D222" s="31" t="s">
        <v>272</v>
      </c>
      <c r="E222" s="24">
        <f>IFERROR(INDEX(Muni!F$4:F$107,MATCH($A222,Muni!$A$4:$A$107,0)),"")</f>
        <v>2</v>
      </c>
      <c r="F222" s="24">
        <f>IFERROR(INDEX(Muni!G$4:G$107,MATCH($A222,Muni!$A$4:$A$107,0)),"")</f>
        <v>0</v>
      </c>
      <c r="G222" s="21" t="str">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t="str">
        <f>IFERROR(INDEX(Muni!H$4:H$107,MATCH($A222,Muni!$A$4:$A$107,0)),"")</f>
        <v>-</v>
      </c>
      <c r="I222" s="24" t="str">
        <f>IFERROR(INDEX(Partidos!$J$4:$J$107,MATCH($A222,Partidos!$A$4:$A$107,0)),"")</f>
        <v>Grupos</v>
      </c>
      <c r="J222" s="21">
        <f>IF(AND(INDEX(Partidos!$J$4:$J$107,MATCH($A222,Partidos!$A$4:$A$107,0))&lt;&gt;"Grupos",INDEX(Partidos!$H$4:$H$107,MATCH($A222,Partidos!$A$4:$A$107,0))="Finalizado",$H222&lt;&gt;"",$H222=INDEX(Partidos!$K$4:$K$107,MATCH($A222,Partidos!$A$4:$A$107,0))),1,0)</f>
        <v>0</v>
      </c>
    </row>
    <row r="223" spans="1:10" x14ac:dyDescent="0.3">
      <c r="A223" s="29">
        <v>20</v>
      </c>
      <c r="B223" s="24" t="str">
        <f>IFERROR(INDEX(Partidos!$D$4:$D$107,MATCH($A223,Partidos!$A$4:$A$107,0)),"")</f>
        <v>Austria</v>
      </c>
      <c r="C223" s="24" t="str">
        <f>IFERROR(INDEX(Partidos!$E$4:$E$107,MATCH($A223,Partidos!$A$4:$A$107,0)),"")</f>
        <v>Jordania</v>
      </c>
      <c r="D223" s="29" t="s">
        <v>273</v>
      </c>
      <c r="E223" s="24">
        <f>IFERROR(INDEX(Fer!F$4:F$107,MATCH($A223,Fer!$A$4:$A$107,0)),"")</f>
        <v>3</v>
      </c>
      <c r="F223" s="24">
        <f>IFERROR(INDEX(Fer!G$4:G$107,MATCH($A223,Fer!$A$4:$A$107,0)),"")</f>
        <v>0</v>
      </c>
      <c r="G223" s="21" t="str">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t="str">
        <f>IFERROR(INDEX(Fer!H$4:H$107,MATCH($A223,Fer!$A$4:$A$107,0)),"")</f>
        <v>-</v>
      </c>
      <c r="I223" s="24" t="str">
        <f>IFERROR(INDEX(Partidos!$J$4:$J$107,MATCH($A223,Partidos!$A$4:$A$107,0)),"")</f>
        <v>Grupos</v>
      </c>
      <c r="J223" s="21">
        <f>IF(AND(INDEX(Partidos!$J$4:$J$107,MATCH($A223,Partidos!$A$4:$A$107,0))&lt;&gt;"Grupos",INDEX(Partidos!$H$4:$H$107,MATCH($A223,Partidos!$A$4:$A$107,0))="Finalizado",$H223&lt;&gt;"",$H223=INDEX(Partidos!$K$4:$K$107,MATCH($A223,Partidos!$A$4:$A$107,0))),1,0)</f>
        <v>0</v>
      </c>
    </row>
    <row r="224" spans="1:10" x14ac:dyDescent="0.3">
      <c r="A224" s="31">
        <v>21</v>
      </c>
      <c r="B224" s="24" t="str">
        <f>IFERROR(INDEX(Partidos!$D$4:$D$107,MATCH($A224,Partidos!$A$4:$A$107,0)),"")</f>
        <v>Portugal</v>
      </c>
      <c r="C224" s="24" t="str">
        <f>IFERROR(INDEX(Partidos!$E$4:$E$107,MATCH($A224,Partidos!$A$4:$A$107,0)),"")</f>
        <v>RD Congo</v>
      </c>
      <c r="D224" s="31" t="s">
        <v>55</v>
      </c>
      <c r="E224" s="24">
        <f>IFERROR(INDEX(Álvaro!F$4:F$107,MATCH($A224,Álvaro!$A$4:$A$107,0)),"")</f>
        <v>2</v>
      </c>
      <c r="F224" s="24">
        <f>IFERROR(INDEX(Álvaro!G$4:G$107,MATCH($A224,Álvaro!$A$4:$A$107,0)),"")</f>
        <v>0</v>
      </c>
      <c r="G224" s="21" t="str">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t="str">
        <f>IFERROR(INDEX(Álvaro!H$4:H$107,MATCH($A224,Álvaro!$A$4:$A$107,0)),"")</f>
        <v>-</v>
      </c>
      <c r="I224" s="24" t="str">
        <f>IFERROR(INDEX(Partidos!$J$4:$J$107,MATCH($A224,Partidos!$A$4:$A$107,0)),"")</f>
        <v>Grupos</v>
      </c>
      <c r="J224" s="21">
        <f>IF(AND(INDEX(Partidos!$J$4:$J$107,MATCH($A224,Partidos!$A$4:$A$107,0))&lt;&gt;"Grupos",INDEX(Partidos!$H$4:$H$107,MATCH($A224,Partidos!$A$4:$A$107,0))="Finalizado",$H224&lt;&gt;"",$H224=INDEX(Partidos!$K$4:$K$107,MATCH($A224,Partidos!$A$4:$A$107,0))),1,0)</f>
        <v>0</v>
      </c>
    </row>
    <row r="225" spans="1:10" x14ac:dyDescent="0.3">
      <c r="A225" s="29">
        <v>21</v>
      </c>
      <c r="B225" s="24" t="str">
        <f>IFERROR(INDEX(Partidos!$D$4:$D$107,MATCH($A225,Partidos!$A$4:$A$107,0)),"")</f>
        <v>Portugal</v>
      </c>
      <c r="C225" s="24" t="str">
        <f>IFERROR(INDEX(Partidos!$E$4:$E$107,MATCH($A225,Partidos!$A$4:$A$107,0)),"")</f>
        <v>RD Congo</v>
      </c>
      <c r="D225" s="29" t="s">
        <v>264</v>
      </c>
      <c r="E225" s="24">
        <f>IFERROR(INDEX(Pepe!F$4:F$107,MATCH($A225,Pepe!$A$4:$A$107,0)),"")</f>
        <v>3</v>
      </c>
      <c r="F225" s="24">
        <f>IFERROR(INDEX(Pepe!G$4:G$107,MATCH($A225,Pepe!$A$4:$A$107,0)),"")</f>
        <v>1</v>
      </c>
      <c r="G225" s="21" t="str">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t="str">
        <f>IFERROR(INDEX(Pepe!H$4:H$107,MATCH($A225,Pepe!$A$4:$A$107,0)),"")</f>
        <v>-</v>
      </c>
      <c r="I225" s="24" t="str">
        <f>IFERROR(INDEX(Partidos!$J$4:$J$107,MATCH($A225,Partidos!$A$4:$A$107,0)),"")</f>
        <v>Grupos</v>
      </c>
      <c r="J225" s="21">
        <f>IF(AND(INDEX(Partidos!$J$4:$J$107,MATCH($A225,Partidos!$A$4:$A$107,0))&lt;&gt;"Grupos",INDEX(Partidos!$H$4:$H$107,MATCH($A225,Partidos!$A$4:$A$107,0))="Finalizado",$H225&lt;&gt;"",$H225=INDEX(Partidos!$K$4:$K$107,MATCH($A225,Partidos!$A$4:$A$107,0))),1,0)</f>
        <v>0</v>
      </c>
    </row>
    <row r="226" spans="1:10" x14ac:dyDescent="0.3">
      <c r="A226" s="31">
        <v>21</v>
      </c>
      <c r="B226" s="24" t="str">
        <f>IFERROR(INDEX(Partidos!$D$4:$D$107,MATCH($A226,Partidos!$A$4:$A$107,0)),"")</f>
        <v>Portugal</v>
      </c>
      <c r="C226" s="24" t="str">
        <f>IFERROR(INDEX(Partidos!$E$4:$E$107,MATCH($A226,Partidos!$A$4:$A$107,0)),"")</f>
        <v>RD Congo</v>
      </c>
      <c r="D226" s="31" t="s">
        <v>265</v>
      </c>
      <c r="E226" s="24">
        <f>IFERROR(INDEX(Patri!F$4:F$107,MATCH($A226,Patri!$A$4:$A$107,0)),"")</f>
        <v>3</v>
      </c>
      <c r="F226" s="24">
        <f>IFERROR(INDEX(Patri!G$4:G$107,MATCH($A226,Patri!$A$4:$A$107,0)),"")</f>
        <v>0</v>
      </c>
      <c r="G226" s="21" t="str">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t="str">
        <f>IFERROR(INDEX(Patri!H$4:H$107,MATCH($A226,Patri!$A$4:$A$107,0)),"")</f>
        <v>-</v>
      </c>
      <c r="I226" s="24" t="str">
        <f>IFERROR(INDEX(Partidos!$J$4:$J$107,MATCH($A226,Partidos!$A$4:$A$107,0)),"")</f>
        <v>Grupos</v>
      </c>
      <c r="J226" s="21">
        <f>IF(AND(INDEX(Partidos!$J$4:$J$107,MATCH($A226,Partidos!$A$4:$A$107,0))&lt;&gt;"Grupos",INDEX(Partidos!$H$4:$H$107,MATCH($A226,Partidos!$A$4:$A$107,0))="Finalizado",$H226&lt;&gt;"",$H226=INDEX(Partidos!$K$4:$K$107,MATCH($A226,Partidos!$A$4:$A$107,0))),1,0)</f>
        <v>0</v>
      </c>
    </row>
    <row r="227" spans="1:10" x14ac:dyDescent="0.3">
      <c r="A227" s="29">
        <v>21</v>
      </c>
      <c r="B227" s="24" t="str">
        <f>IFERROR(INDEX(Partidos!$D$4:$D$107,MATCH($A227,Partidos!$A$4:$A$107,0)),"")</f>
        <v>Portugal</v>
      </c>
      <c r="C227" s="24" t="str">
        <f>IFERROR(INDEX(Partidos!$E$4:$E$107,MATCH($A227,Partidos!$A$4:$A$107,0)),"")</f>
        <v>RD Congo</v>
      </c>
      <c r="D227" s="29" t="s">
        <v>266</v>
      </c>
      <c r="E227" s="24">
        <f>IFERROR(INDEX(Kike!F$4:F$107,MATCH($A227,Kike!$A$4:$A$107,0)),"")</f>
        <v>3</v>
      </c>
      <c r="F227" s="24">
        <f>IFERROR(INDEX(Kike!G$4:G$107,MATCH($A227,Kike!$A$4:$A$107,0)),"")</f>
        <v>0</v>
      </c>
      <c r="G227" s="21" t="str">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t="str">
        <f>IFERROR(INDEX(Kike!H$4:H$107,MATCH($A227,Kike!$A$4:$A$107,0)),"")</f>
        <v>-</v>
      </c>
      <c r="I227" s="24" t="str">
        <f>IFERROR(INDEX(Partidos!$J$4:$J$107,MATCH($A227,Partidos!$A$4:$A$107,0)),"")</f>
        <v>Grupos</v>
      </c>
      <c r="J227" s="21">
        <f>IF(AND(INDEX(Partidos!$J$4:$J$107,MATCH($A227,Partidos!$A$4:$A$107,0))&lt;&gt;"Grupos",INDEX(Partidos!$H$4:$H$107,MATCH($A227,Partidos!$A$4:$A$107,0))="Finalizado",$H227&lt;&gt;"",$H227=INDEX(Partidos!$K$4:$K$107,MATCH($A227,Partidos!$A$4:$A$107,0))),1,0)</f>
        <v>0</v>
      </c>
    </row>
    <row r="228" spans="1:10" x14ac:dyDescent="0.3">
      <c r="A228" s="31">
        <v>21</v>
      </c>
      <c r="B228" s="24" t="str">
        <f>IFERROR(INDEX(Partidos!$D$4:$D$107,MATCH($A228,Partidos!$A$4:$A$107,0)),"")</f>
        <v>Portugal</v>
      </c>
      <c r="C228" s="24" t="str">
        <f>IFERROR(INDEX(Partidos!$E$4:$E$107,MATCH($A228,Partidos!$A$4:$A$107,0)),"")</f>
        <v>RD Congo</v>
      </c>
      <c r="D228" s="31" t="s">
        <v>267</v>
      </c>
      <c r="E228" s="24">
        <f>IFERROR(INDEX(Quintero!F$4:F$107,MATCH($A228,Quintero!$A$4:$A$107,0)),"")</f>
        <v>2</v>
      </c>
      <c r="F228" s="24">
        <f>IFERROR(INDEX(Quintero!G$4:G$107,MATCH($A228,Quintero!$A$4:$A$107,0)),"")</f>
        <v>1</v>
      </c>
      <c r="G228" s="21" t="str">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t="str">
        <f>IFERROR(INDEX(Quintero!H$4:H$107,MATCH($A228,Quintero!$A$4:$A$107,0)),"")</f>
        <v>-</v>
      </c>
      <c r="I228" s="24" t="str">
        <f>IFERROR(INDEX(Partidos!$J$4:$J$107,MATCH($A228,Partidos!$A$4:$A$107,0)),"")</f>
        <v>Grupos</v>
      </c>
      <c r="J228" s="21">
        <f>IF(AND(INDEX(Partidos!$J$4:$J$107,MATCH($A228,Partidos!$A$4:$A$107,0))&lt;&gt;"Grupos",INDEX(Partidos!$H$4:$H$107,MATCH($A228,Partidos!$A$4:$A$107,0))="Finalizado",$H228&lt;&gt;"",$H228=INDEX(Partidos!$K$4:$K$107,MATCH($A228,Partidos!$A$4:$A$107,0))),1,0)</f>
        <v>0</v>
      </c>
    </row>
    <row r="229" spans="1:10" x14ac:dyDescent="0.3">
      <c r="A229" s="29">
        <v>21</v>
      </c>
      <c r="B229" s="24" t="str">
        <f>IFERROR(INDEX(Partidos!$D$4:$D$107,MATCH($A229,Partidos!$A$4:$A$107,0)),"")</f>
        <v>Portugal</v>
      </c>
      <c r="C229" s="24" t="str">
        <f>IFERROR(INDEX(Partidos!$E$4:$E$107,MATCH($A229,Partidos!$A$4:$A$107,0)),"")</f>
        <v>RD Congo</v>
      </c>
      <c r="D229" s="29" t="s">
        <v>268</v>
      </c>
      <c r="E229" s="24">
        <f>IFERROR(INDEX(Nacho!F$4:F$107,MATCH($A229,Nacho!$A$4:$A$107,0)),"")</f>
        <v>3</v>
      </c>
      <c r="F229" s="24">
        <f>IFERROR(INDEX(Nacho!G$4:G$107,MATCH($A229,Nacho!$A$4:$A$107,0)),"")</f>
        <v>0</v>
      </c>
      <c r="G229" s="21" t="str">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t="str">
        <f>IFERROR(INDEX(Nacho!H$4:H$107,MATCH($A229,Nacho!$A$4:$A$107,0)),"")</f>
        <v>-</v>
      </c>
      <c r="I229" s="24" t="str">
        <f>IFERROR(INDEX(Partidos!$J$4:$J$107,MATCH($A229,Partidos!$A$4:$A$107,0)),"")</f>
        <v>Grupos</v>
      </c>
      <c r="J229" s="21">
        <f>IF(AND(INDEX(Partidos!$J$4:$J$107,MATCH($A229,Partidos!$A$4:$A$107,0))&lt;&gt;"Grupos",INDEX(Partidos!$H$4:$H$107,MATCH($A229,Partidos!$A$4:$A$107,0))="Finalizado",$H229&lt;&gt;"",$H229=INDEX(Partidos!$K$4:$K$107,MATCH($A229,Partidos!$A$4:$A$107,0))),1,0)</f>
        <v>0</v>
      </c>
    </row>
    <row r="230" spans="1:10" x14ac:dyDescent="0.3">
      <c r="A230" s="31">
        <v>21</v>
      </c>
      <c r="B230" s="24" t="str">
        <f>IFERROR(INDEX(Partidos!$D$4:$D$107,MATCH($A230,Partidos!$A$4:$A$107,0)),"")</f>
        <v>Portugal</v>
      </c>
      <c r="C230" s="24" t="str">
        <f>IFERROR(INDEX(Partidos!$E$4:$E$107,MATCH($A230,Partidos!$A$4:$A$107,0)),"")</f>
        <v>RD Congo</v>
      </c>
      <c r="D230" s="31" t="s">
        <v>269</v>
      </c>
      <c r="E230" s="24">
        <f>IFERROR(INDEX(Luis!F$4:F$107,MATCH($A230,Luis!$A$4:$A$107,0)),"")</f>
        <v>4</v>
      </c>
      <c r="F230" s="24">
        <f>IFERROR(INDEX(Luis!G$4:G$107,MATCH($A230,Luis!$A$4:$A$107,0)),"")</f>
        <v>0</v>
      </c>
      <c r="G230" s="21" t="str">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t="str">
        <f>IFERROR(INDEX(Luis!H$4:H$107,MATCH($A230,Luis!$A$4:$A$107,0)),"")</f>
        <v>-</v>
      </c>
      <c r="I230" s="24" t="str">
        <f>IFERROR(INDEX(Partidos!$J$4:$J$107,MATCH($A230,Partidos!$A$4:$A$107,0)),"")</f>
        <v>Grupos</v>
      </c>
      <c r="J230" s="21">
        <f>IF(AND(INDEX(Partidos!$J$4:$J$107,MATCH($A230,Partidos!$A$4:$A$107,0))&lt;&gt;"Grupos",INDEX(Partidos!$H$4:$H$107,MATCH($A230,Partidos!$A$4:$A$107,0))="Finalizado",$H230&lt;&gt;"",$H230=INDEX(Partidos!$K$4:$K$107,MATCH($A230,Partidos!$A$4:$A$107,0))),1,0)</f>
        <v>0</v>
      </c>
    </row>
    <row r="231" spans="1:10" x14ac:dyDescent="0.3">
      <c r="A231" s="29">
        <v>21</v>
      </c>
      <c r="B231" s="24" t="str">
        <f>IFERROR(INDEX(Partidos!$D$4:$D$107,MATCH($A231,Partidos!$A$4:$A$107,0)),"")</f>
        <v>Portugal</v>
      </c>
      <c r="C231" s="24" t="str">
        <f>IFERROR(INDEX(Partidos!$E$4:$E$107,MATCH($A231,Partidos!$A$4:$A$107,0)),"")</f>
        <v>RD Congo</v>
      </c>
      <c r="D231" s="29" t="s">
        <v>270</v>
      </c>
      <c r="E231" s="24">
        <f>IFERROR(INDEX(Felipe!F$4:F$107,MATCH($A231,Felipe!$A$4:$A$107,0)),"")</f>
        <v>3</v>
      </c>
      <c r="F231" s="24">
        <f>IFERROR(INDEX(Felipe!G$4:G$107,MATCH($A231,Felipe!$A$4:$A$107,0)),"")</f>
        <v>0</v>
      </c>
      <c r="G231" s="21" t="str">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t="str">
        <f>IFERROR(INDEX(Felipe!H$4:H$107,MATCH($A231,Felipe!$A$4:$A$107,0)),"")</f>
        <v>-</v>
      </c>
      <c r="I231" s="24" t="str">
        <f>IFERROR(INDEX(Partidos!$J$4:$J$107,MATCH($A231,Partidos!$A$4:$A$107,0)),"")</f>
        <v>Grupos</v>
      </c>
      <c r="J231" s="21">
        <f>IF(AND(INDEX(Partidos!$J$4:$J$107,MATCH($A231,Partidos!$A$4:$A$107,0))&lt;&gt;"Grupos",INDEX(Partidos!$H$4:$H$107,MATCH($A231,Partidos!$A$4:$A$107,0))="Finalizado",$H231&lt;&gt;"",$H231=INDEX(Partidos!$K$4:$K$107,MATCH($A231,Partidos!$A$4:$A$107,0))),1,0)</f>
        <v>0</v>
      </c>
    </row>
    <row r="232" spans="1:10" x14ac:dyDescent="0.3">
      <c r="A232" s="31">
        <v>21</v>
      </c>
      <c r="B232" s="24" t="str">
        <f>IFERROR(INDEX(Partidos!$D$4:$D$107,MATCH($A232,Partidos!$A$4:$A$107,0)),"")</f>
        <v>Portugal</v>
      </c>
      <c r="C232" s="24" t="str">
        <f>IFERROR(INDEX(Partidos!$E$4:$E$107,MATCH($A232,Partidos!$A$4:$A$107,0)),"")</f>
        <v>RD Congo</v>
      </c>
      <c r="D232" s="31" t="s">
        <v>271</v>
      </c>
      <c r="E232" s="24">
        <f>IFERROR(INDEX(Simón!F$4:F$107,MATCH($A232,Simón!$A$4:$A$107,0)),"")</f>
        <v>0</v>
      </c>
      <c r="F232" s="24">
        <f>IFERROR(INDEX(Simón!G$4:G$107,MATCH($A232,Simón!$A$4:$A$107,0)),"")</f>
        <v>1</v>
      </c>
      <c r="G232" s="21" t="str">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t="str">
        <f>IFERROR(INDEX(Simón!H$4:H$107,MATCH($A232,Simón!$A$4:$A$107,0)),"")</f>
        <v>-</v>
      </c>
      <c r="I232" s="24" t="str">
        <f>IFERROR(INDEX(Partidos!$J$4:$J$107,MATCH($A232,Partidos!$A$4:$A$107,0)),"")</f>
        <v>Grupos</v>
      </c>
      <c r="J232" s="21">
        <f>IF(AND(INDEX(Partidos!$J$4:$J$107,MATCH($A232,Partidos!$A$4:$A$107,0))&lt;&gt;"Grupos",INDEX(Partidos!$H$4:$H$107,MATCH($A232,Partidos!$A$4:$A$107,0))="Finalizado",$H232&lt;&gt;"",$H232=INDEX(Partidos!$K$4:$K$107,MATCH($A232,Partidos!$A$4:$A$107,0))),1,0)</f>
        <v>0</v>
      </c>
    </row>
    <row r="233" spans="1:10" x14ac:dyDescent="0.3">
      <c r="A233" s="29">
        <v>21</v>
      </c>
      <c r="B233" s="24" t="str">
        <f>IFERROR(INDEX(Partidos!$D$4:$D$107,MATCH($A233,Partidos!$A$4:$A$107,0)),"")</f>
        <v>Portugal</v>
      </c>
      <c r="C233" s="24" t="str">
        <f>IFERROR(INDEX(Partidos!$E$4:$E$107,MATCH($A233,Partidos!$A$4:$A$107,0)),"")</f>
        <v>RD Congo</v>
      </c>
      <c r="D233" s="29" t="s">
        <v>272</v>
      </c>
      <c r="E233" s="24">
        <f>IFERROR(INDEX(Muni!F$4:F$107,MATCH($A233,Muni!$A$4:$A$107,0)),"")</f>
        <v>3</v>
      </c>
      <c r="F233" s="24">
        <f>IFERROR(INDEX(Muni!G$4:G$107,MATCH($A233,Muni!$A$4:$A$107,0)),"")</f>
        <v>0</v>
      </c>
      <c r="G233" s="21" t="str">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t="str">
        <f>IFERROR(INDEX(Muni!H$4:H$107,MATCH($A233,Muni!$A$4:$A$107,0)),"")</f>
        <v>-</v>
      </c>
      <c r="I233" s="24" t="str">
        <f>IFERROR(INDEX(Partidos!$J$4:$J$107,MATCH($A233,Partidos!$A$4:$A$107,0)),"")</f>
        <v>Grupos</v>
      </c>
      <c r="J233" s="21">
        <f>IF(AND(INDEX(Partidos!$J$4:$J$107,MATCH($A233,Partidos!$A$4:$A$107,0))&lt;&gt;"Grupos",INDEX(Partidos!$H$4:$H$107,MATCH($A233,Partidos!$A$4:$A$107,0))="Finalizado",$H233&lt;&gt;"",$H233=INDEX(Partidos!$K$4:$K$107,MATCH($A233,Partidos!$A$4:$A$107,0))),1,0)</f>
        <v>0</v>
      </c>
    </row>
    <row r="234" spans="1:10" x14ac:dyDescent="0.3">
      <c r="A234" s="31">
        <v>21</v>
      </c>
      <c r="B234" s="24" t="str">
        <f>IFERROR(INDEX(Partidos!$D$4:$D$107,MATCH($A234,Partidos!$A$4:$A$107,0)),"")</f>
        <v>Portugal</v>
      </c>
      <c r="C234" s="24" t="str">
        <f>IFERROR(INDEX(Partidos!$E$4:$E$107,MATCH($A234,Partidos!$A$4:$A$107,0)),"")</f>
        <v>RD Congo</v>
      </c>
      <c r="D234" s="31" t="s">
        <v>273</v>
      </c>
      <c r="E234" s="24">
        <f>IFERROR(INDEX(Fer!F$4:F$107,MATCH($A234,Fer!$A$4:$A$107,0)),"")</f>
        <v>4</v>
      </c>
      <c r="F234" s="24">
        <f>IFERROR(INDEX(Fer!G$4:G$107,MATCH($A234,Fer!$A$4:$A$107,0)),"")</f>
        <v>1</v>
      </c>
      <c r="G234" s="21" t="str">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t="str">
        <f>IFERROR(INDEX(Fer!H$4:H$107,MATCH($A234,Fer!$A$4:$A$107,0)),"")</f>
        <v>-</v>
      </c>
      <c r="I234" s="24" t="str">
        <f>IFERROR(INDEX(Partidos!$J$4:$J$107,MATCH($A234,Partidos!$A$4:$A$107,0)),"")</f>
        <v>Grupos</v>
      </c>
      <c r="J234" s="21">
        <f>IF(AND(INDEX(Partidos!$J$4:$J$107,MATCH($A234,Partidos!$A$4:$A$107,0))&lt;&gt;"Grupos",INDEX(Partidos!$H$4:$H$107,MATCH($A234,Partidos!$A$4:$A$107,0))="Finalizado",$H234&lt;&gt;"",$H234=INDEX(Partidos!$K$4:$K$107,MATCH($A234,Partidos!$A$4:$A$107,0))),1,0)</f>
        <v>0</v>
      </c>
    </row>
    <row r="235" spans="1:10" x14ac:dyDescent="0.3">
      <c r="A235" s="29">
        <v>22</v>
      </c>
      <c r="B235" s="24" t="str">
        <f>IFERROR(INDEX(Partidos!$D$4:$D$107,MATCH($A235,Partidos!$A$4:$A$107,0)),"")</f>
        <v>Inglaterra</v>
      </c>
      <c r="C235" s="24" t="str">
        <f>IFERROR(INDEX(Partidos!$E$4:$E$107,MATCH($A235,Partidos!$A$4:$A$107,0)),"")</f>
        <v>Croacia</v>
      </c>
      <c r="D235" s="29" t="s">
        <v>55</v>
      </c>
      <c r="E235" s="24">
        <f>IFERROR(INDEX(Álvaro!F$4:F$107,MATCH($A235,Álvaro!$A$4:$A$107,0)),"")</f>
        <v>1</v>
      </c>
      <c r="F235" s="24">
        <f>IFERROR(INDEX(Álvaro!G$4:G$107,MATCH($A235,Álvaro!$A$4:$A$107,0)),"")</f>
        <v>1</v>
      </c>
      <c r="G235" s="21" t="str">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t="str">
        <f>IFERROR(INDEX(Álvaro!H$4:H$107,MATCH($A235,Álvaro!$A$4:$A$107,0)),"")</f>
        <v>-</v>
      </c>
      <c r="I235" s="24" t="str">
        <f>IFERROR(INDEX(Partidos!$J$4:$J$107,MATCH($A235,Partidos!$A$4:$A$107,0)),"")</f>
        <v>Grupos</v>
      </c>
      <c r="J235" s="21">
        <f>IF(AND(INDEX(Partidos!$J$4:$J$107,MATCH($A235,Partidos!$A$4:$A$107,0))&lt;&gt;"Grupos",INDEX(Partidos!$H$4:$H$107,MATCH($A235,Partidos!$A$4:$A$107,0))="Finalizado",$H235&lt;&gt;"",$H235=INDEX(Partidos!$K$4:$K$107,MATCH($A235,Partidos!$A$4:$A$107,0))),1,0)</f>
        <v>0</v>
      </c>
    </row>
    <row r="236" spans="1:10" x14ac:dyDescent="0.3">
      <c r="A236" s="31">
        <v>22</v>
      </c>
      <c r="B236" s="24" t="str">
        <f>IFERROR(INDEX(Partidos!$D$4:$D$107,MATCH($A236,Partidos!$A$4:$A$107,0)),"")</f>
        <v>Inglaterra</v>
      </c>
      <c r="C236" s="24" t="str">
        <f>IFERROR(INDEX(Partidos!$E$4:$E$107,MATCH($A236,Partidos!$A$4:$A$107,0)),"")</f>
        <v>Croacia</v>
      </c>
      <c r="D236" s="31" t="s">
        <v>264</v>
      </c>
      <c r="E236" s="24">
        <f>IFERROR(INDEX(Pepe!F$4:F$107,MATCH($A236,Pepe!$A$4:$A$107,0)),"")</f>
        <v>1</v>
      </c>
      <c r="F236" s="24">
        <f>IFERROR(INDEX(Pepe!G$4:G$107,MATCH($A236,Pepe!$A$4:$A$107,0)),"")</f>
        <v>1</v>
      </c>
      <c r="G236" s="21" t="str">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t="str">
        <f>IFERROR(INDEX(Pepe!H$4:H$107,MATCH($A236,Pepe!$A$4:$A$107,0)),"")</f>
        <v>-</v>
      </c>
      <c r="I236" s="24" t="str">
        <f>IFERROR(INDEX(Partidos!$J$4:$J$107,MATCH($A236,Partidos!$A$4:$A$107,0)),"")</f>
        <v>Grupos</v>
      </c>
      <c r="J236" s="21">
        <f>IF(AND(INDEX(Partidos!$J$4:$J$107,MATCH($A236,Partidos!$A$4:$A$107,0))&lt;&gt;"Grupos",INDEX(Partidos!$H$4:$H$107,MATCH($A236,Partidos!$A$4:$A$107,0))="Finalizado",$H236&lt;&gt;"",$H236=INDEX(Partidos!$K$4:$K$107,MATCH($A236,Partidos!$A$4:$A$107,0))),1,0)</f>
        <v>0</v>
      </c>
    </row>
    <row r="237" spans="1:10" x14ac:dyDescent="0.3">
      <c r="A237" s="29">
        <v>22</v>
      </c>
      <c r="B237" s="24" t="str">
        <f>IFERROR(INDEX(Partidos!$D$4:$D$107,MATCH($A237,Partidos!$A$4:$A$107,0)),"")</f>
        <v>Inglaterra</v>
      </c>
      <c r="C237" s="24" t="str">
        <f>IFERROR(INDEX(Partidos!$E$4:$E$107,MATCH($A237,Partidos!$A$4:$A$107,0)),"")</f>
        <v>Croacia</v>
      </c>
      <c r="D237" s="29" t="s">
        <v>265</v>
      </c>
      <c r="E237" s="24">
        <f>IFERROR(INDEX(Patri!F$4:F$107,MATCH($A237,Patri!$A$4:$A$107,0)),"")</f>
        <v>2</v>
      </c>
      <c r="F237" s="24">
        <f>IFERROR(INDEX(Patri!G$4:G$107,MATCH($A237,Patri!$A$4:$A$107,0)),"")</f>
        <v>1</v>
      </c>
      <c r="G237" s="21" t="str">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t="str">
        <f>IFERROR(INDEX(Patri!H$4:H$107,MATCH($A237,Patri!$A$4:$A$107,0)),"")</f>
        <v>-</v>
      </c>
      <c r="I237" s="24" t="str">
        <f>IFERROR(INDEX(Partidos!$J$4:$J$107,MATCH($A237,Partidos!$A$4:$A$107,0)),"")</f>
        <v>Grupos</v>
      </c>
      <c r="J237" s="21">
        <f>IF(AND(INDEX(Partidos!$J$4:$J$107,MATCH($A237,Partidos!$A$4:$A$107,0))&lt;&gt;"Grupos",INDEX(Partidos!$H$4:$H$107,MATCH($A237,Partidos!$A$4:$A$107,0))="Finalizado",$H237&lt;&gt;"",$H237=INDEX(Partidos!$K$4:$K$107,MATCH($A237,Partidos!$A$4:$A$107,0))),1,0)</f>
        <v>0</v>
      </c>
    </row>
    <row r="238" spans="1:10" x14ac:dyDescent="0.3">
      <c r="A238" s="31">
        <v>22</v>
      </c>
      <c r="B238" s="24" t="str">
        <f>IFERROR(INDEX(Partidos!$D$4:$D$107,MATCH($A238,Partidos!$A$4:$A$107,0)),"")</f>
        <v>Inglaterra</v>
      </c>
      <c r="C238" s="24" t="str">
        <f>IFERROR(INDEX(Partidos!$E$4:$E$107,MATCH($A238,Partidos!$A$4:$A$107,0)),"")</f>
        <v>Croacia</v>
      </c>
      <c r="D238" s="31" t="s">
        <v>266</v>
      </c>
      <c r="E238" s="24">
        <f>IFERROR(INDEX(Kike!F$4:F$107,MATCH($A238,Kike!$A$4:$A$107,0)),"")</f>
        <v>1</v>
      </c>
      <c r="F238" s="24">
        <f>IFERROR(INDEX(Kike!G$4:G$107,MATCH($A238,Kike!$A$4:$A$107,0)),"")</f>
        <v>0</v>
      </c>
      <c r="G238" s="21" t="str">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t="str">
        <f>IFERROR(INDEX(Kike!H$4:H$107,MATCH($A238,Kike!$A$4:$A$107,0)),"")</f>
        <v>-</v>
      </c>
      <c r="I238" s="24" t="str">
        <f>IFERROR(INDEX(Partidos!$J$4:$J$107,MATCH($A238,Partidos!$A$4:$A$107,0)),"")</f>
        <v>Grupos</v>
      </c>
      <c r="J238" s="21">
        <f>IF(AND(INDEX(Partidos!$J$4:$J$107,MATCH($A238,Partidos!$A$4:$A$107,0))&lt;&gt;"Grupos",INDEX(Partidos!$H$4:$H$107,MATCH($A238,Partidos!$A$4:$A$107,0))="Finalizado",$H238&lt;&gt;"",$H238=INDEX(Partidos!$K$4:$K$107,MATCH($A238,Partidos!$A$4:$A$107,0))),1,0)</f>
        <v>0</v>
      </c>
    </row>
    <row r="239" spans="1:10" x14ac:dyDescent="0.3">
      <c r="A239" s="29">
        <v>22</v>
      </c>
      <c r="B239" s="24" t="str">
        <f>IFERROR(INDEX(Partidos!$D$4:$D$107,MATCH($A239,Partidos!$A$4:$A$107,0)),"")</f>
        <v>Inglaterra</v>
      </c>
      <c r="C239" s="24" t="str">
        <f>IFERROR(INDEX(Partidos!$E$4:$E$107,MATCH($A239,Partidos!$A$4:$A$107,0)),"")</f>
        <v>Croacia</v>
      </c>
      <c r="D239" s="29" t="s">
        <v>267</v>
      </c>
      <c r="E239" s="24">
        <f>IFERROR(INDEX(Quintero!F$4:F$107,MATCH($A239,Quintero!$A$4:$A$107,0)),"")</f>
        <v>1</v>
      </c>
      <c r="F239" s="24">
        <f>IFERROR(INDEX(Quintero!G$4:G$107,MATCH($A239,Quintero!$A$4:$A$107,0)),"")</f>
        <v>1</v>
      </c>
      <c r="G239" s="21" t="str">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t="str">
        <f>IFERROR(INDEX(Quintero!H$4:H$107,MATCH($A239,Quintero!$A$4:$A$107,0)),"")</f>
        <v>-</v>
      </c>
      <c r="I239" s="24" t="str">
        <f>IFERROR(INDEX(Partidos!$J$4:$J$107,MATCH($A239,Partidos!$A$4:$A$107,0)),"")</f>
        <v>Grupos</v>
      </c>
      <c r="J239" s="21">
        <f>IF(AND(INDEX(Partidos!$J$4:$J$107,MATCH($A239,Partidos!$A$4:$A$107,0))&lt;&gt;"Grupos",INDEX(Partidos!$H$4:$H$107,MATCH($A239,Partidos!$A$4:$A$107,0))="Finalizado",$H239&lt;&gt;"",$H239=INDEX(Partidos!$K$4:$K$107,MATCH($A239,Partidos!$A$4:$A$107,0))),1,0)</f>
        <v>0</v>
      </c>
    </row>
    <row r="240" spans="1:10" x14ac:dyDescent="0.3">
      <c r="A240" s="31">
        <v>22</v>
      </c>
      <c r="B240" s="24" t="str">
        <f>IFERROR(INDEX(Partidos!$D$4:$D$107,MATCH($A240,Partidos!$A$4:$A$107,0)),"")</f>
        <v>Inglaterra</v>
      </c>
      <c r="C240" s="24" t="str">
        <f>IFERROR(INDEX(Partidos!$E$4:$E$107,MATCH($A240,Partidos!$A$4:$A$107,0)),"")</f>
        <v>Croacia</v>
      </c>
      <c r="D240" s="31" t="s">
        <v>268</v>
      </c>
      <c r="E240" s="24">
        <f>IFERROR(INDEX(Nacho!F$4:F$107,MATCH($A240,Nacho!$A$4:$A$107,0)),"")</f>
        <v>3</v>
      </c>
      <c r="F240" s="24">
        <f>IFERROR(INDEX(Nacho!G$4:G$107,MATCH($A240,Nacho!$A$4:$A$107,0)),"")</f>
        <v>1</v>
      </c>
      <c r="G240" s="21" t="str">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t="str">
        <f>IFERROR(INDEX(Nacho!H$4:H$107,MATCH($A240,Nacho!$A$4:$A$107,0)),"")</f>
        <v>-</v>
      </c>
      <c r="I240" s="24" t="str">
        <f>IFERROR(INDEX(Partidos!$J$4:$J$107,MATCH($A240,Partidos!$A$4:$A$107,0)),"")</f>
        <v>Grupos</v>
      </c>
      <c r="J240" s="21">
        <f>IF(AND(INDEX(Partidos!$J$4:$J$107,MATCH($A240,Partidos!$A$4:$A$107,0))&lt;&gt;"Grupos",INDEX(Partidos!$H$4:$H$107,MATCH($A240,Partidos!$A$4:$A$107,0))="Finalizado",$H240&lt;&gt;"",$H240=INDEX(Partidos!$K$4:$K$107,MATCH($A240,Partidos!$A$4:$A$107,0))),1,0)</f>
        <v>0</v>
      </c>
    </row>
    <row r="241" spans="1:10" x14ac:dyDescent="0.3">
      <c r="A241" s="29">
        <v>22</v>
      </c>
      <c r="B241" s="24" t="str">
        <f>IFERROR(INDEX(Partidos!$D$4:$D$107,MATCH($A241,Partidos!$A$4:$A$107,0)),"")</f>
        <v>Inglaterra</v>
      </c>
      <c r="C241" s="24" t="str">
        <f>IFERROR(INDEX(Partidos!$E$4:$E$107,MATCH($A241,Partidos!$A$4:$A$107,0)),"")</f>
        <v>Croacia</v>
      </c>
      <c r="D241" s="29" t="s">
        <v>269</v>
      </c>
      <c r="E241" s="24">
        <f>IFERROR(INDEX(Luis!F$4:F$107,MATCH($A241,Luis!$A$4:$A$107,0)),"")</f>
        <v>1</v>
      </c>
      <c r="F241" s="24">
        <f>IFERROR(INDEX(Luis!G$4:G$107,MATCH($A241,Luis!$A$4:$A$107,0)),"")</f>
        <v>1</v>
      </c>
      <c r="G241" s="21" t="str">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t="str">
        <f>IFERROR(INDEX(Luis!H$4:H$107,MATCH($A241,Luis!$A$4:$A$107,0)),"")</f>
        <v>-</v>
      </c>
      <c r="I241" s="24" t="str">
        <f>IFERROR(INDEX(Partidos!$J$4:$J$107,MATCH($A241,Partidos!$A$4:$A$107,0)),"")</f>
        <v>Grupos</v>
      </c>
      <c r="J241" s="21">
        <f>IF(AND(INDEX(Partidos!$J$4:$J$107,MATCH($A241,Partidos!$A$4:$A$107,0))&lt;&gt;"Grupos",INDEX(Partidos!$H$4:$H$107,MATCH($A241,Partidos!$A$4:$A$107,0))="Finalizado",$H241&lt;&gt;"",$H241=INDEX(Partidos!$K$4:$K$107,MATCH($A241,Partidos!$A$4:$A$107,0))),1,0)</f>
        <v>0</v>
      </c>
    </row>
    <row r="242" spans="1:10" x14ac:dyDescent="0.3">
      <c r="A242" s="31">
        <v>22</v>
      </c>
      <c r="B242" s="24" t="str">
        <f>IFERROR(INDEX(Partidos!$D$4:$D$107,MATCH($A242,Partidos!$A$4:$A$107,0)),"")</f>
        <v>Inglaterra</v>
      </c>
      <c r="C242" s="24" t="str">
        <f>IFERROR(INDEX(Partidos!$E$4:$E$107,MATCH($A242,Partidos!$A$4:$A$107,0)),"")</f>
        <v>Croacia</v>
      </c>
      <c r="D242" s="31" t="s">
        <v>270</v>
      </c>
      <c r="E242" s="24">
        <f>IFERROR(INDEX(Felipe!F$4:F$107,MATCH($A242,Felipe!$A$4:$A$107,0)),"")</f>
        <v>3</v>
      </c>
      <c r="F242" s="24">
        <f>IFERROR(INDEX(Felipe!G$4:G$107,MATCH($A242,Felipe!$A$4:$A$107,0)),"")</f>
        <v>0</v>
      </c>
      <c r="G242" s="21" t="str">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t="str">
        <f>IFERROR(INDEX(Felipe!H$4:H$107,MATCH($A242,Felipe!$A$4:$A$107,0)),"")</f>
        <v>-</v>
      </c>
      <c r="I242" s="24" t="str">
        <f>IFERROR(INDEX(Partidos!$J$4:$J$107,MATCH($A242,Partidos!$A$4:$A$107,0)),"")</f>
        <v>Grupos</v>
      </c>
      <c r="J242" s="21">
        <f>IF(AND(INDEX(Partidos!$J$4:$J$107,MATCH($A242,Partidos!$A$4:$A$107,0))&lt;&gt;"Grupos",INDEX(Partidos!$H$4:$H$107,MATCH($A242,Partidos!$A$4:$A$107,0))="Finalizado",$H242&lt;&gt;"",$H242=INDEX(Partidos!$K$4:$K$107,MATCH($A242,Partidos!$A$4:$A$107,0))),1,0)</f>
        <v>0</v>
      </c>
    </row>
    <row r="243" spans="1:10" x14ac:dyDescent="0.3">
      <c r="A243" s="29">
        <v>22</v>
      </c>
      <c r="B243" s="24" t="str">
        <f>IFERROR(INDEX(Partidos!$D$4:$D$107,MATCH($A243,Partidos!$A$4:$A$107,0)),"")</f>
        <v>Inglaterra</v>
      </c>
      <c r="C243" s="24" t="str">
        <f>IFERROR(INDEX(Partidos!$E$4:$E$107,MATCH($A243,Partidos!$A$4:$A$107,0)),"")</f>
        <v>Croacia</v>
      </c>
      <c r="D243" s="29" t="s">
        <v>271</v>
      </c>
      <c r="E243" s="24">
        <f>IFERROR(INDEX(Simón!F$4:F$107,MATCH($A243,Simón!$A$4:$A$107,0)),"")</f>
        <v>1</v>
      </c>
      <c r="F243" s="24">
        <f>IFERROR(INDEX(Simón!G$4:G$107,MATCH($A243,Simón!$A$4:$A$107,0)),"")</f>
        <v>1</v>
      </c>
      <c r="G243" s="21" t="str">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t="str">
        <f>IFERROR(INDEX(Simón!H$4:H$107,MATCH($A243,Simón!$A$4:$A$107,0)),"")</f>
        <v>-</v>
      </c>
      <c r="I243" s="24" t="str">
        <f>IFERROR(INDEX(Partidos!$J$4:$J$107,MATCH($A243,Partidos!$A$4:$A$107,0)),"")</f>
        <v>Grupos</v>
      </c>
      <c r="J243" s="21">
        <f>IF(AND(INDEX(Partidos!$J$4:$J$107,MATCH($A243,Partidos!$A$4:$A$107,0))&lt;&gt;"Grupos",INDEX(Partidos!$H$4:$H$107,MATCH($A243,Partidos!$A$4:$A$107,0))="Finalizado",$H243&lt;&gt;"",$H243=INDEX(Partidos!$K$4:$K$107,MATCH($A243,Partidos!$A$4:$A$107,0))),1,0)</f>
        <v>0</v>
      </c>
    </row>
    <row r="244" spans="1:10" x14ac:dyDescent="0.3">
      <c r="A244" s="31">
        <v>22</v>
      </c>
      <c r="B244" s="24" t="str">
        <f>IFERROR(INDEX(Partidos!$D$4:$D$107,MATCH($A244,Partidos!$A$4:$A$107,0)),"")</f>
        <v>Inglaterra</v>
      </c>
      <c r="C244" s="24" t="str">
        <f>IFERROR(INDEX(Partidos!$E$4:$E$107,MATCH($A244,Partidos!$A$4:$A$107,0)),"")</f>
        <v>Croacia</v>
      </c>
      <c r="D244" s="31" t="s">
        <v>272</v>
      </c>
      <c r="E244" s="24">
        <f>IFERROR(INDEX(Muni!F$4:F$107,MATCH($A244,Muni!$A$4:$A$107,0)),"")</f>
        <v>0</v>
      </c>
      <c r="F244" s="24">
        <f>IFERROR(INDEX(Muni!G$4:G$107,MATCH($A244,Muni!$A$4:$A$107,0)),"")</f>
        <v>0</v>
      </c>
      <c r="G244" s="21" t="str">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t="str">
        <f>IFERROR(INDEX(Muni!H$4:H$107,MATCH($A244,Muni!$A$4:$A$107,0)),"")</f>
        <v>-</v>
      </c>
      <c r="I244" s="24" t="str">
        <f>IFERROR(INDEX(Partidos!$J$4:$J$107,MATCH($A244,Partidos!$A$4:$A$107,0)),"")</f>
        <v>Grupos</v>
      </c>
      <c r="J244" s="21">
        <f>IF(AND(INDEX(Partidos!$J$4:$J$107,MATCH($A244,Partidos!$A$4:$A$107,0))&lt;&gt;"Grupos",INDEX(Partidos!$H$4:$H$107,MATCH($A244,Partidos!$A$4:$A$107,0))="Finalizado",$H244&lt;&gt;"",$H244=INDEX(Partidos!$K$4:$K$107,MATCH($A244,Partidos!$A$4:$A$107,0))),1,0)</f>
        <v>0</v>
      </c>
    </row>
    <row r="245" spans="1:10" x14ac:dyDescent="0.3">
      <c r="A245" s="29">
        <v>22</v>
      </c>
      <c r="B245" s="24" t="str">
        <f>IFERROR(INDEX(Partidos!$D$4:$D$107,MATCH($A245,Partidos!$A$4:$A$107,0)),"")</f>
        <v>Inglaterra</v>
      </c>
      <c r="C245" s="24" t="str">
        <f>IFERROR(INDEX(Partidos!$E$4:$E$107,MATCH($A245,Partidos!$A$4:$A$107,0)),"")</f>
        <v>Croacia</v>
      </c>
      <c r="D245" s="29" t="s">
        <v>273</v>
      </c>
      <c r="E245" s="24">
        <f>IFERROR(INDEX(Fer!F$4:F$107,MATCH($A245,Fer!$A$4:$A$107,0)),"")</f>
        <v>0</v>
      </c>
      <c r="F245" s="24">
        <f>IFERROR(INDEX(Fer!G$4:G$107,MATCH($A245,Fer!$A$4:$A$107,0)),"")</f>
        <v>0</v>
      </c>
      <c r="G245" s="21" t="str">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t="str">
        <f>IFERROR(INDEX(Fer!H$4:H$107,MATCH($A245,Fer!$A$4:$A$107,0)),"")</f>
        <v>-</v>
      </c>
      <c r="I245" s="24" t="str">
        <f>IFERROR(INDEX(Partidos!$J$4:$J$107,MATCH($A245,Partidos!$A$4:$A$107,0)),"")</f>
        <v>Grupos</v>
      </c>
      <c r="J245" s="21">
        <f>IF(AND(INDEX(Partidos!$J$4:$J$107,MATCH($A245,Partidos!$A$4:$A$107,0))&lt;&gt;"Grupos",INDEX(Partidos!$H$4:$H$107,MATCH($A245,Partidos!$A$4:$A$107,0))="Finalizado",$H245&lt;&gt;"",$H245=INDEX(Partidos!$K$4:$K$107,MATCH($A245,Partidos!$A$4:$A$107,0))),1,0)</f>
        <v>0</v>
      </c>
    </row>
    <row r="246" spans="1:10" x14ac:dyDescent="0.3">
      <c r="A246" s="31">
        <v>23</v>
      </c>
      <c r="B246" s="24" t="str">
        <f>IFERROR(INDEX(Partidos!$D$4:$D$107,MATCH($A246,Partidos!$A$4:$A$107,0)),"")</f>
        <v>Ghana</v>
      </c>
      <c r="C246" s="24" t="str">
        <f>IFERROR(INDEX(Partidos!$E$4:$E$107,MATCH($A246,Partidos!$A$4:$A$107,0)),"")</f>
        <v>Panamá</v>
      </c>
      <c r="D246" s="31" t="s">
        <v>55</v>
      </c>
      <c r="E246" s="24">
        <f>IFERROR(INDEX(Álvaro!F$4:F$107,MATCH($A246,Álvaro!$A$4:$A$107,0)),"")</f>
        <v>1</v>
      </c>
      <c r="F246" s="24">
        <f>IFERROR(INDEX(Álvaro!G$4:G$107,MATCH($A246,Álvaro!$A$4:$A$107,0)),"")</f>
        <v>1</v>
      </c>
      <c r="G246" s="21" t="str">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t="str">
        <f>IFERROR(INDEX(Álvaro!H$4:H$107,MATCH($A246,Álvaro!$A$4:$A$107,0)),"")</f>
        <v>-</v>
      </c>
      <c r="I246" s="24" t="str">
        <f>IFERROR(INDEX(Partidos!$J$4:$J$107,MATCH($A246,Partidos!$A$4:$A$107,0)),"")</f>
        <v>Grupos</v>
      </c>
      <c r="J246" s="21">
        <f>IF(AND(INDEX(Partidos!$J$4:$J$107,MATCH($A246,Partidos!$A$4:$A$107,0))&lt;&gt;"Grupos",INDEX(Partidos!$H$4:$H$107,MATCH($A246,Partidos!$A$4:$A$107,0))="Finalizado",$H246&lt;&gt;"",$H246=INDEX(Partidos!$K$4:$K$107,MATCH($A246,Partidos!$A$4:$A$107,0))),1,0)</f>
        <v>0</v>
      </c>
    </row>
    <row r="247" spans="1:10" x14ac:dyDescent="0.3">
      <c r="A247" s="29">
        <v>23</v>
      </c>
      <c r="B247" s="24" t="str">
        <f>IFERROR(INDEX(Partidos!$D$4:$D$107,MATCH($A247,Partidos!$A$4:$A$107,0)),"")</f>
        <v>Ghana</v>
      </c>
      <c r="C247" s="24" t="str">
        <f>IFERROR(INDEX(Partidos!$E$4:$E$107,MATCH($A247,Partidos!$A$4:$A$107,0)),"")</f>
        <v>Panamá</v>
      </c>
      <c r="D247" s="29" t="s">
        <v>264</v>
      </c>
      <c r="E247" s="24">
        <f>IFERROR(INDEX(Pepe!F$4:F$107,MATCH($A247,Pepe!$A$4:$A$107,0)),"")</f>
        <v>1</v>
      </c>
      <c r="F247" s="24">
        <f>IFERROR(INDEX(Pepe!G$4:G$107,MATCH($A247,Pepe!$A$4:$A$107,0)),"")</f>
        <v>1</v>
      </c>
      <c r="G247" s="21" t="str">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t="str">
        <f>IFERROR(INDEX(Pepe!H$4:H$107,MATCH($A247,Pepe!$A$4:$A$107,0)),"")</f>
        <v>-</v>
      </c>
      <c r="I247" s="24" t="str">
        <f>IFERROR(INDEX(Partidos!$J$4:$J$107,MATCH($A247,Partidos!$A$4:$A$107,0)),"")</f>
        <v>Grupos</v>
      </c>
      <c r="J247" s="21">
        <f>IF(AND(INDEX(Partidos!$J$4:$J$107,MATCH($A247,Partidos!$A$4:$A$107,0))&lt;&gt;"Grupos",INDEX(Partidos!$H$4:$H$107,MATCH($A247,Partidos!$A$4:$A$107,0))="Finalizado",$H247&lt;&gt;"",$H247=INDEX(Partidos!$K$4:$K$107,MATCH($A247,Partidos!$A$4:$A$107,0))),1,0)</f>
        <v>0</v>
      </c>
    </row>
    <row r="248" spans="1:10" x14ac:dyDescent="0.3">
      <c r="A248" s="31">
        <v>23</v>
      </c>
      <c r="B248" s="24" t="str">
        <f>IFERROR(INDEX(Partidos!$D$4:$D$107,MATCH($A248,Partidos!$A$4:$A$107,0)),"")</f>
        <v>Ghana</v>
      </c>
      <c r="C248" s="24" t="str">
        <f>IFERROR(INDEX(Partidos!$E$4:$E$107,MATCH($A248,Partidos!$A$4:$A$107,0)),"")</f>
        <v>Panamá</v>
      </c>
      <c r="D248" s="31" t="s">
        <v>265</v>
      </c>
      <c r="E248" s="24">
        <f>IFERROR(INDEX(Patri!F$4:F$107,MATCH($A248,Patri!$A$4:$A$107,0)),"")</f>
        <v>2</v>
      </c>
      <c r="F248" s="24">
        <f>IFERROR(INDEX(Patri!G$4:G$107,MATCH($A248,Patri!$A$4:$A$107,0)),"")</f>
        <v>1</v>
      </c>
      <c r="G248" s="21" t="str">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t="str">
        <f>IFERROR(INDEX(Patri!H$4:H$107,MATCH($A248,Patri!$A$4:$A$107,0)),"")</f>
        <v>-</v>
      </c>
      <c r="I248" s="24" t="str">
        <f>IFERROR(INDEX(Partidos!$J$4:$J$107,MATCH($A248,Partidos!$A$4:$A$107,0)),"")</f>
        <v>Grupos</v>
      </c>
      <c r="J248" s="21">
        <f>IF(AND(INDEX(Partidos!$J$4:$J$107,MATCH($A248,Partidos!$A$4:$A$107,0))&lt;&gt;"Grupos",INDEX(Partidos!$H$4:$H$107,MATCH($A248,Partidos!$A$4:$A$107,0))="Finalizado",$H248&lt;&gt;"",$H248=INDEX(Partidos!$K$4:$K$107,MATCH($A248,Partidos!$A$4:$A$107,0))),1,0)</f>
        <v>0</v>
      </c>
    </row>
    <row r="249" spans="1:10" x14ac:dyDescent="0.3">
      <c r="A249" s="29">
        <v>23</v>
      </c>
      <c r="B249" s="24" t="str">
        <f>IFERROR(INDEX(Partidos!$D$4:$D$107,MATCH($A249,Partidos!$A$4:$A$107,0)),"")</f>
        <v>Ghana</v>
      </c>
      <c r="C249" s="24" t="str">
        <f>IFERROR(INDEX(Partidos!$E$4:$E$107,MATCH($A249,Partidos!$A$4:$A$107,0)),"")</f>
        <v>Panamá</v>
      </c>
      <c r="D249" s="29" t="s">
        <v>266</v>
      </c>
      <c r="E249" s="24">
        <f>IFERROR(INDEX(Kike!F$4:F$107,MATCH($A249,Kike!$A$4:$A$107,0)),"")</f>
        <v>2</v>
      </c>
      <c r="F249" s="24">
        <f>IFERROR(INDEX(Kike!G$4:G$107,MATCH($A249,Kike!$A$4:$A$107,0)),"")</f>
        <v>0</v>
      </c>
      <c r="G249" s="21" t="str">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t="str">
        <f>IFERROR(INDEX(Kike!H$4:H$107,MATCH($A249,Kike!$A$4:$A$107,0)),"")</f>
        <v>-</v>
      </c>
      <c r="I249" s="24" t="str">
        <f>IFERROR(INDEX(Partidos!$J$4:$J$107,MATCH($A249,Partidos!$A$4:$A$107,0)),"")</f>
        <v>Grupos</v>
      </c>
      <c r="J249" s="21">
        <f>IF(AND(INDEX(Partidos!$J$4:$J$107,MATCH($A249,Partidos!$A$4:$A$107,0))&lt;&gt;"Grupos",INDEX(Partidos!$H$4:$H$107,MATCH($A249,Partidos!$A$4:$A$107,0))="Finalizado",$H249&lt;&gt;"",$H249=INDEX(Partidos!$K$4:$K$107,MATCH($A249,Partidos!$A$4:$A$107,0))),1,0)</f>
        <v>0</v>
      </c>
    </row>
    <row r="250" spans="1:10" x14ac:dyDescent="0.3">
      <c r="A250" s="31">
        <v>23</v>
      </c>
      <c r="B250" s="24" t="str">
        <f>IFERROR(INDEX(Partidos!$D$4:$D$107,MATCH($A250,Partidos!$A$4:$A$107,0)),"")</f>
        <v>Ghana</v>
      </c>
      <c r="C250" s="24" t="str">
        <f>IFERROR(INDEX(Partidos!$E$4:$E$107,MATCH($A250,Partidos!$A$4:$A$107,0)),"")</f>
        <v>Panamá</v>
      </c>
      <c r="D250" s="31" t="s">
        <v>267</v>
      </c>
      <c r="E250" s="24">
        <f>IFERROR(INDEX(Quintero!F$4:F$107,MATCH($A250,Quintero!$A$4:$A$107,0)),"")</f>
        <v>0</v>
      </c>
      <c r="F250" s="24">
        <f>IFERROR(INDEX(Quintero!G$4:G$107,MATCH($A250,Quintero!$A$4:$A$107,0)),"")</f>
        <v>0</v>
      </c>
      <c r="G250" s="21" t="str">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t="str">
        <f>IFERROR(INDEX(Quintero!H$4:H$107,MATCH($A250,Quintero!$A$4:$A$107,0)),"")</f>
        <v>-</v>
      </c>
      <c r="I250" s="24" t="str">
        <f>IFERROR(INDEX(Partidos!$J$4:$J$107,MATCH($A250,Partidos!$A$4:$A$107,0)),"")</f>
        <v>Grupos</v>
      </c>
      <c r="J250" s="21">
        <f>IF(AND(INDEX(Partidos!$J$4:$J$107,MATCH($A250,Partidos!$A$4:$A$107,0))&lt;&gt;"Grupos",INDEX(Partidos!$H$4:$H$107,MATCH($A250,Partidos!$A$4:$A$107,0))="Finalizado",$H250&lt;&gt;"",$H250=INDEX(Partidos!$K$4:$K$107,MATCH($A250,Partidos!$A$4:$A$107,0))),1,0)</f>
        <v>0</v>
      </c>
    </row>
    <row r="251" spans="1:10" x14ac:dyDescent="0.3">
      <c r="A251" s="29">
        <v>23</v>
      </c>
      <c r="B251" s="24" t="str">
        <f>IFERROR(INDEX(Partidos!$D$4:$D$107,MATCH($A251,Partidos!$A$4:$A$107,0)),"")</f>
        <v>Ghana</v>
      </c>
      <c r="C251" s="24" t="str">
        <f>IFERROR(INDEX(Partidos!$E$4:$E$107,MATCH($A251,Partidos!$A$4:$A$107,0)),"")</f>
        <v>Panamá</v>
      </c>
      <c r="D251" s="29" t="s">
        <v>268</v>
      </c>
      <c r="E251" s="24">
        <f>IFERROR(INDEX(Nacho!F$4:F$107,MATCH($A251,Nacho!$A$4:$A$107,0)),"")</f>
        <v>0</v>
      </c>
      <c r="F251" s="24">
        <f>IFERROR(INDEX(Nacho!G$4:G$107,MATCH($A251,Nacho!$A$4:$A$107,0)),"")</f>
        <v>0</v>
      </c>
      <c r="G251" s="21" t="str">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t="str">
        <f>IFERROR(INDEX(Nacho!H$4:H$107,MATCH($A251,Nacho!$A$4:$A$107,0)),"")</f>
        <v>-</v>
      </c>
      <c r="I251" s="24" t="str">
        <f>IFERROR(INDEX(Partidos!$J$4:$J$107,MATCH($A251,Partidos!$A$4:$A$107,0)),"")</f>
        <v>Grupos</v>
      </c>
      <c r="J251" s="21">
        <f>IF(AND(INDEX(Partidos!$J$4:$J$107,MATCH($A251,Partidos!$A$4:$A$107,0))&lt;&gt;"Grupos",INDEX(Partidos!$H$4:$H$107,MATCH($A251,Partidos!$A$4:$A$107,0))="Finalizado",$H251&lt;&gt;"",$H251=INDEX(Partidos!$K$4:$K$107,MATCH($A251,Partidos!$A$4:$A$107,0))),1,0)</f>
        <v>0</v>
      </c>
    </row>
    <row r="252" spans="1:10" x14ac:dyDescent="0.3">
      <c r="A252" s="31">
        <v>23</v>
      </c>
      <c r="B252" s="24" t="str">
        <f>IFERROR(INDEX(Partidos!$D$4:$D$107,MATCH($A252,Partidos!$A$4:$A$107,0)),"")</f>
        <v>Ghana</v>
      </c>
      <c r="C252" s="24" t="str">
        <f>IFERROR(INDEX(Partidos!$E$4:$E$107,MATCH($A252,Partidos!$A$4:$A$107,0)),"")</f>
        <v>Panamá</v>
      </c>
      <c r="D252" s="31" t="s">
        <v>269</v>
      </c>
      <c r="E252" s="24">
        <f>IFERROR(INDEX(Luis!F$4:F$107,MATCH($A252,Luis!$A$4:$A$107,0)),"")</f>
        <v>1</v>
      </c>
      <c r="F252" s="24">
        <f>IFERROR(INDEX(Luis!G$4:G$107,MATCH($A252,Luis!$A$4:$A$107,0)),"")</f>
        <v>1</v>
      </c>
      <c r="G252" s="21" t="str">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t="str">
        <f>IFERROR(INDEX(Luis!H$4:H$107,MATCH($A252,Luis!$A$4:$A$107,0)),"")</f>
        <v>-</v>
      </c>
      <c r="I252" s="24" t="str">
        <f>IFERROR(INDEX(Partidos!$J$4:$J$107,MATCH($A252,Partidos!$A$4:$A$107,0)),"")</f>
        <v>Grupos</v>
      </c>
      <c r="J252" s="21">
        <f>IF(AND(INDEX(Partidos!$J$4:$J$107,MATCH($A252,Partidos!$A$4:$A$107,0))&lt;&gt;"Grupos",INDEX(Partidos!$H$4:$H$107,MATCH($A252,Partidos!$A$4:$A$107,0))="Finalizado",$H252&lt;&gt;"",$H252=INDEX(Partidos!$K$4:$K$107,MATCH($A252,Partidos!$A$4:$A$107,0))),1,0)</f>
        <v>0</v>
      </c>
    </row>
    <row r="253" spans="1:10" x14ac:dyDescent="0.3">
      <c r="A253" s="29">
        <v>23</v>
      </c>
      <c r="B253" s="24" t="str">
        <f>IFERROR(INDEX(Partidos!$D$4:$D$107,MATCH($A253,Partidos!$A$4:$A$107,0)),"")</f>
        <v>Ghana</v>
      </c>
      <c r="C253" s="24" t="str">
        <f>IFERROR(INDEX(Partidos!$E$4:$E$107,MATCH($A253,Partidos!$A$4:$A$107,0)),"")</f>
        <v>Panamá</v>
      </c>
      <c r="D253" s="29" t="s">
        <v>270</v>
      </c>
      <c r="E253" s="24">
        <f>IFERROR(INDEX(Felipe!F$4:F$107,MATCH($A253,Felipe!$A$4:$A$107,0)),"")</f>
        <v>2</v>
      </c>
      <c r="F253" s="24">
        <f>IFERROR(INDEX(Felipe!G$4:G$107,MATCH($A253,Felipe!$A$4:$A$107,0)),"")</f>
        <v>0</v>
      </c>
      <c r="G253" s="21" t="str">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t="str">
        <f>IFERROR(INDEX(Felipe!H$4:H$107,MATCH($A253,Felipe!$A$4:$A$107,0)),"")</f>
        <v>-</v>
      </c>
      <c r="I253" s="24" t="str">
        <f>IFERROR(INDEX(Partidos!$J$4:$J$107,MATCH($A253,Partidos!$A$4:$A$107,0)),"")</f>
        <v>Grupos</v>
      </c>
      <c r="J253" s="21">
        <f>IF(AND(INDEX(Partidos!$J$4:$J$107,MATCH($A253,Partidos!$A$4:$A$107,0))&lt;&gt;"Grupos",INDEX(Partidos!$H$4:$H$107,MATCH($A253,Partidos!$A$4:$A$107,0))="Finalizado",$H253&lt;&gt;"",$H253=INDEX(Partidos!$K$4:$K$107,MATCH($A253,Partidos!$A$4:$A$107,0))),1,0)</f>
        <v>0</v>
      </c>
    </row>
    <row r="254" spans="1:10" x14ac:dyDescent="0.3">
      <c r="A254" s="31">
        <v>23</v>
      </c>
      <c r="B254" s="24" t="str">
        <f>IFERROR(INDEX(Partidos!$D$4:$D$107,MATCH($A254,Partidos!$A$4:$A$107,0)),"")</f>
        <v>Ghana</v>
      </c>
      <c r="C254" s="24" t="str">
        <f>IFERROR(INDEX(Partidos!$E$4:$E$107,MATCH($A254,Partidos!$A$4:$A$107,0)),"")</f>
        <v>Panamá</v>
      </c>
      <c r="D254" s="31" t="s">
        <v>271</v>
      </c>
      <c r="E254" s="24">
        <f>IFERROR(INDEX(Simón!F$4:F$107,MATCH($A254,Simón!$A$4:$A$107,0)),"")</f>
        <v>1</v>
      </c>
      <c r="F254" s="24">
        <f>IFERROR(INDEX(Simón!G$4:G$107,MATCH($A254,Simón!$A$4:$A$107,0)),"")</f>
        <v>1</v>
      </c>
      <c r="G254" s="21" t="str">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t="str">
        <f>IFERROR(INDEX(Simón!H$4:H$107,MATCH($A254,Simón!$A$4:$A$107,0)),"")</f>
        <v>-</v>
      </c>
      <c r="I254" s="24" t="str">
        <f>IFERROR(INDEX(Partidos!$J$4:$J$107,MATCH($A254,Partidos!$A$4:$A$107,0)),"")</f>
        <v>Grupos</v>
      </c>
      <c r="J254" s="21">
        <f>IF(AND(INDEX(Partidos!$J$4:$J$107,MATCH($A254,Partidos!$A$4:$A$107,0))&lt;&gt;"Grupos",INDEX(Partidos!$H$4:$H$107,MATCH($A254,Partidos!$A$4:$A$107,0))="Finalizado",$H254&lt;&gt;"",$H254=INDEX(Partidos!$K$4:$K$107,MATCH($A254,Partidos!$A$4:$A$107,0))),1,0)</f>
        <v>0</v>
      </c>
    </row>
    <row r="255" spans="1:10" x14ac:dyDescent="0.3">
      <c r="A255" s="29">
        <v>23</v>
      </c>
      <c r="B255" s="24" t="str">
        <f>IFERROR(INDEX(Partidos!$D$4:$D$107,MATCH($A255,Partidos!$A$4:$A$107,0)),"")</f>
        <v>Ghana</v>
      </c>
      <c r="C255" s="24" t="str">
        <f>IFERROR(INDEX(Partidos!$E$4:$E$107,MATCH($A255,Partidos!$A$4:$A$107,0)),"")</f>
        <v>Panamá</v>
      </c>
      <c r="D255" s="29" t="s">
        <v>272</v>
      </c>
      <c r="E255" s="24">
        <f>IFERROR(INDEX(Muni!F$4:F$107,MATCH($A255,Muni!$A$4:$A$107,0)),"")</f>
        <v>0</v>
      </c>
      <c r="F255" s="24">
        <f>IFERROR(INDEX(Muni!G$4:G$107,MATCH($A255,Muni!$A$4:$A$107,0)),"")</f>
        <v>1</v>
      </c>
      <c r="G255" s="21" t="str">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t="str">
        <f>IFERROR(INDEX(Muni!H$4:H$107,MATCH($A255,Muni!$A$4:$A$107,0)),"")</f>
        <v>-</v>
      </c>
      <c r="I255" s="24" t="str">
        <f>IFERROR(INDEX(Partidos!$J$4:$J$107,MATCH($A255,Partidos!$A$4:$A$107,0)),"")</f>
        <v>Grupos</v>
      </c>
      <c r="J255" s="21">
        <f>IF(AND(INDEX(Partidos!$J$4:$J$107,MATCH($A255,Partidos!$A$4:$A$107,0))&lt;&gt;"Grupos",INDEX(Partidos!$H$4:$H$107,MATCH($A255,Partidos!$A$4:$A$107,0))="Finalizado",$H255&lt;&gt;"",$H255=INDEX(Partidos!$K$4:$K$107,MATCH($A255,Partidos!$A$4:$A$107,0))),1,0)</f>
        <v>0</v>
      </c>
    </row>
    <row r="256" spans="1:10" x14ac:dyDescent="0.3">
      <c r="A256" s="31">
        <v>23</v>
      </c>
      <c r="B256" s="24" t="str">
        <f>IFERROR(INDEX(Partidos!$D$4:$D$107,MATCH($A256,Partidos!$A$4:$A$107,0)),"")</f>
        <v>Ghana</v>
      </c>
      <c r="C256" s="24" t="str">
        <f>IFERROR(INDEX(Partidos!$E$4:$E$107,MATCH($A256,Partidos!$A$4:$A$107,0)),"")</f>
        <v>Panamá</v>
      </c>
      <c r="D256" s="31" t="s">
        <v>273</v>
      </c>
      <c r="E256" s="24">
        <f>IFERROR(INDEX(Fer!F$4:F$107,MATCH($A256,Fer!$A$4:$A$107,0)),"")</f>
        <v>1</v>
      </c>
      <c r="F256" s="24">
        <f>IFERROR(INDEX(Fer!G$4:G$107,MATCH($A256,Fer!$A$4:$A$107,0)),"")</f>
        <v>3</v>
      </c>
      <c r="G256" s="21" t="str">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t="str">
        <f>IFERROR(INDEX(Fer!H$4:H$107,MATCH($A256,Fer!$A$4:$A$107,0)),"")</f>
        <v>-</v>
      </c>
      <c r="I256" s="24" t="str">
        <f>IFERROR(INDEX(Partidos!$J$4:$J$107,MATCH($A256,Partidos!$A$4:$A$107,0)),"")</f>
        <v>Grupos</v>
      </c>
      <c r="J256" s="21">
        <f>IF(AND(INDEX(Partidos!$J$4:$J$107,MATCH($A256,Partidos!$A$4:$A$107,0))&lt;&gt;"Grupos",INDEX(Partidos!$H$4:$H$107,MATCH($A256,Partidos!$A$4:$A$107,0))="Finalizado",$H256&lt;&gt;"",$H256=INDEX(Partidos!$K$4:$K$107,MATCH($A256,Partidos!$A$4:$A$107,0))),1,0)</f>
        <v>0</v>
      </c>
    </row>
    <row r="257" spans="1:10" x14ac:dyDescent="0.3">
      <c r="A257" s="29">
        <v>24</v>
      </c>
      <c r="B257" s="24" t="str">
        <f>IFERROR(INDEX(Partidos!$D$4:$D$107,MATCH($A257,Partidos!$A$4:$A$107,0)),"")</f>
        <v>Uzbekistán</v>
      </c>
      <c r="C257" s="24" t="str">
        <f>IFERROR(INDEX(Partidos!$E$4:$E$107,MATCH($A257,Partidos!$A$4:$A$107,0)),"")</f>
        <v>Colombia</v>
      </c>
      <c r="D257" s="29" t="s">
        <v>55</v>
      </c>
      <c r="E257" s="24">
        <f>IFERROR(INDEX(Álvaro!F$4:F$107,MATCH($A257,Álvaro!$A$4:$A$107,0)),"")</f>
        <v>0</v>
      </c>
      <c r="F257" s="24">
        <f>IFERROR(INDEX(Álvaro!G$4:G$107,MATCH($A257,Álvaro!$A$4:$A$107,0)),"")</f>
        <v>2</v>
      </c>
      <c r="G257" s="21" t="str">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t="str">
        <f>IFERROR(INDEX(Álvaro!H$4:H$107,MATCH($A257,Álvaro!$A$4:$A$107,0)),"")</f>
        <v>-</v>
      </c>
      <c r="I257" s="24" t="str">
        <f>IFERROR(INDEX(Partidos!$J$4:$J$107,MATCH($A257,Partidos!$A$4:$A$107,0)),"")</f>
        <v>Grupos</v>
      </c>
      <c r="J257" s="21">
        <f>IF(AND(INDEX(Partidos!$J$4:$J$107,MATCH($A257,Partidos!$A$4:$A$107,0))&lt;&gt;"Grupos",INDEX(Partidos!$H$4:$H$107,MATCH($A257,Partidos!$A$4:$A$107,0))="Finalizado",$H257&lt;&gt;"",$H257=INDEX(Partidos!$K$4:$K$107,MATCH($A257,Partidos!$A$4:$A$107,0))),1,0)</f>
        <v>0</v>
      </c>
    </row>
    <row r="258" spans="1:10" x14ac:dyDescent="0.3">
      <c r="A258" s="31">
        <v>24</v>
      </c>
      <c r="B258" s="24" t="str">
        <f>IFERROR(INDEX(Partidos!$D$4:$D$107,MATCH($A258,Partidos!$A$4:$A$107,0)),"")</f>
        <v>Uzbekistán</v>
      </c>
      <c r="C258" s="24" t="str">
        <f>IFERROR(INDEX(Partidos!$E$4:$E$107,MATCH($A258,Partidos!$A$4:$A$107,0)),"")</f>
        <v>Colombia</v>
      </c>
      <c r="D258" s="31" t="s">
        <v>264</v>
      </c>
      <c r="E258" s="24">
        <f>IFERROR(INDEX(Pepe!F$4:F$107,MATCH($A258,Pepe!$A$4:$A$107,0)),"")</f>
        <v>0</v>
      </c>
      <c r="F258" s="24">
        <f>IFERROR(INDEX(Pepe!G$4:G$107,MATCH($A258,Pepe!$A$4:$A$107,0)),"")</f>
        <v>2</v>
      </c>
      <c r="G258" s="21" t="str">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t="str">
        <f>IFERROR(INDEX(Pepe!H$4:H$107,MATCH($A258,Pepe!$A$4:$A$107,0)),"")</f>
        <v>-</v>
      </c>
      <c r="I258" s="24" t="str">
        <f>IFERROR(INDEX(Partidos!$J$4:$J$107,MATCH($A258,Partidos!$A$4:$A$107,0)),"")</f>
        <v>Grupos</v>
      </c>
      <c r="J258" s="21">
        <f>IF(AND(INDEX(Partidos!$J$4:$J$107,MATCH($A258,Partidos!$A$4:$A$107,0))&lt;&gt;"Grupos",INDEX(Partidos!$H$4:$H$107,MATCH($A258,Partidos!$A$4:$A$107,0))="Finalizado",$H258&lt;&gt;"",$H258=INDEX(Partidos!$K$4:$K$107,MATCH($A258,Partidos!$A$4:$A$107,0))),1,0)</f>
        <v>0</v>
      </c>
    </row>
    <row r="259" spans="1:10" x14ac:dyDescent="0.3">
      <c r="A259" s="29">
        <v>24</v>
      </c>
      <c r="B259" s="24" t="str">
        <f>IFERROR(INDEX(Partidos!$D$4:$D$107,MATCH($A259,Partidos!$A$4:$A$107,0)),"")</f>
        <v>Uzbekistán</v>
      </c>
      <c r="C259" s="24" t="str">
        <f>IFERROR(INDEX(Partidos!$E$4:$E$107,MATCH($A259,Partidos!$A$4:$A$107,0)),"")</f>
        <v>Colombia</v>
      </c>
      <c r="D259" s="29" t="s">
        <v>265</v>
      </c>
      <c r="E259" s="24">
        <f>IFERROR(INDEX(Patri!F$4:F$107,MATCH($A259,Patri!$A$4:$A$107,0)),"")</f>
        <v>0</v>
      </c>
      <c r="F259" s="24">
        <f>IFERROR(INDEX(Patri!G$4:G$107,MATCH($A259,Patri!$A$4:$A$107,0)),"")</f>
        <v>2</v>
      </c>
      <c r="G259" s="21" t="str">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t="str">
        <f>IFERROR(INDEX(Patri!H$4:H$107,MATCH($A259,Patri!$A$4:$A$107,0)),"")</f>
        <v>-</v>
      </c>
      <c r="I259" s="24" t="str">
        <f>IFERROR(INDEX(Partidos!$J$4:$J$107,MATCH($A259,Partidos!$A$4:$A$107,0)),"")</f>
        <v>Grupos</v>
      </c>
      <c r="J259" s="21">
        <f>IF(AND(INDEX(Partidos!$J$4:$J$107,MATCH($A259,Partidos!$A$4:$A$107,0))&lt;&gt;"Grupos",INDEX(Partidos!$H$4:$H$107,MATCH($A259,Partidos!$A$4:$A$107,0))="Finalizado",$H259&lt;&gt;"",$H259=INDEX(Partidos!$K$4:$K$107,MATCH($A259,Partidos!$A$4:$A$107,0))),1,0)</f>
        <v>0</v>
      </c>
    </row>
    <row r="260" spans="1:10" x14ac:dyDescent="0.3">
      <c r="A260" s="31">
        <v>24</v>
      </c>
      <c r="B260" s="24" t="str">
        <f>IFERROR(INDEX(Partidos!$D$4:$D$107,MATCH($A260,Partidos!$A$4:$A$107,0)),"")</f>
        <v>Uzbekistán</v>
      </c>
      <c r="C260" s="24" t="str">
        <f>IFERROR(INDEX(Partidos!$E$4:$E$107,MATCH($A260,Partidos!$A$4:$A$107,0)),"")</f>
        <v>Colombia</v>
      </c>
      <c r="D260" s="31" t="s">
        <v>266</v>
      </c>
      <c r="E260" s="24">
        <f>IFERROR(INDEX(Kike!F$4:F$107,MATCH($A260,Kike!$A$4:$A$107,0)),"")</f>
        <v>0</v>
      </c>
      <c r="F260" s="24">
        <f>IFERROR(INDEX(Kike!G$4:G$107,MATCH($A260,Kike!$A$4:$A$107,0)),"")</f>
        <v>2</v>
      </c>
      <c r="G260" s="21" t="str">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t="str">
        <f>IFERROR(INDEX(Kike!H$4:H$107,MATCH($A260,Kike!$A$4:$A$107,0)),"")</f>
        <v>-</v>
      </c>
      <c r="I260" s="24" t="str">
        <f>IFERROR(INDEX(Partidos!$J$4:$J$107,MATCH($A260,Partidos!$A$4:$A$107,0)),"")</f>
        <v>Grupos</v>
      </c>
      <c r="J260" s="21">
        <f>IF(AND(INDEX(Partidos!$J$4:$J$107,MATCH($A260,Partidos!$A$4:$A$107,0))&lt;&gt;"Grupos",INDEX(Partidos!$H$4:$H$107,MATCH($A260,Partidos!$A$4:$A$107,0))="Finalizado",$H260&lt;&gt;"",$H260=INDEX(Partidos!$K$4:$K$107,MATCH($A260,Partidos!$A$4:$A$107,0))),1,0)</f>
        <v>0</v>
      </c>
    </row>
    <row r="261" spans="1:10" x14ac:dyDescent="0.3">
      <c r="A261" s="29">
        <v>24</v>
      </c>
      <c r="B261" s="24" t="str">
        <f>IFERROR(INDEX(Partidos!$D$4:$D$107,MATCH($A261,Partidos!$A$4:$A$107,0)),"")</f>
        <v>Uzbekistán</v>
      </c>
      <c r="C261" s="24" t="str">
        <f>IFERROR(INDEX(Partidos!$E$4:$E$107,MATCH($A261,Partidos!$A$4:$A$107,0)),"")</f>
        <v>Colombia</v>
      </c>
      <c r="D261" s="29" t="s">
        <v>267</v>
      </c>
      <c r="E261" s="24">
        <f>IFERROR(INDEX(Quintero!F$4:F$107,MATCH($A261,Quintero!$A$4:$A$107,0)),"")</f>
        <v>0</v>
      </c>
      <c r="F261" s="24">
        <f>IFERROR(INDEX(Quintero!G$4:G$107,MATCH($A261,Quintero!$A$4:$A$107,0)),"")</f>
        <v>1</v>
      </c>
      <c r="G261" s="21" t="str">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t="str">
        <f>IFERROR(INDEX(Quintero!H$4:H$107,MATCH($A261,Quintero!$A$4:$A$107,0)),"")</f>
        <v>-</v>
      </c>
      <c r="I261" s="24" t="str">
        <f>IFERROR(INDEX(Partidos!$J$4:$J$107,MATCH($A261,Partidos!$A$4:$A$107,0)),"")</f>
        <v>Grupos</v>
      </c>
      <c r="J261" s="21">
        <f>IF(AND(INDEX(Partidos!$J$4:$J$107,MATCH($A261,Partidos!$A$4:$A$107,0))&lt;&gt;"Grupos",INDEX(Partidos!$H$4:$H$107,MATCH($A261,Partidos!$A$4:$A$107,0))="Finalizado",$H261&lt;&gt;"",$H261=INDEX(Partidos!$K$4:$K$107,MATCH($A261,Partidos!$A$4:$A$107,0))),1,0)</f>
        <v>0</v>
      </c>
    </row>
    <row r="262" spans="1:10" x14ac:dyDescent="0.3">
      <c r="A262" s="31">
        <v>24</v>
      </c>
      <c r="B262" s="24" t="str">
        <f>IFERROR(INDEX(Partidos!$D$4:$D$107,MATCH($A262,Partidos!$A$4:$A$107,0)),"")</f>
        <v>Uzbekistán</v>
      </c>
      <c r="C262" s="24" t="str">
        <f>IFERROR(INDEX(Partidos!$E$4:$E$107,MATCH($A262,Partidos!$A$4:$A$107,0)),"")</f>
        <v>Colombia</v>
      </c>
      <c r="D262" s="31" t="s">
        <v>268</v>
      </c>
      <c r="E262" s="24">
        <f>IFERROR(INDEX(Nacho!F$4:F$107,MATCH($A262,Nacho!$A$4:$A$107,0)),"")</f>
        <v>0</v>
      </c>
      <c r="F262" s="24">
        <f>IFERROR(INDEX(Nacho!G$4:G$107,MATCH($A262,Nacho!$A$4:$A$107,0)),"")</f>
        <v>2</v>
      </c>
      <c r="G262" s="21" t="str">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t="str">
        <f>IFERROR(INDEX(Nacho!H$4:H$107,MATCH($A262,Nacho!$A$4:$A$107,0)),"")</f>
        <v>-</v>
      </c>
      <c r="I262" s="24" t="str">
        <f>IFERROR(INDEX(Partidos!$J$4:$J$107,MATCH($A262,Partidos!$A$4:$A$107,0)),"")</f>
        <v>Grupos</v>
      </c>
      <c r="J262" s="21">
        <f>IF(AND(INDEX(Partidos!$J$4:$J$107,MATCH($A262,Partidos!$A$4:$A$107,0))&lt;&gt;"Grupos",INDEX(Partidos!$H$4:$H$107,MATCH($A262,Partidos!$A$4:$A$107,0))="Finalizado",$H262&lt;&gt;"",$H262=INDEX(Partidos!$K$4:$K$107,MATCH($A262,Partidos!$A$4:$A$107,0))),1,0)</f>
        <v>0</v>
      </c>
    </row>
    <row r="263" spans="1:10" x14ac:dyDescent="0.3">
      <c r="A263" s="29">
        <v>24</v>
      </c>
      <c r="B263" s="24" t="str">
        <f>IFERROR(INDEX(Partidos!$D$4:$D$107,MATCH($A263,Partidos!$A$4:$A$107,0)),"")</f>
        <v>Uzbekistán</v>
      </c>
      <c r="C263" s="24" t="str">
        <f>IFERROR(INDEX(Partidos!$E$4:$E$107,MATCH($A263,Partidos!$A$4:$A$107,0)),"")</f>
        <v>Colombia</v>
      </c>
      <c r="D263" s="29" t="s">
        <v>269</v>
      </c>
      <c r="E263" s="24">
        <f>IFERROR(INDEX(Luis!F$4:F$107,MATCH($A263,Luis!$A$4:$A$107,0)),"")</f>
        <v>0</v>
      </c>
      <c r="F263" s="24">
        <f>IFERROR(INDEX(Luis!G$4:G$107,MATCH($A263,Luis!$A$4:$A$107,0)),"")</f>
        <v>3</v>
      </c>
      <c r="G263" s="21" t="str">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t="str">
        <f>IFERROR(INDEX(Luis!H$4:H$107,MATCH($A263,Luis!$A$4:$A$107,0)),"")</f>
        <v>-</v>
      </c>
      <c r="I263" s="24" t="str">
        <f>IFERROR(INDEX(Partidos!$J$4:$J$107,MATCH($A263,Partidos!$A$4:$A$107,0)),"")</f>
        <v>Grupos</v>
      </c>
      <c r="J263" s="21">
        <f>IF(AND(INDEX(Partidos!$J$4:$J$107,MATCH($A263,Partidos!$A$4:$A$107,0))&lt;&gt;"Grupos",INDEX(Partidos!$H$4:$H$107,MATCH($A263,Partidos!$A$4:$A$107,0))="Finalizado",$H263&lt;&gt;"",$H263=INDEX(Partidos!$K$4:$K$107,MATCH($A263,Partidos!$A$4:$A$107,0))),1,0)</f>
        <v>0</v>
      </c>
    </row>
    <row r="264" spans="1:10" x14ac:dyDescent="0.3">
      <c r="A264" s="31">
        <v>24</v>
      </c>
      <c r="B264" s="24" t="str">
        <f>IFERROR(INDEX(Partidos!$D$4:$D$107,MATCH($A264,Partidos!$A$4:$A$107,0)),"")</f>
        <v>Uzbekistán</v>
      </c>
      <c r="C264" s="24" t="str">
        <f>IFERROR(INDEX(Partidos!$E$4:$E$107,MATCH($A264,Partidos!$A$4:$A$107,0)),"")</f>
        <v>Colombia</v>
      </c>
      <c r="D264" s="31" t="s">
        <v>270</v>
      </c>
      <c r="E264" s="24">
        <f>IFERROR(INDEX(Felipe!F$4:F$107,MATCH($A264,Felipe!$A$4:$A$107,0)),"")</f>
        <v>0</v>
      </c>
      <c r="F264" s="24">
        <f>IFERROR(INDEX(Felipe!G$4:G$107,MATCH($A264,Felipe!$A$4:$A$107,0)),"")</f>
        <v>4</v>
      </c>
      <c r="G264" s="21" t="str">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t="str">
        <f>IFERROR(INDEX(Felipe!H$4:H$107,MATCH($A264,Felipe!$A$4:$A$107,0)),"")</f>
        <v>-</v>
      </c>
      <c r="I264" s="24" t="str">
        <f>IFERROR(INDEX(Partidos!$J$4:$J$107,MATCH($A264,Partidos!$A$4:$A$107,0)),"")</f>
        <v>Grupos</v>
      </c>
      <c r="J264" s="21">
        <f>IF(AND(INDEX(Partidos!$J$4:$J$107,MATCH($A264,Partidos!$A$4:$A$107,0))&lt;&gt;"Grupos",INDEX(Partidos!$H$4:$H$107,MATCH($A264,Partidos!$A$4:$A$107,0))="Finalizado",$H264&lt;&gt;"",$H264=INDEX(Partidos!$K$4:$K$107,MATCH($A264,Partidos!$A$4:$A$107,0))),1,0)</f>
        <v>0</v>
      </c>
    </row>
    <row r="265" spans="1:10" x14ac:dyDescent="0.3">
      <c r="A265" s="29">
        <v>24</v>
      </c>
      <c r="B265" s="24" t="str">
        <f>IFERROR(INDEX(Partidos!$D$4:$D$107,MATCH($A265,Partidos!$A$4:$A$107,0)),"")</f>
        <v>Uzbekistán</v>
      </c>
      <c r="C265" s="24" t="str">
        <f>IFERROR(INDEX(Partidos!$E$4:$E$107,MATCH($A265,Partidos!$A$4:$A$107,0)),"")</f>
        <v>Colombia</v>
      </c>
      <c r="D265" s="29" t="s">
        <v>271</v>
      </c>
      <c r="E265" s="24">
        <f>IFERROR(INDEX(Simón!F$4:F$107,MATCH($A265,Simón!$A$4:$A$107,0)),"")</f>
        <v>0</v>
      </c>
      <c r="F265" s="24">
        <f>IFERROR(INDEX(Simón!G$4:G$107,MATCH($A265,Simón!$A$4:$A$107,0)),"")</f>
        <v>2</v>
      </c>
      <c r="G265" s="21" t="str">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t="str">
        <f>IFERROR(INDEX(Simón!H$4:H$107,MATCH($A265,Simón!$A$4:$A$107,0)),"")</f>
        <v>-</v>
      </c>
      <c r="I265" s="24" t="str">
        <f>IFERROR(INDEX(Partidos!$J$4:$J$107,MATCH($A265,Partidos!$A$4:$A$107,0)),"")</f>
        <v>Grupos</v>
      </c>
      <c r="J265" s="21">
        <f>IF(AND(INDEX(Partidos!$J$4:$J$107,MATCH($A265,Partidos!$A$4:$A$107,0))&lt;&gt;"Grupos",INDEX(Partidos!$H$4:$H$107,MATCH($A265,Partidos!$A$4:$A$107,0))="Finalizado",$H265&lt;&gt;"",$H265=INDEX(Partidos!$K$4:$K$107,MATCH($A265,Partidos!$A$4:$A$107,0))),1,0)</f>
        <v>0</v>
      </c>
    </row>
    <row r="266" spans="1:10" x14ac:dyDescent="0.3">
      <c r="A266" s="31">
        <v>24</v>
      </c>
      <c r="B266" s="24" t="str">
        <f>IFERROR(INDEX(Partidos!$D$4:$D$107,MATCH($A266,Partidos!$A$4:$A$107,0)),"")</f>
        <v>Uzbekistán</v>
      </c>
      <c r="C266" s="24" t="str">
        <f>IFERROR(INDEX(Partidos!$E$4:$E$107,MATCH($A266,Partidos!$A$4:$A$107,0)),"")</f>
        <v>Colombia</v>
      </c>
      <c r="D266" s="31" t="s">
        <v>272</v>
      </c>
      <c r="E266" s="24">
        <f>IFERROR(INDEX(Muni!F$4:F$107,MATCH($A266,Muni!$A$4:$A$107,0)),"")</f>
        <v>0</v>
      </c>
      <c r="F266" s="24">
        <f>IFERROR(INDEX(Muni!G$4:G$107,MATCH($A266,Muni!$A$4:$A$107,0)),"")</f>
        <v>1</v>
      </c>
      <c r="G266" s="21" t="str">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t="str">
        <f>IFERROR(INDEX(Muni!H$4:H$107,MATCH($A266,Muni!$A$4:$A$107,0)),"")</f>
        <v>-</v>
      </c>
      <c r="I266" s="24" t="str">
        <f>IFERROR(INDEX(Partidos!$J$4:$J$107,MATCH($A266,Partidos!$A$4:$A$107,0)),"")</f>
        <v>Grupos</v>
      </c>
      <c r="J266" s="21">
        <f>IF(AND(INDEX(Partidos!$J$4:$J$107,MATCH($A266,Partidos!$A$4:$A$107,0))&lt;&gt;"Grupos",INDEX(Partidos!$H$4:$H$107,MATCH($A266,Partidos!$A$4:$A$107,0))="Finalizado",$H266&lt;&gt;"",$H266=INDEX(Partidos!$K$4:$K$107,MATCH($A266,Partidos!$A$4:$A$107,0))),1,0)</f>
        <v>0</v>
      </c>
    </row>
    <row r="267" spans="1:10" x14ac:dyDescent="0.3">
      <c r="A267" s="29">
        <v>24</v>
      </c>
      <c r="B267" s="24" t="str">
        <f>IFERROR(INDEX(Partidos!$D$4:$D$107,MATCH($A267,Partidos!$A$4:$A$107,0)),"")</f>
        <v>Uzbekistán</v>
      </c>
      <c r="C267" s="24" t="str">
        <f>IFERROR(INDEX(Partidos!$E$4:$E$107,MATCH($A267,Partidos!$A$4:$A$107,0)),"")</f>
        <v>Colombia</v>
      </c>
      <c r="D267" s="29" t="s">
        <v>273</v>
      </c>
      <c r="E267" s="24">
        <f>IFERROR(INDEX(Fer!F$4:F$107,MATCH($A267,Fer!$A$4:$A$107,0)),"")</f>
        <v>0</v>
      </c>
      <c r="F267" s="24">
        <f>IFERROR(INDEX(Fer!G$4:G$107,MATCH($A267,Fer!$A$4:$A$107,0)),"")</f>
        <v>3</v>
      </c>
      <c r="G267" s="21" t="str">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t="str">
        <f>IFERROR(INDEX(Fer!H$4:H$107,MATCH($A267,Fer!$A$4:$A$107,0)),"")</f>
        <v>-</v>
      </c>
      <c r="I267" s="24" t="str">
        <f>IFERROR(INDEX(Partidos!$J$4:$J$107,MATCH($A267,Partidos!$A$4:$A$107,0)),"")</f>
        <v>Grupos</v>
      </c>
      <c r="J267" s="21">
        <f>IF(AND(INDEX(Partidos!$J$4:$J$107,MATCH($A267,Partidos!$A$4:$A$107,0))&lt;&gt;"Grupos",INDEX(Partidos!$H$4:$H$107,MATCH($A267,Partidos!$A$4:$A$107,0))="Finalizado",$H267&lt;&gt;"",$H267=INDEX(Partidos!$K$4:$K$107,MATCH($A267,Partidos!$A$4:$A$107,0))),1,0)</f>
        <v>0</v>
      </c>
    </row>
    <row r="268" spans="1:10" x14ac:dyDescent="0.3">
      <c r="A268" s="31">
        <v>25</v>
      </c>
      <c r="B268" s="24" t="str">
        <f>IFERROR(INDEX(Partidos!$D$4:$D$107,MATCH($A268,Partidos!$A$4:$A$107,0)),"")</f>
        <v>República Checa</v>
      </c>
      <c r="C268" s="24" t="str">
        <f>IFERROR(INDEX(Partidos!$E$4:$E$107,MATCH($A268,Partidos!$A$4:$A$107,0)),"")</f>
        <v>Sudáfrica</v>
      </c>
      <c r="D268" s="31" t="s">
        <v>55</v>
      </c>
      <c r="E268" s="24">
        <f>IFERROR(INDEX(Álvaro!F$4:F$107,MATCH($A268,Álvaro!$A$4:$A$107,0)),"")</f>
        <v>1</v>
      </c>
      <c r="F268" s="24">
        <f>IFERROR(INDEX(Álvaro!G$4:G$107,MATCH($A268,Álvaro!$A$4:$A$107,0)),"")</f>
        <v>1</v>
      </c>
      <c r="G268" s="21" t="str">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t="str">
        <f>IFERROR(INDEX(Álvaro!H$4:H$107,MATCH($A268,Álvaro!$A$4:$A$107,0)),"")</f>
        <v>-</v>
      </c>
      <c r="I268" s="24" t="str">
        <f>IFERROR(INDEX(Partidos!$J$4:$J$107,MATCH($A268,Partidos!$A$4:$A$107,0)),"")</f>
        <v>Grupos</v>
      </c>
      <c r="J268" s="21">
        <f>IF(AND(INDEX(Partidos!$J$4:$J$107,MATCH($A268,Partidos!$A$4:$A$107,0))&lt;&gt;"Grupos",INDEX(Partidos!$H$4:$H$107,MATCH($A268,Partidos!$A$4:$A$107,0))="Finalizado",$H268&lt;&gt;"",$H268=INDEX(Partidos!$K$4:$K$107,MATCH($A268,Partidos!$A$4:$A$107,0))),1,0)</f>
        <v>0</v>
      </c>
    </row>
    <row r="269" spans="1:10" x14ac:dyDescent="0.3">
      <c r="A269" s="29">
        <v>25</v>
      </c>
      <c r="B269" s="24" t="str">
        <f>IFERROR(INDEX(Partidos!$D$4:$D$107,MATCH($A269,Partidos!$A$4:$A$107,0)),"")</f>
        <v>República Checa</v>
      </c>
      <c r="C269" s="24" t="str">
        <f>IFERROR(INDEX(Partidos!$E$4:$E$107,MATCH($A269,Partidos!$A$4:$A$107,0)),"")</f>
        <v>Sudáfrica</v>
      </c>
      <c r="D269" s="29" t="s">
        <v>264</v>
      </c>
      <c r="E269" s="24">
        <f>IFERROR(INDEX(Pepe!F$4:F$107,MATCH($A269,Pepe!$A$4:$A$107,0)),"")</f>
        <v>2</v>
      </c>
      <c r="F269" s="24">
        <f>IFERROR(INDEX(Pepe!G$4:G$107,MATCH($A269,Pepe!$A$4:$A$107,0)),"")</f>
        <v>1</v>
      </c>
      <c r="G269" s="21" t="str">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t="str">
        <f>IFERROR(INDEX(Pepe!H$4:H$107,MATCH($A269,Pepe!$A$4:$A$107,0)),"")</f>
        <v>-</v>
      </c>
      <c r="I269" s="24" t="str">
        <f>IFERROR(INDEX(Partidos!$J$4:$J$107,MATCH($A269,Partidos!$A$4:$A$107,0)),"")</f>
        <v>Grupos</v>
      </c>
      <c r="J269" s="21">
        <f>IF(AND(INDEX(Partidos!$J$4:$J$107,MATCH($A269,Partidos!$A$4:$A$107,0))&lt;&gt;"Grupos",INDEX(Partidos!$H$4:$H$107,MATCH($A269,Partidos!$A$4:$A$107,0))="Finalizado",$H269&lt;&gt;"",$H269=INDEX(Partidos!$K$4:$K$107,MATCH($A269,Partidos!$A$4:$A$107,0))),1,0)</f>
        <v>0</v>
      </c>
    </row>
    <row r="270" spans="1:10" x14ac:dyDescent="0.3">
      <c r="A270" s="31">
        <v>25</v>
      </c>
      <c r="B270" s="24" t="str">
        <f>IFERROR(INDEX(Partidos!$D$4:$D$107,MATCH($A270,Partidos!$A$4:$A$107,0)),"")</f>
        <v>República Checa</v>
      </c>
      <c r="C270" s="24" t="str">
        <f>IFERROR(INDEX(Partidos!$E$4:$E$107,MATCH($A270,Partidos!$A$4:$A$107,0)),"")</f>
        <v>Sudáfrica</v>
      </c>
      <c r="D270" s="31" t="s">
        <v>265</v>
      </c>
      <c r="E270" s="24">
        <f>IFERROR(INDEX(Patri!F$4:F$107,MATCH($A270,Patri!$A$4:$A$107,0)),"")</f>
        <v>2</v>
      </c>
      <c r="F270" s="24">
        <f>IFERROR(INDEX(Patri!G$4:G$107,MATCH($A270,Patri!$A$4:$A$107,0)),"")</f>
        <v>0</v>
      </c>
      <c r="G270" s="21" t="str">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t="str">
        <f>IFERROR(INDEX(Patri!H$4:H$107,MATCH($A270,Patri!$A$4:$A$107,0)),"")</f>
        <v>-</v>
      </c>
      <c r="I270" s="24" t="str">
        <f>IFERROR(INDEX(Partidos!$J$4:$J$107,MATCH($A270,Partidos!$A$4:$A$107,0)),"")</f>
        <v>Grupos</v>
      </c>
      <c r="J270" s="21">
        <f>IF(AND(INDEX(Partidos!$J$4:$J$107,MATCH($A270,Partidos!$A$4:$A$107,0))&lt;&gt;"Grupos",INDEX(Partidos!$H$4:$H$107,MATCH($A270,Partidos!$A$4:$A$107,0))="Finalizado",$H270&lt;&gt;"",$H270=INDEX(Partidos!$K$4:$K$107,MATCH($A270,Partidos!$A$4:$A$107,0))),1,0)</f>
        <v>0</v>
      </c>
    </row>
    <row r="271" spans="1:10" x14ac:dyDescent="0.3">
      <c r="A271" s="29">
        <v>25</v>
      </c>
      <c r="B271" s="24" t="str">
        <f>IFERROR(INDEX(Partidos!$D$4:$D$107,MATCH($A271,Partidos!$A$4:$A$107,0)),"")</f>
        <v>República Checa</v>
      </c>
      <c r="C271" s="24" t="str">
        <f>IFERROR(INDEX(Partidos!$E$4:$E$107,MATCH($A271,Partidos!$A$4:$A$107,0)),"")</f>
        <v>Sudáfrica</v>
      </c>
      <c r="D271" s="29" t="s">
        <v>266</v>
      </c>
      <c r="E271" s="24">
        <f>IFERROR(INDEX(Kike!F$4:F$107,MATCH($A271,Kike!$A$4:$A$107,0)),"")</f>
        <v>2</v>
      </c>
      <c r="F271" s="24">
        <f>IFERROR(INDEX(Kike!G$4:G$107,MATCH($A271,Kike!$A$4:$A$107,0)),"")</f>
        <v>1</v>
      </c>
      <c r="G271" s="21" t="str">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t="str">
        <f>IFERROR(INDEX(Kike!H$4:H$107,MATCH($A271,Kike!$A$4:$A$107,0)),"")</f>
        <v>-</v>
      </c>
      <c r="I271" s="24" t="str">
        <f>IFERROR(INDEX(Partidos!$J$4:$J$107,MATCH($A271,Partidos!$A$4:$A$107,0)),"")</f>
        <v>Grupos</v>
      </c>
      <c r="J271" s="21">
        <f>IF(AND(INDEX(Partidos!$J$4:$J$107,MATCH($A271,Partidos!$A$4:$A$107,0))&lt;&gt;"Grupos",INDEX(Partidos!$H$4:$H$107,MATCH($A271,Partidos!$A$4:$A$107,0))="Finalizado",$H271&lt;&gt;"",$H271=INDEX(Partidos!$K$4:$K$107,MATCH($A271,Partidos!$A$4:$A$107,0))),1,0)</f>
        <v>0</v>
      </c>
    </row>
    <row r="272" spans="1:10" x14ac:dyDescent="0.3">
      <c r="A272" s="31">
        <v>25</v>
      </c>
      <c r="B272" s="24" t="str">
        <f>IFERROR(INDEX(Partidos!$D$4:$D$107,MATCH($A272,Partidos!$A$4:$A$107,0)),"")</f>
        <v>República Checa</v>
      </c>
      <c r="C272" s="24" t="str">
        <f>IFERROR(INDEX(Partidos!$E$4:$E$107,MATCH($A272,Partidos!$A$4:$A$107,0)),"")</f>
        <v>Sudáfrica</v>
      </c>
      <c r="D272" s="31" t="s">
        <v>267</v>
      </c>
      <c r="E272" s="24">
        <f>IFERROR(INDEX(Quintero!F$4:F$107,MATCH($A272,Quintero!$A$4:$A$107,0)),"")</f>
        <v>0</v>
      </c>
      <c r="F272" s="24">
        <f>IFERROR(INDEX(Quintero!G$4:G$107,MATCH($A272,Quintero!$A$4:$A$107,0)),"")</f>
        <v>0</v>
      </c>
      <c r="G272" s="21" t="str">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t="str">
        <f>IFERROR(INDEX(Quintero!H$4:H$107,MATCH($A272,Quintero!$A$4:$A$107,0)),"")</f>
        <v>-</v>
      </c>
      <c r="I272" s="24" t="str">
        <f>IFERROR(INDEX(Partidos!$J$4:$J$107,MATCH($A272,Partidos!$A$4:$A$107,0)),"")</f>
        <v>Grupos</v>
      </c>
      <c r="J272" s="21">
        <f>IF(AND(INDEX(Partidos!$J$4:$J$107,MATCH($A272,Partidos!$A$4:$A$107,0))&lt;&gt;"Grupos",INDEX(Partidos!$H$4:$H$107,MATCH($A272,Partidos!$A$4:$A$107,0))="Finalizado",$H272&lt;&gt;"",$H272=INDEX(Partidos!$K$4:$K$107,MATCH($A272,Partidos!$A$4:$A$107,0))),1,0)</f>
        <v>0</v>
      </c>
    </row>
    <row r="273" spans="1:10" x14ac:dyDescent="0.3">
      <c r="A273" s="29">
        <v>25</v>
      </c>
      <c r="B273" s="24" t="str">
        <f>IFERROR(INDEX(Partidos!$D$4:$D$107,MATCH($A273,Partidos!$A$4:$A$107,0)),"")</f>
        <v>República Checa</v>
      </c>
      <c r="C273" s="24" t="str">
        <f>IFERROR(INDEX(Partidos!$E$4:$E$107,MATCH($A273,Partidos!$A$4:$A$107,0)),"")</f>
        <v>Sudáfrica</v>
      </c>
      <c r="D273" s="29" t="s">
        <v>268</v>
      </c>
      <c r="E273" s="24">
        <f>IFERROR(INDEX(Nacho!F$4:F$107,MATCH($A273,Nacho!$A$4:$A$107,0)),"")</f>
        <v>2</v>
      </c>
      <c r="F273" s="24">
        <f>IFERROR(INDEX(Nacho!G$4:G$107,MATCH($A273,Nacho!$A$4:$A$107,0)),"")</f>
        <v>0</v>
      </c>
      <c r="G273" s="21" t="str">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t="str">
        <f>IFERROR(INDEX(Nacho!H$4:H$107,MATCH($A273,Nacho!$A$4:$A$107,0)),"")</f>
        <v>-</v>
      </c>
      <c r="I273" s="24" t="str">
        <f>IFERROR(INDEX(Partidos!$J$4:$J$107,MATCH($A273,Partidos!$A$4:$A$107,0)),"")</f>
        <v>Grupos</v>
      </c>
      <c r="J273" s="21">
        <f>IF(AND(INDEX(Partidos!$J$4:$J$107,MATCH($A273,Partidos!$A$4:$A$107,0))&lt;&gt;"Grupos",INDEX(Partidos!$H$4:$H$107,MATCH($A273,Partidos!$A$4:$A$107,0))="Finalizado",$H273&lt;&gt;"",$H273=INDEX(Partidos!$K$4:$K$107,MATCH($A273,Partidos!$A$4:$A$107,0))),1,0)</f>
        <v>0</v>
      </c>
    </row>
    <row r="274" spans="1:10" x14ac:dyDescent="0.3">
      <c r="A274" s="31">
        <v>25</v>
      </c>
      <c r="B274" s="24" t="str">
        <f>IFERROR(INDEX(Partidos!$D$4:$D$107,MATCH($A274,Partidos!$A$4:$A$107,0)),"")</f>
        <v>República Checa</v>
      </c>
      <c r="C274" s="24" t="str">
        <f>IFERROR(INDEX(Partidos!$E$4:$E$107,MATCH($A274,Partidos!$A$4:$A$107,0)),"")</f>
        <v>Sudáfrica</v>
      </c>
      <c r="D274" s="31" t="s">
        <v>269</v>
      </c>
      <c r="E274" s="24">
        <f>IFERROR(INDEX(Luis!F$4:F$107,MATCH($A274,Luis!$A$4:$A$107,0)),"")</f>
        <v>0</v>
      </c>
      <c r="F274" s="24">
        <f>IFERROR(INDEX(Luis!G$4:G$107,MATCH($A274,Luis!$A$4:$A$107,0)),"")</f>
        <v>1</v>
      </c>
      <c r="G274" s="21" t="str">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t="str">
        <f>IFERROR(INDEX(Luis!H$4:H$107,MATCH($A274,Luis!$A$4:$A$107,0)),"")</f>
        <v>-</v>
      </c>
      <c r="I274" s="24" t="str">
        <f>IFERROR(INDEX(Partidos!$J$4:$J$107,MATCH($A274,Partidos!$A$4:$A$107,0)),"")</f>
        <v>Grupos</v>
      </c>
      <c r="J274" s="21">
        <f>IF(AND(INDEX(Partidos!$J$4:$J$107,MATCH($A274,Partidos!$A$4:$A$107,0))&lt;&gt;"Grupos",INDEX(Partidos!$H$4:$H$107,MATCH($A274,Partidos!$A$4:$A$107,0))="Finalizado",$H274&lt;&gt;"",$H274=INDEX(Partidos!$K$4:$K$107,MATCH($A274,Partidos!$A$4:$A$107,0))),1,0)</f>
        <v>0</v>
      </c>
    </row>
    <row r="275" spans="1:10" x14ac:dyDescent="0.3">
      <c r="A275" s="29">
        <v>25</v>
      </c>
      <c r="B275" s="24" t="str">
        <f>IFERROR(INDEX(Partidos!$D$4:$D$107,MATCH($A275,Partidos!$A$4:$A$107,0)),"")</f>
        <v>República Checa</v>
      </c>
      <c r="C275" s="24" t="str">
        <f>IFERROR(INDEX(Partidos!$E$4:$E$107,MATCH($A275,Partidos!$A$4:$A$107,0)),"")</f>
        <v>Sudáfrica</v>
      </c>
      <c r="D275" s="29" t="s">
        <v>270</v>
      </c>
      <c r="E275" s="24">
        <f>IFERROR(INDEX(Felipe!F$4:F$107,MATCH($A275,Felipe!$A$4:$A$107,0)),"")</f>
        <v>1</v>
      </c>
      <c r="F275" s="24">
        <f>IFERROR(INDEX(Felipe!G$4:G$107,MATCH($A275,Felipe!$A$4:$A$107,0)),"")</f>
        <v>2</v>
      </c>
      <c r="G275" s="21" t="str">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t="str">
        <f>IFERROR(INDEX(Felipe!H$4:H$107,MATCH($A275,Felipe!$A$4:$A$107,0)),"")</f>
        <v>-</v>
      </c>
      <c r="I275" s="24" t="str">
        <f>IFERROR(INDEX(Partidos!$J$4:$J$107,MATCH($A275,Partidos!$A$4:$A$107,0)),"")</f>
        <v>Grupos</v>
      </c>
      <c r="J275" s="21">
        <f>IF(AND(INDEX(Partidos!$J$4:$J$107,MATCH($A275,Partidos!$A$4:$A$107,0))&lt;&gt;"Grupos",INDEX(Partidos!$H$4:$H$107,MATCH($A275,Partidos!$A$4:$A$107,0))="Finalizado",$H275&lt;&gt;"",$H275=INDEX(Partidos!$K$4:$K$107,MATCH($A275,Partidos!$A$4:$A$107,0))),1,0)</f>
        <v>0</v>
      </c>
    </row>
    <row r="276" spans="1:10" x14ac:dyDescent="0.3">
      <c r="A276" s="31">
        <v>25</v>
      </c>
      <c r="B276" s="24" t="str">
        <f>IFERROR(INDEX(Partidos!$D$4:$D$107,MATCH($A276,Partidos!$A$4:$A$107,0)),"")</f>
        <v>República Checa</v>
      </c>
      <c r="C276" s="24" t="str">
        <f>IFERROR(INDEX(Partidos!$E$4:$E$107,MATCH($A276,Partidos!$A$4:$A$107,0)),"")</f>
        <v>Sudáfrica</v>
      </c>
      <c r="D276" s="31" t="s">
        <v>271</v>
      </c>
      <c r="E276" s="24">
        <f>IFERROR(INDEX(Simón!F$4:F$107,MATCH($A276,Simón!$A$4:$A$107,0)),"")</f>
        <v>0</v>
      </c>
      <c r="F276" s="24">
        <f>IFERROR(INDEX(Simón!G$4:G$107,MATCH($A276,Simón!$A$4:$A$107,0)),"")</f>
        <v>1</v>
      </c>
      <c r="G276" s="21" t="str">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t="str">
        <f>IFERROR(INDEX(Simón!H$4:H$107,MATCH($A276,Simón!$A$4:$A$107,0)),"")</f>
        <v>-</v>
      </c>
      <c r="I276" s="24" t="str">
        <f>IFERROR(INDEX(Partidos!$J$4:$J$107,MATCH($A276,Partidos!$A$4:$A$107,0)),"")</f>
        <v>Grupos</v>
      </c>
      <c r="J276" s="21">
        <f>IF(AND(INDEX(Partidos!$J$4:$J$107,MATCH($A276,Partidos!$A$4:$A$107,0))&lt;&gt;"Grupos",INDEX(Partidos!$H$4:$H$107,MATCH($A276,Partidos!$A$4:$A$107,0))="Finalizado",$H276&lt;&gt;"",$H276=INDEX(Partidos!$K$4:$K$107,MATCH($A276,Partidos!$A$4:$A$107,0))),1,0)</f>
        <v>0</v>
      </c>
    </row>
    <row r="277" spans="1:10" x14ac:dyDescent="0.3">
      <c r="A277" s="29">
        <v>25</v>
      </c>
      <c r="B277" s="24" t="str">
        <f>IFERROR(INDEX(Partidos!$D$4:$D$107,MATCH($A277,Partidos!$A$4:$A$107,0)),"")</f>
        <v>República Checa</v>
      </c>
      <c r="C277" s="24" t="str">
        <f>IFERROR(INDEX(Partidos!$E$4:$E$107,MATCH($A277,Partidos!$A$4:$A$107,0)),"")</f>
        <v>Sudáfrica</v>
      </c>
      <c r="D277" s="29" t="s">
        <v>272</v>
      </c>
      <c r="E277" s="24">
        <f>IFERROR(INDEX(Muni!F$4:F$107,MATCH($A277,Muni!$A$4:$A$107,0)),"")</f>
        <v>2</v>
      </c>
      <c r="F277" s="24">
        <f>IFERROR(INDEX(Muni!G$4:G$107,MATCH($A277,Muni!$A$4:$A$107,0)),"")</f>
        <v>1</v>
      </c>
      <c r="G277" s="21" t="str">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t="str">
        <f>IFERROR(INDEX(Muni!H$4:H$107,MATCH($A277,Muni!$A$4:$A$107,0)),"")</f>
        <v>-</v>
      </c>
      <c r="I277" s="24" t="str">
        <f>IFERROR(INDEX(Partidos!$J$4:$J$107,MATCH($A277,Partidos!$A$4:$A$107,0)),"")</f>
        <v>Grupos</v>
      </c>
      <c r="J277" s="21">
        <f>IF(AND(INDEX(Partidos!$J$4:$J$107,MATCH($A277,Partidos!$A$4:$A$107,0))&lt;&gt;"Grupos",INDEX(Partidos!$H$4:$H$107,MATCH($A277,Partidos!$A$4:$A$107,0))="Finalizado",$H277&lt;&gt;"",$H277=INDEX(Partidos!$K$4:$K$107,MATCH($A277,Partidos!$A$4:$A$107,0))),1,0)</f>
        <v>0</v>
      </c>
    </row>
    <row r="278" spans="1:10" x14ac:dyDescent="0.3">
      <c r="A278" s="31">
        <v>25</v>
      </c>
      <c r="B278" s="24" t="str">
        <f>IFERROR(INDEX(Partidos!$D$4:$D$107,MATCH($A278,Partidos!$A$4:$A$107,0)),"")</f>
        <v>República Checa</v>
      </c>
      <c r="C278" s="24" t="str">
        <f>IFERROR(INDEX(Partidos!$E$4:$E$107,MATCH($A278,Partidos!$A$4:$A$107,0)),"")</f>
        <v>Sudáfrica</v>
      </c>
      <c r="D278" s="31" t="s">
        <v>273</v>
      </c>
      <c r="E278" s="24">
        <f>IFERROR(INDEX(Fer!F$4:F$107,MATCH($A278,Fer!$A$4:$A$107,0)),"")</f>
        <v>1</v>
      </c>
      <c r="F278" s="24">
        <f>IFERROR(INDEX(Fer!G$4:G$107,MATCH($A278,Fer!$A$4:$A$107,0)),"")</f>
        <v>1</v>
      </c>
      <c r="G278" s="21" t="str">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t="str">
        <f>IFERROR(INDEX(Fer!H$4:H$107,MATCH($A278,Fer!$A$4:$A$107,0)),"")</f>
        <v>-</v>
      </c>
      <c r="I278" s="24" t="str">
        <f>IFERROR(INDEX(Partidos!$J$4:$J$107,MATCH($A278,Partidos!$A$4:$A$107,0)),"")</f>
        <v>Grupos</v>
      </c>
      <c r="J278" s="21">
        <f>IF(AND(INDEX(Partidos!$J$4:$J$107,MATCH($A278,Partidos!$A$4:$A$107,0))&lt;&gt;"Grupos",INDEX(Partidos!$H$4:$H$107,MATCH($A278,Partidos!$A$4:$A$107,0))="Finalizado",$H278&lt;&gt;"",$H278=INDEX(Partidos!$K$4:$K$107,MATCH($A278,Partidos!$A$4:$A$107,0))),1,0)</f>
        <v>0</v>
      </c>
    </row>
    <row r="279" spans="1:10" x14ac:dyDescent="0.3">
      <c r="A279" s="29">
        <v>26</v>
      </c>
      <c r="B279" s="24" t="str">
        <f>IFERROR(INDEX(Partidos!$D$4:$D$107,MATCH($A279,Partidos!$A$4:$A$107,0)),"")</f>
        <v>Suiza</v>
      </c>
      <c r="C279" s="24" t="str">
        <f>IFERROR(INDEX(Partidos!$E$4:$E$107,MATCH($A279,Partidos!$A$4:$A$107,0)),"")</f>
        <v>Bosnia y Herzegovina</v>
      </c>
      <c r="D279" s="29" t="s">
        <v>55</v>
      </c>
      <c r="E279" s="24">
        <f>IFERROR(INDEX(Álvaro!F$4:F$107,MATCH($A279,Álvaro!$A$4:$A$107,0)),"")</f>
        <v>1</v>
      </c>
      <c r="F279" s="24">
        <f>IFERROR(INDEX(Álvaro!G$4:G$107,MATCH($A279,Álvaro!$A$4:$A$107,0)),"")</f>
        <v>1</v>
      </c>
      <c r="G279" s="21" t="str">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t="str">
        <f>IFERROR(INDEX(Álvaro!H$4:H$107,MATCH($A279,Álvaro!$A$4:$A$107,0)),"")</f>
        <v>-</v>
      </c>
      <c r="I279" s="24" t="str">
        <f>IFERROR(INDEX(Partidos!$J$4:$J$107,MATCH($A279,Partidos!$A$4:$A$107,0)),"")</f>
        <v>Grupos</v>
      </c>
      <c r="J279" s="21">
        <f>IF(AND(INDEX(Partidos!$J$4:$J$107,MATCH($A279,Partidos!$A$4:$A$107,0))&lt;&gt;"Grupos",INDEX(Partidos!$H$4:$H$107,MATCH($A279,Partidos!$A$4:$A$107,0))="Finalizado",$H279&lt;&gt;"",$H279=INDEX(Partidos!$K$4:$K$107,MATCH($A279,Partidos!$A$4:$A$107,0))),1,0)</f>
        <v>0</v>
      </c>
    </row>
    <row r="280" spans="1:10" x14ac:dyDescent="0.3">
      <c r="A280" s="31">
        <v>26</v>
      </c>
      <c r="B280" s="24" t="str">
        <f>IFERROR(INDEX(Partidos!$D$4:$D$107,MATCH($A280,Partidos!$A$4:$A$107,0)),"")</f>
        <v>Suiza</v>
      </c>
      <c r="C280" s="24" t="str">
        <f>IFERROR(INDEX(Partidos!$E$4:$E$107,MATCH($A280,Partidos!$A$4:$A$107,0)),"")</f>
        <v>Bosnia y Herzegovina</v>
      </c>
      <c r="D280" s="31" t="s">
        <v>264</v>
      </c>
      <c r="E280" s="24">
        <f>IFERROR(INDEX(Pepe!F$4:F$107,MATCH($A280,Pepe!$A$4:$A$107,0)),"")</f>
        <v>1</v>
      </c>
      <c r="F280" s="24">
        <f>IFERROR(INDEX(Pepe!G$4:G$107,MATCH($A280,Pepe!$A$4:$A$107,0)),"")</f>
        <v>0</v>
      </c>
      <c r="G280" s="21" t="str">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t="str">
        <f>IFERROR(INDEX(Pepe!H$4:H$107,MATCH($A280,Pepe!$A$4:$A$107,0)),"")</f>
        <v>-</v>
      </c>
      <c r="I280" s="24" t="str">
        <f>IFERROR(INDEX(Partidos!$J$4:$J$107,MATCH($A280,Partidos!$A$4:$A$107,0)),"")</f>
        <v>Grupos</v>
      </c>
      <c r="J280" s="21">
        <f>IF(AND(INDEX(Partidos!$J$4:$J$107,MATCH($A280,Partidos!$A$4:$A$107,0))&lt;&gt;"Grupos",INDEX(Partidos!$H$4:$H$107,MATCH($A280,Partidos!$A$4:$A$107,0))="Finalizado",$H280&lt;&gt;"",$H280=INDEX(Partidos!$K$4:$K$107,MATCH($A280,Partidos!$A$4:$A$107,0))),1,0)</f>
        <v>0</v>
      </c>
    </row>
    <row r="281" spans="1:10" x14ac:dyDescent="0.3">
      <c r="A281" s="29">
        <v>26</v>
      </c>
      <c r="B281" s="24" t="str">
        <f>IFERROR(INDEX(Partidos!$D$4:$D$107,MATCH($A281,Partidos!$A$4:$A$107,0)),"")</f>
        <v>Suiza</v>
      </c>
      <c r="C281" s="24" t="str">
        <f>IFERROR(INDEX(Partidos!$E$4:$E$107,MATCH($A281,Partidos!$A$4:$A$107,0)),"")</f>
        <v>Bosnia y Herzegovina</v>
      </c>
      <c r="D281" s="29" t="s">
        <v>265</v>
      </c>
      <c r="E281" s="24">
        <f>IFERROR(INDEX(Patri!F$4:F$107,MATCH($A281,Patri!$A$4:$A$107,0)),"")</f>
        <v>2</v>
      </c>
      <c r="F281" s="24">
        <f>IFERROR(INDEX(Patri!G$4:G$107,MATCH($A281,Patri!$A$4:$A$107,0)),"")</f>
        <v>0</v>
      </c>
      <c r="G281" s="21" t="str">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t="str">
        <f>IFERROR(INDEX(Patri!H$4:H$107,MATCH($A281,Patri!$A$4:$A$107,0)),"")</f>
        <v>-</v>
      </c>
      <c r="I281" s="24" t="str">
        <f>IFERROR(INDEX(Partidos!$J$4:$J$107,MATCH($A281,Partidos!$A$4:$A$107,0)),"")</f>
        <v>Grupos</v>
      </c>
      <c r="J281" s="21">
        <f>IF(AND(INDEX(Partidos!$J$4:$J$107,MATCH($A281,Partidos!$A$4:$A$107,0))&lt;&gt;"Grupos",INDEX(Partidos!$H$4:$H$107,MATCH($A281,Partidos!$A$4:$A$107,0))="Finalizado",$H281&lt;&gt;"",$H281=INDEX(Partidos!$K$4:$K$107,MATCH($A281,Partidos!$A$4:$A$107,0))),1,0)</f>
        <v>0</v>
      </c>
    </row>
    <row r="282" spans="1:10" x14ac:dyDescent="0.3">
      <c r="A282" s="31">
        <v>26</v>
      </c>
      <c r="B282" s="24" t="str">
        <f>IFERROR(INDEX(Partidos!$D$4:$D$107,MATCH($A282,Partidos!$A$4:$A$107,0)),"")</f>
        <v>Suiza</v>
      </c>
      <c r="C282" s="24" t="str">
        <f>IFERROR(INDEX(Partidos!$E$4:$E$107,MATCH($A282,Partidos!$A$4:$A$107,0)),"")</f>
        <v>Bosnia y Herzegovina</v>
      </c>
      <c r="D282" s="31" t="s">
        <v>266</v>
      </c>
      <c r="E282" s="24">
        <f>IFERROR(INDEX(Kike!F$4:F$107,MATCH($A282,Kike!$A$4:$A$107,0)),"")</f>
        <v>1</v>
      </c>
      <c r="F282" s="24">
        <f>IFERROR(INDEX(Kike!G$4:G$107,MATCH($A282,Kike!$A$4:$A$107,0)),"")</f>
        <v>0</v>
      </c>
      <c r="G282" s="21" t="str">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t="str">
        <f>IFERROR(INDEX(Kike!H$4:H$107,MATCH($A282,Kike!$A$4:$A$107,0)),"")</f>
        <v>-</v>
      </c>
      <c r="I282" s="24" t="str">
        <f>IFERROR(INDEX(Partidos!$J$4:$J$107,MATCH($A282,Partidos!$A$4:$A$107,0)),"")</f>
        <v>Grupos</v>
      </c>
      <c r="J282" s="21">
        <f>IF(AND(INDEX(Partidos!$J$4:$J$107,MATCH($A282,Partidos!$A$4:$A$107,0))&lt;&gt;"Grupos",INDEX(Partidos!$H$4:$H$107,MATCH($A282,Partidos!$A$4:$A$107,0))="Finalizado",$H282&lt;&gt;"",$H282=INDEX(Partidos!$K$4:$K$107,MATCH($A282,Partidos!$A$4:$A$107,0))),1,0)</f>
        <v>0</v>
      </c>
    </row>
    <row r="283" spans="1:10" x14ac:dyDescent="0.3">
      <c r="A283" s="29">
        <v>26</v>
      </c>
      <c r="B283" s="24" t="str">
        <f>IFERROR(INDEX(Partidos!$D$4:$D$107,MATCH($A283,Partidos!$A$4:$A$107,0)),"")</f>
        <v>Suiza</v>
      </c>
      <c r="C283" s="24" t="str">
        <f>IFERROR(INDEX(Partidos!$E$4:$E$107,MATCH($A283,Partidos!$A$4:$A$107,0)),"")</f>
        <v>Bosnia y Herzegovina</v>
      </c>
      <c r="D283" s="29" t="s">
        <v>267</v>
      </c>
      <c r="E283" s="24">
        <f>IFERROR(INDEX(Quintero!F$4:F$107,MATCH($A283,Quintero!$A$4:$A$107,0)),"")</f>
        <v>1</v>
      </c>
      <c r="F283" s="24">
        <f>IFERROR(INDEX(Quintero!G$4:G$107,MATCH($A283,Quintero!$A$4:$A$107,0)),"")</f>
        <v>1</v>
      </c>
      <c r="G283" s="21" t="str">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t="str">
        <f>IFERROR(INDEX(Quintero!H$4:H$107,MATCH($A283,Quintero!$A$4:$A$107,0)),"")</f>
        <v>-</v>
      </c>
      <c r="I283" s="24" t="str">
        <f>IFERROR(INDEX(Partidos!$J$4:$J$107,MATCH($A283,Partidos!$A$4:$A$107,0)),"")</f>
        <v>Grupos</v>
      </c>
      <c r="J283" s="21">
        <f>IF(AND(INDEX(Partidos!$J$4:$J$107,MATCH($A283,Partidos!$A$4:$A$107,0))&lt;&gt;"Grupos",INDEX(Partidos!$H$4:$H$107,MATCH($A283,Partidos!$A$4:$A$107,0))="Finalizado",$H283&lt;&gt;"",$H283=INDEX(Partidos!$K$4:$K$107,MATCH($A283,Partidos!$A$4:$A$107,0))),1,0)</f>
        <v>0</v>
      </c>
    </row>
    <row r="284" spans="1:10" x14ac:dyDescent="0.3">
      <c r="A284" s="31">
        <v>26</v>
      </c>
      <c r="B284" s="24" t="str">
        <f>IFERROR(INDEX(Partidos!$D$4:$D$107,MATCH($A284,Partidos!$A$4:$A$107,0)),"")</f>
        <v>Suiza</v>
      </c>
      <c r="C284" s="24" t="str">
        <f>IFERROR(INDEX(Partidos!$E$4:$E$107,MATCH($A284,Partidos!$A$4:$A$107,0)),"")</f>
        <v>Bosnia y Herzegovina</v>
      </c>
      <c r="D284" s="31" t="s">
        <v>268</v>
      </c>
      <c r="E284" s="24">
        <f>IFERROR(INDEX(Nacho!F$4:F$107,MATCH($A284,Nacho!$A$4:$A$107,0)),"")</f>
        <v>1</v>
      </c>
      <c r="F284" s="24">
        <f>IFERROR(INDEX(Nacho!G$4:G$107,MATCH($A284,Nacho!$A$4:$A$107,0)),"")</f>
        <v>0</v>
      </c>
      <c r="G284" s="21" t="str">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t="str">
        <f>IFERROR(INDEX(Nacho!H$4:H$107,MATCH($A284,Nacho!$A$4:$A$107,0)),"")</f>
        <v>-</v>
      </c>
      <c r="I284" s="24" t="str">
        <f>IFERROR(INDEX(Partidos!$J$4:$J$107,MATCH($A284,Partidos!$A$4:$A$107,0)),"")</f>
        <v>Grupos</v>
      </c>
      <c r="J284" s="21">
        <f>IF(AND(INDEX(Partidos!$J$4:$J$107,MATCH($A284,Partidos!$A$4:$A$107,0))&lt;&gt;"Grupos",INDEX(Partidos!$H$4:$H$107,MATCH($A284,Partidos!$A$4:$A$107,0))="Finalizado",$H284&lt;&gt;"",$H284=INDEX(Partidos!$K$4:$K$107,MATCH($A284,Partidos!$A$4:$A$107,0))),1,0)</f>
        <v>0</v>
      </c>
    </row>
    <row r="285" spans="1:10" x14ac:dyDescent="0.3">
      <c r="A285" s="29">
        <v>26</v>
      </c>
      <c r="B285" s="24" t="str">
        <f>IFERROR(INDEX(Partidos!$D$4:$D$107,MATCH($A285,Partidos!$A$4:$A$107,0)),"")</f>
        <v>Suiza</v>
      </c>
      <c r="C285" s="24" t="str">
        <f>IFERROR(INDEX(Partidos!$E$4:$E$107,MATCH($A285,Partidos!$A$4:$A$107,0)),"")</f>
        <v>Bosnia y Herzegovina</v>
      </c>
      <c r="D285" s="29" t="s">
        <v>269</v>
      </c>
      <c r="E285" s="24">
        <f>IFERROR(INDEX(Luis!F$4:F$107,MATCH($A285,Luis!$A$4:$A$107,0)),"")</f>
        <v>2</v>
      </c>
      <c r="F285" s="24">
        <f>IFERROR(INDEX(Luis!G$4:G$107,MATCH($A285,Luis!$A$4:$A$107,0)),"")</f>
        <v>0</v>
      </c>
      <c r="G285" s="21" t="str">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t="str">
        <f>IFERROR(INDEX(Luis!H$4:H$107,MATCH($A285,Luis!$A$4:$A$107,0)),"")</f>
        <v>-</v>
      </c>
      <c r="I285" s="24" t="str">
        <f>IFERROR(INDEX(Partidos!$J$4:$J$107,MATCH($A285,Partidos!$A$4:$A$107,0)),"")</f>
        <v>Grupos</v>
      </c>
      <c r="J285" s="21">
        <f>IF(AND(INDEX(Partidos!$J$4:$J$107,MATCH($A285,Partidos!$A$4:$A$107,0))&lt;&gt;"Grupos",INDEX(Partidos!$H$4:$H$107,MATCH($A285,Partidos!$A$4:$A$107,0))="Finalizado",$H285&lt;&gt;"",$H285=INDEX(Partidos!$K$4:$K$107,MATCH($A285,Partidos!$A$4:$A$107,0))),1,0)</f>
        <v>0</v>
      </c>
    </row>
    <row r="286" spans="1:10" x14ac:dyDescent="0.3">
      <c r="A286" s="31">
        <v>26</v>
      </c>
      <c r="B286" s="24" t="str">
        <f>IFERROR(INDEX(Partidos!$D$4:$D$107,MATCH($A286,Partidos!$A$4:$A$107,0)),"")</f>
        <v>Suiza</v>
      </c>
      <c r="C286" s="24" t="str">
        <f>IFERROR(INDEX(Partidos!$E$4:$E$107,MATCH($A286,Partidos!$A$4:$A$107,0)),"")</f>
        <v>Bosnia y Herzegovina</v>
      </c>
      <c r="D286" s="31" t="s">
        <v>270</v>
      </c>
      <c r="E286" s="24">
        <f>IFERROR(INDEX(Felipe!F$4:F$107,MATCH($A286,Felipe!$A$4:$A$107,0)),"")</f>
        <v>1</v>
      </c>
      <c r="F286" s="24">
        <f>IFERROR(INDEX(Felipe!G$4:G$107,MATCH($A286,Felipe!$A$4:$A$107,0)),"")</f>
        <v>1</v>
      </c>
      <c r="G286" s="21" t="str">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t="str">
        <f>IFERROR(INDEX(Felipe!H$4:H$107,MATCH($A286,Felipe!$A$4:$A$107,0)),"")</f>
        <v>-</v>
      </c>
      <c r="I286" s="24" t="str">
        <f>IFERROR(INDEX(Partidos!$J$4:$J$107,MATCH($A286,Partidos!$A$4:$A$107,0)),"")</f>
        <v>Grupos</v>
      </c>
      <c r="J286" s="21">
        <f>IF(AND(INDEX(Partidos!$J$4:$J$107,MATCH($A286,Partidos!$A$4:$A$107,0))&lt;&gt;"Grupos",INDEX(Partidos!$H$4:$H$107,MATCH($A286,Partidos!$A$4:$A$107,0))="Finalizado",$H286&lt;&gt;"",$H286=INDEX(Partidos!$K$4:$K$107,MATCH($A286,Partidos!$A$4:$A$107,0))),1,0)</f>
        <v>0</v>
      </c>
    </row>
    <row r="287" spans="1:10" x14ac:dyDescent="0.3">
      <c r="A287" s="29">
        <v>26</v>
      </c>
      <c r="B287" s="24" t="str">
        <f>IFERROR(INDEX(Partidos!$D$4:$D$107,MATCH($A287,Partidos!$A$4:$A$107,0)),"")</f>
        <v>Suiza</v>
      </c>
      <c r="C287" s="24" t="str">
        <f>IFERROR(INDEX(Partidos!$E$4:$E$107,MATCH($A287,Partidos!$A$4:$A$107,0)),"")</f>
        <v>Bosnia y Herzegovina</v>
      </c>
      <c r="D287" s="29" t="s">
        <v>271</v>
      </c>
      <c r="E287" s="24">
        <f>IFERROR(INDEX(Simón!F$4:F$107,MATCH($A287,Simón!$A$4:$A$107,0)),"")</f>
        <v>2</v>
      </c>
      <c r="F287" s="24">
        <f>IFERROR(INDEX(Simón!G$4:G$107,MATCH($A287,Simón!$A$4:$A$107,0)),"")</f>
        <v>0</v>
      </c>
      <c r="G287" s="21" t="str">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t="str">
        <f>IFERROR(INDEX(Simón!H$4:H$107,MATCH($A287,Simón!$A$4:$A$107,0)),"")</f>
        <v>-</v>
      </c>
      <c r="I287" s="24" t="str">
        <f>IFERROR(INDEX(Partidos!$J$4:$J$107,MATCH($A287,Partidos!$A$4:$A$107,0)),"")</f>
        <v>Grupos</v>
      </c>
      <c r="J287" s="21">
        <f>IF(AND(INDEX(Partidos!$J$4:$J$107,MATCH($A287,Partidos!$A$4:$A$107,0))&lt;&gt;"Grupos",INDEX(Partidos!$H$4:$H$107,MATCH($A287,Partidos!$A$4:$A$107,0))="Finalizado",$H287&lt;&gt;"",$H287=INDEX(Partidos!$K$4:$K$107,MATCH($A287,Partidos!$A$4:$A$107,0))),1,0)</f>
        <v>0</v>
      </c>
    </row>
    <row r="288" spans="1:10" x14ac:dyDescent="0.3">
      <c r="A288" s="31">
        <v>26</v>
      </c>
      <c r="B288" s="24" t="str">
        <f>IFERROR(INDEX(Partidos!$D$4:$D$107,MATCH($A288,Partidos!$A$4:$A$107,0)),"")</f>
        <v>Suiza</v>
      </c>
      <c r="C288" s="24" t="str">
        <f>IFERROR(INDEX(Partidos!$E$4:$E$107,MATCH($A288,Partidos!$A$4:$A$107,0)),"")</f>
        <v>Bosnia y Herzegovina</v>
      </c>
      <c r="D288" s="31" t="s">
        <v>272</v>
      </c>
      <c r="E288" s="24">
        <f>IFERROR(INDEX(Muni!F$4:F$107,MATCH($A288,Muni!$A$4:$A$107,0)),"")</f>
        <v>2</v>
      </c>
      <c r="F288" s="24">
        <f>IFERROR(INDEX(Muni!G$4:G$107,MATCH($A288,Muni!$A$4:$A$107,0)),"")</f>
        <v>0</v>
      </c>
      <c r="G288" s="21" t="str">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t="str">
        <f>IFERROR(INDEX(Muni!H$4:H$107,MATCH($A288,Muni!$A$4:$A$107,0)),"")</f>
        <v>-</v>
      </c>
      <c r="I288" s="24" t="str">
        <f>IFERROR(INDEX(Partidos!$J$4:$J$107,MATCH($A288,Partidos!$A$4:$A$107,0)),"")</f>
        <v>Grupos</v>
      </c>
      <c r="J288" s="21">
        <f>IF(AND(INDEX(Partidos!$J$4:$J$107,MATCH($A288,Partidos!$A$4:$A$107,0))&lt;&gt;"Grupos",INDEX(Partidos!$H$4:$H$107,MATCH($A288,Partidos!$A$4:$A$107,0))="Finalizado",$H288&lt;&gt;"",$H288=INDEX(Partidos!$K$4:$K$107,MATCH($A288,Partidos!$A$4:$A$107,0))),1,0)</f>
        <v>0</v>
      </c>
    </row>
    <row r="289" spans="1:10" x14ac:dyDescent="0.3">
      <c r="A289" s="29">
        <v>26</v>
      </c>
      <c r="B289" s="24" t="str">
        <f>IFERROR(INDEX(Partidos!$D$4:$D$107,MATCH($A289,Partidos!$A$4:$A$107,0)),"")</f>
        <v>Suiza</v>
      </c>
      <c r="C289" s="24" t="str">
        <f>IFERROR(INDEX(Partidos!$E$4:$E$107,MATCH($A289,Partidos!$A$4:$A$107,0)),"")</f>
        <v>Bosnia y Herzegovina</v>
      </c>
      <c r="D289" s="29" t="s">
        <v>273</v>
      </c>
      <c r="E289" s="24">
        <f>IFERROR(INDEX(Fer!F$4:F$107,MATCH($A289,Fer!$A$4:$A$107,0)),"")</f>
        <v>2</v>
      </c>
      <c r="F289" s="24">
        <f>IFERROR(INDEX(Fer!G$4:G$107,MATCH($A289,Fer!$A$4:$A$107,0)),"")</f>
        <v>0</v>
      </c>
      <c r="G289" s="21" t="str">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t="str">
        <f>IFERROR(INDEX(Fer!H$4:H$107,MATCH($A289,Fer!$A$4:$A$107,0)),"")</f>
        <v>-</v>
      </c>
      <c r="I289" s="24" t="str">
        <f>IFERROR(INDEX(Partidos!$J$4:$J$107,MATCH($A289,Partidos!$A$4:$A$107,0)),"")</f>
        <v>Grupos</v>
      </c>
      <c r="J289" s="21">
        <f>IF(AND(INDEX(Partidos!$J$4:$J$107,MATCH($A289,Partidos!$A$4:$A$107,0))&lt;&gt;"Grupos",INDEX(Partidos!$H$4:$H$107,MATCH($A289,Partidos!$A$4:$A$107,0))="Finalizado",$H289&lt;&gt;"",$H289=INDEX(Partidos!$K$4:$K$107,MATCH($A289,Partidos!$A$4:$A$107,0))),1,0)</f>
        <v>0</v>
      </c>
    </row>
    <row r="290" spans="1:10" x14ac:dyDescent="0.3">
      <c r="A290" s="31">
        <v>27</v>
      </c>
      <c r="B290" s="24" t="str">
        <f>IFERROR(INDEX(Partidos!$D$4:$D$107,MATCH($A290,Partidos!$A$4:$A$107,0)),"")</f>
        <v>Canadá</v>
      </c>
      <c r="C290" s="24" t="str">
        <f>IFERROR(INDEX(Partidos!$E$4:$E$107,MATCH($A290,Partidos!$A$4:$A$107,0)),"")</f>
        <v>Catar</v>
      </c>
      <c r="D290" s="31" t="s">
        <v>55</v>
      </c>
      <c r="E290" s="24">
        <f>IFERROR(INDEX(Álvaro!F$4:F$107,MATCH($A290,Álvaro!$A$4:$A$107,0)),"")</f>
        <v>2</v>
      </c>
      <c r="F290" s="24">
        <f>IFERROR(INDEX(Álvaro!G$4:G$107,MATCH($A290,Álvaro!$A$4:$A$107,0)),"")</f>
        <v>0</v>
      </c>
      <c r="G290" s="21" t="str">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t="str">
        <f>IFERROR(INDEX(Álvaro!H$4:H$107,MATCH($A290,Álvaro!$A$4:$A$107,0)),"")</f>
        <v>-</v>
      </c>
      <c r="I290" s="24" t="str">
        <f>IFERROR(INDEX(Partidos!$J$4:$J$107,MATCH($A290,Partidos!$A$4:$A$107,0)),"")</f>
        <v>Grupos</v>
      </c>
      <c r="J290" s="21">
        <f>IF(AND(INDEX(Partidos!$J$4:$J$107,MATCH($A290,Partidos!$A$4:$A$107,0))&lt;&gt;"Grupos",INDEX(Partidos!$H$4:$H$107,MATCH($A290,Partidos!$A$4:$A$107,0))="Finalizado",$H290&lt;&gt;"",$H290=INDEX(Partidos!$K$4:$K$107,MATCH($A290,Partidos!$A$4:$A$107,0))),1,0)</f>
        <v>0</v>
      </c>
    </row>
    <row r="291" spans="1:10" x14ac:dyDescent="0.3">
      <c r="A291" s="29">
        <v>27</v>
      </c>
      <c r="B291" s="24" t="str">
        <f>IFERROR(INDEX(Partidos!$D$4:$D$107,MATCH($A291,Partidos!$A$4:$A$107,0)),"")</f>
        <v>Canadá</v>
      </c>
      <c r="C291" s="24" t="str">
        <f>IFERROR(INDEX(Partidos!$E$4:$E$107,MATCH($A291,Partidos!$A$4:$A$107,0)),"")</f>
        <v>Catar</v>
      </c>
      <c r="D291" s="29" t="s">
        <v>264</v>
      </c>
      <c r="E291" s="24">
        <f>IFERROR(INDEX(Pepe!F$4:F$107,MATCH($A291,Pepe!$A$4:$A$107,0)),"")</f>
        <v>2</v>
      </c>
      <c r="F291" s="24">
        <f>IFERROR(INDEX(Pepe!G$4:G$107,MATCH($A291,Pepe!$A$4:$A$107,0)),"")</f>
        <v>1</v>
      </c>
      <c r="G291" s="21" t="str">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t="str">
        <f>IFERROR(INDEX(Pepe!H$4:H$107,MATCH($A291,Pepe!$A$4:$A$107,0)),"")</f>
        <v>-</v>
      </c>
      <c r="I291" s="24" t="str">
        <f>IFERROR(INDEX(Partidos!$J$4:$J$107,MATCH($A291,Partidos!$A$4:$A$107,0)),"")</f>
        <v>Grupos</v>
      </c>
      <c r="J291" s="21">
        <f>IF(AND(INDEX(Partidos!$J$4:$J$107,MATCH($A291,Partidos!$A$4:$A$107,0))&lt;&gt;"Grupos",INDEX(Partidos!$H$4:$H$107,MATCH($A291,Partidos!$A$4:$A$107,0))="Finalizado",$H291&lt;&gt;"",$H291=INDEX(Partidos!$K$4:$K$107,MATCH($A291,Partidos!$A$4:$A$107,0))),1,0)</f>
        <v>0</v>
      </c>
    </row>
    <row r="292" spans="1:10" x14ac:dyDescent="0.3">
      <c r="A292" s="31">
        <v>27</v>
      </c>
      <c r="B292" s="24" t="str">
        <f>IFERROR(INDEX(Partidos!$D$4:$D$107,MATCH($A292,Partidos!$A$4:$A$107,0)),"")</f>
        <v>Canadá</v>
      </c>
      <c r="C292" s="24" t="str">
        <f>IFERROR(INDEX(Partidos!$E$4:$E$107,MATCH($A292,Partidos!$A$4:$A$107,0)),"")</f>
        <v>Catar</v>
      </c>
      <c r="D292" s="31" t="s">
        <v>265</v>
      </c>
      <c r="E292" s="24">
        <f>IFERROR(INDEX(Patri!F$4:F$107,MATCH($A292,Patri!$A$4:$A$107,0)),"")</f>
        <v>1</v>
      </c>
      <c r="F292" s="24">
        <f>IFERROR(INDEX(Patri!G$4:G$107,MATCH($A292,Patri!$A$4:$A$107,0)),"")</f>
        <v>0</v>
      </c>
      <c r="G292" s="21" t="str">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t="str">
        <f>IFERROR(INDEX(Patri!H$4:H$107,MATCH($A292,Patri!$A$4:$A$107,0)),"")</f>
        <v>-</v>
      </c>
      <c r="I292" s="24" t="str">
        <f>IFERROR(INDEX(Partidos!$J$4:$J$107,MATCH($A292,Partidos!$A$4:$A$107,0)),"")</f>
        <v>Grupos</v>
      </c>
      <c r="J292" s="21">
        <f>IF(AND(INDEX(Partidos!$J$4:$J$107,MATCH($A292,Partidos!$A$4:$A$107,0))&lt;&gt;"Grupos",INDEX(Partidos!$H$4:$H$107,MATCH($A292,Partidos!$A$4:$A$107,0))="Finalizado",$H292&lt;&gt;"",$H292=INDEX(Partidos!$K$4:$K$107,MATCH($A292,Partidos!$A$4:$A$107,0))),1,0)</f>
        <v>0</v>
      </c>
    </row>
    <row r="293" spans="1:10" x14ac:dyDescent="0.3">
      <c r="A293" s="29">
        <v>27</v>
      </c>
      <c r="B293" s="24" t="str">
        <f>IFERROR(INDEX(Partidos!$D$4:$D$107,MATCH($A293,Partidos!$A$4:$A$107,0)),"")</f>
        <v>Canadá</v>
      </c>
      <c r="C293" s="24" t="str">
        <f>IFERROR(INDEX(Partidos!$E$4:$E$107,MATCH($A293,Partidos!$A$4:$A$107,0)),"")</f>
        <v>Catar</v>
      </c>
      <c r="D293" s="29" t="s">
        <v>266</v>
      </c>
      <c r="E293" s="24">
        <f>IFERROR(INDEX(Kike!F$4:F$107,MATCH($A293,Kike!$A$4:$A$107,0)),"")</f>
        <v>2</v>
      </c>
      <c r="F293" s="24">
        <f>IFERROR(INDEX(Kike!G$4:G$107,MATCH($A293,Kike!$A$4:$A$107,0)),"")</f>
        <v>0</v>
      </c>
      <c r="G293" s="21" t="str">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t="str">
        <f>IFERROR(INDEX(Kike!H$4:H$107,MATCH($A293,Kike!$A$4:$A$107,0)),"")</f>
        <v>-</v>
      </c>
      <c r="I293" s="24" t="str">
        <f>IFERROR(INDEX(Partidos!$J$4:$J$107,MATCH($A293,Partidos!$A$4:$A$107,0)),"")</f>
        <v>Grupos</v>
      </c>
      <c r="J293" s="21">
        <f>IF(AND(INDEX(Partidos!$J$4:$J$107,MATCH($A293,Partidos!$A$4:$A$107,0))&lt;&gt;"Grupos",INDEX(Partidos!$H$4:$H$107,MATCH($A293,Partidos!$A$4:$A$107,0))="Finalizado",$H293&lt;&gt;"",$H293=INDEX(Partidos!$K$4:$K$107,MATCH($A293,Partidos!$A$4:$A$107,0))),1,0)</f>
        <v>0</v>
      </c>
    </row>
    <row r="294" spans="1:10" x14ac:dyDescent="0.3">
      <c r="A294" s="31">
        <v>27</v>
      </c>
      <c r="B294" s="24" t="str">
        <f>IFERROR(INDEX(Partidos!$D$4:$D$107,MATCH($A294,Partidos!$A$4:$A$107,0)),"")</f>
        <v>Canadá</v>
      </c>
      <c r="C294" s="24" t="str">
        <f>IFERROR(INDEX(Partidos!$E$4:$E$107,MATCH($A294,Partidos!$A$4:$A$107,0)),"")</f>
        <v>Catar</v>
      </c>
      <c r="D294" s="31" t="s">
        <v>267</v>
      </c>
      <c r="E294" s="24">
        <f>IFERROR(INDEX(Quintero!F$4:F$107,MATCH($A294,Quintero!$A$4:$A$107,0)),"")</f>
        <v>0</v>
      </c>
      <c r="F294" s="24">
        <f>IFERROR(INDEX(Quintero!G$4:G$107,MATCH($A294,Quintero!$A$4:$A$107,0)),"")</f>
        <v>0</v>
      </c>
      <c r="G294" s="21" t="str">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t="str">
        <f>IFERROR(INDEX(Quintero!H$4:H$107,MATCH($A294,Quintero!$A$4:$A$107,0)),"")</f>
        <v>-</v>
      </c>
      <c r="I294" s="24" t="str">
        <f>IFERROR(INDEX(Partidos!$J$4:$J$107,MATCH($A294,Partidos!$A$4:$A$107,0)),"")</f>
        <v>Grupos</v>
      </c>
      <c r="J294" s="21">
        <f>IF(AND(INDEX(Partidos!$J$4:$J$107,MATCH($A294,Partidos!$A$4:$A$107,0))&lt;&gt;"Grupos",INDEX(Partidos!$H$4:$H$107,MATCH($A294,Partidos!$A$4:$A$107,0))="Finalizado",$H294&lt;&gt;"",$H294=INDEX(Partidos!$K$4:$K$107,MATCH($A294,Partidos!$A$4:$A$107,0))),1,0)</f>
        <v>0</v>
      </c>
    </row>
    <row r="295" spans="1:10" x14ac:dyDescent="0.3">
      <c r="A295" s="29">
        <v>27</v>
      </c>
      <c r="B295" s="24" t="str">
        <f>IFERROR(INDEX(Partidos!$D$4:$D$107,MATCH($A295,Partidos!$A$4:$A$107,0)),"")</f>
        <v>Canadá</v>
      </c>
      <c r="C295" s="24" t="str">
        <f>IFERROR(INDEX(Partidos!$E$4:$E$107,MATCH($A295,Partidos!$A$4:$A$107,0)),"")</f>
        <v>Catar</v>
      </c>
      <c r="D295" s="29" t="s">
        <v>268</v>
      </c>
      <c r="E295" s="24">
        <f>IFERROR(INDEX(Nacho!F$4:F$107,MATCH($A295,Nacho!$A$4:$A$107,0)),"")</f>
        <v>3</v>
      </c>
      <c r="F295" s="24">
        <f>IFERROR(INDEX(Nacho!G$4:G$107,MATCH($A295,Nacho!$A$4:$A$107,0)),"")</f>
        <v>1</v>
      </c>
      <c r="G295" s="21" t="str">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t="str">
        <f>IFERROR(INDEX(Nacho!H$4:H$107,MATCH($A295,Nacho!$A$4:$A$107,0)),"")</f>
        <v>-</v>
      </c>
      <c r="I295" s="24" t="str">
        <f>IFERROR(INDEX(Partidos!$J$4:$J$107,MATCH($A295,Partidos!$A$4:$A$107,0)),"")</f>
        <v>Grupos</v>
      </c>
      <c r="J295" s="21">
        <f>IF(AND(INDEX(Partidos!$J$4:$J$107,MATCH($A295,Partidos!$A$4:$A$107,0))&lt;&gt;"Grupos",INDEX(Partidos!$H$4:$H$107,MATCH($A295,Partidos!$A$4:$A$107,0))="Finalizado",$H295&lt;&gt;"",$H295=INDEX(Partidos!$K$4:$K$107,MATCH($A295,Partidos!$A$4:$A$107,0))),1,0)</f>
        <v>0</v>
      </c>
    </row>
    <row r="296" spans="1:10" x14ac:dyDescent="0.3">
      <c r="A296" s="31">
        <v>27</v>
      </c>
      <c r="B296" s="24" t="str">
        <f>IFERROR(INDEX(Partidos!$D$4:$D$107,MATCH($A296,Partidos!$A$4:$A$107,0)),"")</f>
        <v>Canadá</v>
      </c>
      <c r="C296" s="24" t="str">
        <f>IFERROR(INDEX(Partidos!$E$4:$E$107,MATCH($A296,Partidos!$A$4:$A$107,0)),"")</f>
        <v>Catar</v>
      </c>
      <c r="D296" s="31" t="s">
        <v>269</v>
      </c>
      <c r="E296" s="24">
        <f>IFERROR(INDEX(Luis!F$4:F$107,MATCH($A296,Luis!$A$4:$A$107,0)),"")</f>
        <v>1</v>
      </c>
      <c r="F296" s="24">
        <f>IFERROR(INDEX(Luis!G$4:G$107,MATCH($A296,Luis!$A$4:$A$107,0)),"")</f>
        <v>0</v>
      </c>
      <c r="G296" s="21" t="str">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t="str">
        <f>IFERROR(INDEX(Luis!H$4:H$107,MATCH($A296,Luis!$A$4:$A$107,0)),"")</f>
        <v>-</v>
      </c>
      <c r="I296" s="24" t="str">
        <f>IFERROR(INDEX(Partidos!$J$4:$J$107,MATCH($A296,Partidos!$A$4:$A$107,0)),"")</f>
        <v>Grupos</v>
      </c>
      <c r="J296" s="21">
        <f>IF(AND(INDEX(Partidos!$J$4:$J$107,MATCH($A296,Partidos!$A$4:$A$107,0))&lt;&gt;"Grupos",INDEX(Partidos!$H$4:$H$107,MATCH($A296,Partidos!$A$4:$A$107,0))="Finalizado",$H296&lt;&gt;"",$H296=INDEX(Partidos!$K$4:$K$107,MATCH($A296,Partidos!$A$4:$A$107,0))),1,0)</f>
        <v>0</v>
      </c>
    </row>
    <row r="297" spans="1:10" x14ac:dyDescent="0.3">
      <c r="A297" s="29">
        <v>27</v>
      </c>
      <c r="B297" s="24" t="str">
        <f>IFERROR(INDEX(Partidos!$D$4:$D$107,MATCH($A297,Partidos!$A$4:$A$107,0)),"")</f>
        <v>Canadá</v>
      </c>
      <c r="C297" s="24" t="str">
        <f>IFERROR(INDEX(Partidos!$E$4:$E$107,MATCH($A297,Partidos!$A$4:$A$107,0)),"")</f>
        <v>Catar</v>
      </c>
      <c r="D297" s="29" t="s">
        <v>270</v>
      </c>
      <c r="E297" s="24">
        <f>IFERROR(INDEX(Felipe!F$4:F$107,MATCH($A297,Felipe!$A$4:$A$107,0)),"")</f>
        <v>0</v>
      </c>
      <c r="F297" s="24">
        <f>IFERROR(INDEX(Felipe!G$4:G$107,MATCH($A297,Felipe!$A$4:$A$107,0)),"")</f>
        <v>0</v>
      </c>
      <c r="G297" s="21" t="str">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t="str">
        <f>IFERROR(INDEX(Felipe!H$4:H$107,MATCH($A297,Felipe!$A$4:$A$107,0)),"")</f>
        <v>-</v>
      </c>
      <c r="I297" s="24" t="str">
        <f>IFERROR(INDEX(Partidos!$J$4:$J$107,MATCH($A297,Partidos!$A$4:$A$107,0)),"")</f>
        <v>Grupos</v>
      </c>
      <c r="J297" s="21">
        <f>IF(AND(INDEX(Partidos!$J$4:$J$107,MATCH($A297,Partidos!$A$4:$A$107,0))&lt;&gt;"Grupos",INDEX(Partidos!$H$4:$H$107,MATCH($A297,Partidos!$A$4:$A$107,0))="Finalizado",$H297&lt;&gt;"",$H297=INDEX(Partidos!$K$4:$K$107,MATCH($A297,Partidos!$A$4:$A$107,0))),1,0)</f>
        <v>0</v>
      </c>
    </row>
    <row r="298" spans="1:10" x14ac:dyDescent="0.3">
      <c r="A298" s="31">
        <v>27</v>
      </c>
      <c r="B298" s="24" t="str">
        <f>IFERROR(INDEX(Partidos!$D$4:$D$107,MATCH($A298,Partidos!$A$4:$A$107,0)),"")</f>
        <v>Canadá</v>
      </c>
      <c r="C298" s="24" t="str">
        <f>IFERROR(INDEX(Partidos!$E$4:$E$107,MATCH($A298,Partidos!$A$4:$A$107,0)),"")</f>
        <v>Catar</v>
      </c>
      <c r="D298" s="31" t="s">
        <v>271</v>
      </c>
      <c r="E298" s="24">
        <f>IFERROR(INDEX(Simón!F$4:F$107,MATCH($A298,Simón!$A$4:$A$107,0)),"")</f>
        <v>1</v>
      </c>
      <c r="F298" s="24">
        <f>IFERROR(INDEX(Simón!G$4:G$107,MATCH($A298,Simón!$A$4:$A$107,0)),"")</f>
        <v>1</v>
      </c>
      <c r="G298" s="21" t="str">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t="str">
        <f>IFERROR(INDEX(Simón!H$4:H$107,MATCH($A298,Simón!$A$4:$A$107,0)),"")</f>
        <v>-</v>
      </c>
      <c r="I298" s="24" t="str">
        <f>IFERROR(INDEX(Partidos!$J$4:$J$107,MATCH($A298,Partidos!$A$4:$A$107,0)),"")</f>
        <v>Grupos</v>
      </c>
      <c r="J298" s="21">
        <f>IF(AND(INDEX(Partidos!$J$4:$J$107,MATCH($A298,Partidos!$A$4:$A$107,0))&lt;&gt;"Grupos",INDEX(Partidos!$H$4:$H$107,MATCH($A298,Partidos!$A$4:$A$107,0))="Finalizado",$H298&lt;&gt;"",$H298=INDEX(Partidos!$K$4:$K$107,MATCH($A298,Partidos!$A$4:$A$107,0))),1,0)</f>
        <v>0</v>
      </c>
    </row>
    <row r="299" spans="1:10" x14ac:dyDescent="0.3">
      <c r="A299" s="29">
        <v>27</v>
      </c>
      <c r="B299" s="24" t="str">
        <f>IFERROR(INDEX(Partidos!$D$4:$D$107,MATCH($A299,Partidos!$A$4:$A$107,0)),"")</f>
        <v>Canadá</v>
      </c>
      <c r="C299" s="24" t="str">
        <f>IFERROR(INDEX(Partidos!$E$4:$E$107,MATCH($A299,Partidos!$A$4:$A$107,0)),"")</f>
        <v>Catar</v>
      </c>
      <c r="D299" s="29" t="s">
        <v>272</v>
      </c>
      <c r="E299" s="24">
        <f>IFERROR(INDEX(Muni!F$4:F$107,MATCH($A299,Muni!$A$4:$A$107,0)),"")</f>
        <v>1</v>
      </c>
      <c r="F299" s="24">
        <f>IFERROR(INDEX(Muni!G$4:G$107,MATCH($A299,Muni!$A$4:$A$107,0)),"")</f>
        <v>0</v>
      </c>
      <c r="G299" s="21" t="str">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t="str">
        <f>IFERROR(INDEX(Muni!H$4:H$107,MATCH($A299,Muni!$A$4:$A$107,0)),"")</f>
        <v>-</v>
      </c>
      <c r="I299" s="24" t="str">
        <f>IFERROR(INDEX(Partidos!$J$4:$J$107,MATCH($A299,Partidos!$A$4:$A$107,0)),"")</f>
        <v>Grupos</v>
      </c>
      <c r="J299" s="21">
        <f>IF(AND(INDEX(Partidos!$J$4:$J$107,MATCH($A299,Partidos!$A$4:$A$107,0))&lt;&gt;"Grupos",INDEX(Partidos!$H$4:$H$107,MATCH($A299,Partidos!$A$4:$A$107,0))="Finalizado",$H299&lt;&gt;"",$H299=INDEX(Partidos!$K$4:$K$107,MATCH($A299,Partidos!$A$4:$A$107,0))),1,0)</f>
        <v>0</v>
      </c>
    </row>
    <row r="300" spans="1:10" x14ac:dyDescent="0.3">
      <c r="A300" s="31">
        <v>27</v>
      </c>
      <c r="B300" s="24" t="str">
        <f>IFERROR(INDEX(Partidos!$D$4:$D$107,MATCH($A300,Partidos!$A$4:$A$107,0)),"")</f>
        <v>Canadá</v>
      </c>
      <c r="C300" s="24" t="str">
        <f>IFERROR(INDEX(Partidos!$E$4:$E$107,MATCH($A300,Partidos!$A$4:$A$107,0)),"")</f>
        <v>Catar</v>
      </c>
      <c r="D300" s="31" t="s">
        <v>273</v>
      </c>
      <c r="E300" s="24">
        <f>IFERROR(INDEX(Fer!F$4:F$107,MATCH($A300,Fer!$A$4:$A$107,0)),"")</f>
        <v>2</v>
      </c>
      <c r="F300" s="24">
        <f>IFERROR(INDEX(Fer!G$4:G$107,MATCH($A300,Fer!$A$4:$A$107,0)),"")</f>
        <v>0</v>
      </c>
      <c r="G300" s="21" t="str">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t="str">
        <f>IFERROR(INDEX(Fer!H$4:H$107,MATCH($A300,Fer!$A$4:$A$107,0)),"")</f>
        <v>-</v>
      </c>
      <c r="I300" s="24" t="str">
        <f>IFERROR(INDEX(Partidos!$J$4:$J$107,MATCH($A300,Partidos!$A$4:$A$107,0)),"")</f>
        <v>Grupos</v>
      </c>
      <c r="J300" s="21">
        <f>IF(AND(INDEX(Partidos!$J$4:$J$107,MATCH($A300,Partidos!$A$4:$A$107,0))&lt;&gt;"Grupos",INDEX(Partidos!$H$4:$H$107,MATCH($A300,Partidos!$A$4:$A$107,0))="Finalizado",$H300&lt;&gt;"",$H300=INDEX(Partidos!$K$4:$K$107,MATCH($A300,Partidos!$A$4:$A$107,0))),1,0)</f>
        <v>0</v>
      </c>
    </row>
    <row r="301" spans="1:10" x14ac:dyDescent="0.3">
      <c r="A301" s="29">
        <v>28</v>
      </c>
      <c r="B301" s="24" t="str">
        <f>IFERROR(INDEX(Partidos!$D$4:$D$107,MATCH($A301,Partidos!$A$4:$A$107,0)),"")</f>
        <v>México</v>
      </c>
      <c r="C301" s="24" t="str">
        <f>IFERROR(INDEX(Partidos!$E$4:$E$107,MATCH($A301,Partidos!$A$4:$A$107,0)),"")</f>
        <v>República de Corea</v>
      </c>
      <c r="D301" s="29" t="s">
        <v>55</v>
      </c>
      <c r="E301" s="24">
        <f>IFERROR(INDEX(Álvaro!F$4:F$107,MATCH($A301,Álvaro!$A$4:$A$107,0)),"")</f>
        <v>1</v>
      </c>
      <c r="F301" s="24">
        <f>IFERROR(INDEX(Álvaro!G$4:G$107,MATCH($A301,Álvaro!$A$4:$A$107,0)),"")</f>
        <v>1</v>
      </c>
      <c r="G301" s="21" t="str">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t="str">
        <f>IFERROR(INDEX(Álvaro!H$4:H$107,MATCH($A301,Álvaro!$A$4:$A$107,0)),"")</f>
        <v>-</v>
      </c>
      <c r="I301" s="24" t="str">
        <f>IFERROR(INDEX(Partidos!$J$4:$J$107,MATCH($A301,Partidos!$A$4:$A$107,0)),"")</f>
        <v>Grupos</v>
      </c>
      <c r="J301" s="21">
        <f>IF(AND(INDEX(Partidos!$J$4:$J$107,MATCH($A301,Partidos!$A$4:$A$107,0))&lt;&gt;"Grupos",INDEX(Partidos!$H$4:$H$107,MATCH($A301,Partidos!$A$4:$A$107,0))="Finalizado",$H301&lt;&gt;"",$H301=INDEX(Partidos!$K$4:$K$107,MATCH($A301,Partidos!$A$4:$A$107,0))),1,0)</f>
        <v>0</v>
      </c>
    </row>
    <row r="302" spans="1:10" x14ac:dyDescent="0.3">
      <c r="A302" s="31">
        <v>28</v>
      </c>
      <c r="B302" s="24" t="str">
        <f>IFERROR(INDEX(Partidos!$D$4:$D$107,MATCH($A302,Partidos!$A$4:$A$107,0)),"")</f>
        <v>México</v>
      </c>
      <c r="C302" s="24" t="str">
        <f>IFERROR(INDEX(Partidos!$E$4:$E$107,MATCH($A302,Partidos!$A$4:$A$107,0)),"")</f>
        <v>República de Corea</v>
      </c>
      <c r="D302" s="31" t="s">
        <v>264</v>
      </c>
      <c r="E302" s="24">
        <f>IFERROR(INDEX(Pepe!F$4:F$107,MATCH($A302,Pepe!$A$4:$A$107,0)),"")</f>
        <v>2</v>
      </c>
      <c r="F302" s="24">
        <f>IFERROR(INDEX(Pepe!G$4:G$107,MATCH($A302,Pepe!$A$4:$A$107,0)),"")</f>
        <v>1</v>
      </c>
      <c r="G302" s="21" t="str">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t="str">
        <f>IFERROR(INDEX(Pepe!H$4:H$107,MATCH($A302,Pepe!$A$4:$A$107,0)),"")</f>
        <v>-</v>
      </c>
      <c r="I302" s="24" t="str">
        <f>IFERROR(INDEX(Partidos!$J$4:$J$107,MATCH($A302,Partidos!$A$4:$A$107,0)),"")</f>
        <v>Grupos</v>
      </c>
      <c r="J302" s="21">
        <f>IF(AND(INDEX(Partidos!$J$4:$J$107,MATCH($A302,Partidos!$A$4:$A$107,0))&lt;&gt;"Grupos",INDEX(Partidos!$H$4:$H$107,MATCH($A302,Partidos!$A$4:$A$107,0))="Finalizado",$H302&lt;&gt;"",$H302=INDEX(Partidos!$K$4:$K$107,MATCH($A302,Partidos!$A$4:$A$107,0))),1,0)</f>
        <v>0</v>
      </c>
    </row>
    <row r="303" spans="1:10" x14ac:dyDescent="0.3">
      <c r="A303" s="29">
        <v>28</v>
      </c>
      <c r="B303" s="24" t="str">
        <f>IFERROR(INDEX(Partidos!$D$4:$D$107,MATCH($A303,Partidos!$A$4:$A$107,0)),"")</f>
        <v>México</v>
      </c>
      <c r="C303" s="24" t="str">
        <f>IFERROR(INDEX(Partidos!$E$4:$E$107,MATCH($A303,Partidos!$A$4:$A$107,0)),"")</f>
        <v>República de Corea</v>
      </c>
      <c r="D303" s="29" t="s">
        <v>265</v>
      </c>
      <c r="E303" s="24">
        <f>IFERROR(INDEX(Patri!F$4:F$107,MATCH($A303,Patri!$A$4:$A$107,0)),"")</f>
        <v>2</v>
      </c>
      <c r="F303" s="24">
        <f>IFERROR(INDEX(Patri!G$4:G$107,MATCH($A303,Patri!$A$4:$A$107,0)),"")</f>
        <v>0</v>
      </c>
      <c r="G303" s="21" t="str">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t="str">
        <f>IFERROR(INDEX(Patri!H$4:H$107,MATCH($A303,Patri!$A$4:$A$107,0)),"")</f>
        <v>-</v>
      </c>
      <c r="I303" s="24" t="str">
        <f>IFERROR(INDEX(Partidos!$J$4:$J$107,MATCH($A303,Partidos!$A$4:$A$107,0)),"")</f>
        <v>Grupos</v>
      </c>
      <c r="J303" s="21">
        <f>IF(AND(INDEX(Partidos!$J$4:$J$107,MATCH($A303,Partidos!$A$4:$A$107,0))&lt;&gt;"Grupos",INDEX(Partidos!$H$4:$H$107,MATCH($A303,Partidos!$A$4:$A$107,0))="Finalizado",$H303&lt;&gt;"",$H303=INDEX(Partidos!$K$4:$K$107,MATCH($A303,Partidos!$A$4:$A$107,0))),1,0)</f>
        <v>0</v>
      </c>
    </row>
    <row r="304" spans="1:10" x14ac:dyDescent="0.3">
      <c r="A304" s="31">
        <v>28</v>
      </c>
      <c r="B304" s="24" t="str">
        <f>IFERROR(INDEX(Partidos!$D$4:$D$107,MATCH($A304,Partidos!$A$4:$A$107,0)),"")</f>
        <v>México</v>
      </c>
      <c r="C304" s="24" t="str">
        <f>IFERROR(INDEX(Partidos!$E$4:$E$107,MATCH($A304,Partidos!$A$4:$A$107,0)),"")</f>
        <v>República de Corea</v>
      </c>
      <c r="D304" s="31" t="s">
        <v>266</v>
      </c>
      <c r="E304" s="24">
        <f>IFERROR(INDEX(Kike!F$4:F$107,MATCH($A304,Kike!$A$4:$A$107,0)),"")</f>
        <v>1</v>
      </c>
      <c r="F304" s="24">
        <f>IFERROR(INDEX(Kike!G$4:G$107,MATCH($A304,Kike!$A$4:$A$107,0)),"")</f>
        <v>1</v>
      </c>
      <c r="G304" s="21" t="str">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t="str">
        <f>IFERROR(INDEX(Kike!H$4:H$107,MATCH($A304,Kike!$A$4:$A$107,0)),"")</f>
        <v>-</v>
      </c>
      <c r="I304" s="24" t="str">
        <f>IFERROR(INDEX(Partidos!$J$4:$J$107,MATCH($A304,Partidos!$A$4:$A$107,0)),"")</f>
        <v>Grupos</v>
      </c>
      <c r="J304" s="21">
        <f>IF(AND(INDEX(Partidos!$J$4:$J$107,MATCH($A304,Partidos!$A$4:$A$107,0))&lt;&gt;"Grupos",INDEX(Partidos!$H$4:$H$107,MATCH($A304,Partidos!$A$4:$A$107,0))="Finalizado",$H304&lt;&gt;"",$H304=INDEX(Partidos!$K$4:$K$107,MATCH($A304,Partidos!$A$4:$A$107,0))),1,0)</f>
        <v>0</v>
      </c>
    </row>
    <row r="305" spans="1:10" x14ac:dyDescent="0.3">
      <c r="A305" s="29">
        <v>28</v>
      </c>
      <c r="B305" s="24" t="str">
        <f>IFERROR(INDEX(Partidos!$D$4:$D$107,MATCH($A305,Partidos!$A$4:$A$107,0)),"")</f>
        <v>México</v>
      </c>
      <c r="C305" s="24" t="str">
        <f>IFERROR(INDEX(Partidos!$E$4:$E$107,MATCH($A305,Partidos!$A$4:$A$107,0)),"")</f>
        <v>República de Corea</v>
      </c>
      <c r="D305" s="29" t="s">
        <v>267</v>
      </c>
      <c r="E305" s="24">
        <f>IFERROR(INDEX(Quintero!F$4:F$107,MATCH($A305,Quintero!$A$4:$A$107,0)),"")</f>
        <v>1</v>
      </c>
      <c r="F305" s="24">
        <f>IFERROR(INDEX(Quintero!G$4:G$107,MATCH($A305,Quintero!$A$4:$A$107,0)),"")</f>
        <v>0</v>
      </c>
      <c r="G305" s="21" t="str">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t="str">
        <f>IFERROR(INDEX(Quintero!H$4:H$107,MATCH($A305,Quintero!$A$4:$A$107,0)),"")</f>
        <v>-</v>
      </c>
      <c r="I305" s="24" t="str">
        <f>IFERROR(INDEX(Partidos!$J$4:$J$107,MATCH($A305,Partidos!$A$4:$A$107,0)),"")</f>
        <v>Grupos</v>
      </c>
      <c r="J305" s="21">
        <f>IF(AND(INDEX(Partidos!$J$4:$J$107,MATCH($A305,Partidos!$A$4:$A$107,0))&lt;&gt;"Grupos",INDEX(Partidos!$H$4:$H$107,MATCH($A305,Partidos!$A$4:$A$107,0))="Finalizado",$H305&lt;&gt;"",$H305=INDEX(Partidos!$K$4:$K$107,MATCH($A305,Partidos!$A$4:$A$107,0))),1,0)</f>
        <v>0</v>
      </c>
    </row>
    <row r="306" spans="1:10" x14ac:dyDescent="0.3">
      <c r="A306" s="31">
        <v>28</v>
      </c>
      <c r="B306" s="24" t="str">
        <f>IFERROR(INDEX(Partidos!$D$4:$D$107,MATCH($A306,Partidos!$A$4:$A$107,0)),"")</f>
        <v>México</v>
      </c>
      <c r="C306" s="24" t="str">
        <f>IFERROR(INDEX(Partidos!$E$4:$E$107,MATCH($A306,Partidos!$A$4:$A$107,0)),"")</f>
        <v>República de Corea</v>
      </c>
      <c r="D306" s="31" t="s">
        <v>268</v>
      </c>
      <c r="E306" s="24">
        <f>IFERROR(INDEX(Nacho!F$4:F$107,MATCH($A306,Nacho!$A$4:$A$107,0)),"")</f>
        <v>1</v>
      </c>
      <c r="F306" s="24">
        <f>IFERROR(INDEX(Nacho!G$4:G$107,MATCH($A306,Nacho!$A$4:$A$107,0)),"")</f>
        <v>3</v>
      </c>
      <c r="G306" s="21" t="str">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t="str">
        <f>IFERROR(INDEX(Nacho!H$4:H$107,MATCH($A306,Nacho!$A$4:$A$107,0)),"")</f>
        <v>-</v>
      </c>
      <c r="I306" s="24" t="str">
        <f>IFERROR(INDEX(Partidos!$J$4:$J$107,MATCH($A306,Partidos!$A$4:$A$107,0)),"")</f>
        <v>Grupos</v>
      </c>
      <c r="J306" s="21">
        <f>IF(AND(INDEX(Partidos!$J$4:$J$107,MATCH($A306,Partidos!$A$4:$A$107,0))&lt;&gt;"Grupos",INDEX(Partidos!$H$4:$H$107,MATCH($A306,Partidos!$A$4:$A$107,0))="Finalizado",$H306&lt;&gt;"",$H306=INDEX(Partidos!$K$4:$K$107,MATCH($A306,Partidos!$A$4:$A$107,0))),1,0)</f>
        <v>0</v>
      </c>
    </row>
    <row r="307" spans="1:10" x14ac:dyDescent="0.3">
      <c r="A307" s="29">
        <v>28</v>
      </c>
      <c r="B307" s="24" t="str">
        <f>IFERROR(INDEX(Partidos!$D$4:$D$107,MATCH($A307,Partidos!$A$4:$A$107,0)),"")</f>
        <v>México</v>
      </c>
      <c r="C307" s="24" t="str">
        <f>IFERROR(INDEX(Partidos!$E$4:$E$107,MATCH($A307,Partidos!$A$4:$A$107,0)),"")</f>
        <v>República de Corea</v>
      </c>
      <c r="D307" s="29" t="s">
        <v>269</v>
      </c>
      <c r="E307" s="24">
        <f>IFERROR(INDEX(Luis!F$4:F$107,MATCH($A307,Luis!$A$4:$A$107,0)),"")</f>
        <v>1</v>
      </c>
      <c r="F307" s="24">
        <f>IFERROR(INDEX(Luis!G$4:G$107,MATCH($A307,Luis!$A$4:$A$107,0)),"")</f>
        <v>1</v>
      </c>
      <c r="G307" s="21" t="str">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t="str">
        <f>IFERROR(INDEX(Luis!H$4:H$107,MATCH($A307,Luis!$A$4:$A$107,0)),"")</f>
        <v>-</v>
      </c>
      <c r="I307" s="24" t="str">
        <f>IFERROR(INDEX(Partidos!$J$4:$J$107,MATCH($A307,Partidos!$A$4:$A$107,0)),"")</f>
        <v>Grupos</v>
      </c>
      <c r="J307" s="21">
        <f>IF(AND(INDEX(Partidos!$J$4:$J$107,MATCH($A307,Partidos!$A$4:$A$107,0))&lt;&gt;"Grupos",INDEX(Partidos!$H$4:$H$107,MATCH($A307,Partidos!$A$4:$A$107,0))="Finalizado",$H307&lt;&gt;"",$H307=INDEX(Partidos!$K$4:$K$107,MATCH($A307,Partidos!$A$4:$A$107,0))),1,0)</f>
        <v>0</v>
      </c>
    </row>
    <row r="308" spans="1:10" x14ac:dyDescent="0.3">
      <c r="A308" s="31">
        <v>28</v>
      </c>
      <c r="B308" s="24" t="str">
        <f>IFERROR(INDEX(Partidos!$D$4:$D$107,MATCH($A308,Partidos!$A$4:$A$107,0)),"")</f>
        <v>México</v>
      </c>
      <c r="C308" s="24" t="str">
        <f>IFERROR(INDEX(Partidos!$E$4:$E$107,MATCH($A308,Partidos!$A$4:$A$107,0)),"")</f>
        <v>República de Corea</v>
      </c>
      <c r="D308" s="31" t="s">
        <v>270</v>
      </c>
      <c r="E308" s="24">
        <f>IFERROR(INDEX(Felipe!F$4:F$107,MATCH($A308,Felipe!$A$4:$A$107,0)),"")</f>
        <v>1</v>
      </c>
      <c r="F308" s="24">
        <f>IFERROR(INDEX(Felipe!G$4:G$107,MATCH($A308,Felipe!$A$4:$A$107,0)),"")</f>
        <v>1</v>
      </c>
      <c r="G308" s="21" t="str">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t="str">
        <f>IFERROR(INDEX(Felipe!H$4:H$107,MATCH($A308,Felipe!$A$4:$A$107,0)),"")</f>
        <v>-</v>
      </c>
      <c r="I308" s="24" t="str">
        <f>IFERROR(INDEX(Partidos!$J$4:$J$107,MATCH($A308,Partidos!$A$4:$A$107,0)),"")</f>
        <v>Grupos</v>
      </c>
      <c r="J308" s="21">
        <f>IF(AND(INDEX(Partidos!$J$4:$J$107,MATCH($A308,Partidos!$A$4:$A$107,0))&lt;&gt;"Grupos",INDEX(Partidos!$H$4:$H$107,MATCH($A308,Partidos!$A$4:$A$107,0))="Finalizado",$H308&lt;&gt;"",$H308=INDEX(Partidos!$K$4:$K$107,MATCH($A308,Partidos!$A$4:$A$107,0))),1,0)</f>
        <v>0</v>
      </c>
    </row>
    <row r="309" spans="1:10" x14ac:dyDescent="0.3">
      <c r="A309" s="29">
        <v>28</v>
      </c>
      <c r="B309" s="24" t="str">
        <f>IFERROR(INDEX(Partidos!$D$4:$D$107,MATCH($A309,Partidos!$A$4:$A$107,0)),"")</f>
        <v>México</v>
      </c>
      <c r="C309" s="24" t="str">
        <f>IFERROR(INDEX(Partidos!$E$4:$E$107,MATCH($A309,Partidos!$A$4:$A$107,0)),"")</f>
        <v>República de Corea</v>
      </c>
      <c r="D309" s="29" t="s">
        <v>271</v>
      </c>
      <c r="E309" s="24">
        <f>IFERROR(INDEX(Simón!F$4:F$107,MATCH($A309,Simón!$A$4:$A$107,0)),"")</f>
        <v>0</v>
      </c>
      <c r="F309" s="24">
        <f>IFERROR(INDEX(Simón!G$4:G$107,MATCH($A309,Simón!$A$4:$A$107,0)),"")</f>
        <v>2</v>
      </c>
      <c r="G309" s="21" t="str">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t="str">
        <f>IFERROR(INDEX(Simón!H$4:H$107,MATCH($A309,Simón!$A$4:$A$107,0)),"")</f>
        <v>-</v>
      </c>
      <c r="I309" s="24" t="str">
        <f>IFERROR(INDEX(Partidos!$J$4:$J$107,MATCH($A309,Partidos!$A$4:$A$107,0)),"")</f>
        <v>Grupos</v>
      </c>
      <c r="J309" s="21">
        <f>IF(AND(INDEX(Partidos!$J$4:$J$107,MATCH($A309,Partidos!$A$4:$A$107,0))&lt;&gt;"Grupos",INDEX(Partidos!$H$4:$H$107,MATCH($A309,Partidos!$A$4:$A$107,0))="Finalizado",$H309&lt;&gt;"",$H309=INDEX(Partidos!$K$4:$K$107,MATCH($A309,Partidos!$A$4:$A$107,0))),1,0)</f>
        <v>0</v>
      </c>
    </row>
    <row r="310" spans="1:10" x14ac:dyDescent="0.3">
      <c r="A310" s="31">
        <v>28</v>
      </c>
      <c r="B310" s="24" t="str">
        <f>IFERROR(INDEX(Partidos!$D$4:$D$107,MATCH($A310,Partidos!$A$4:$A$107,0)),"")</f>
        <v>México</v>
      </c>
      <c r="C310" s="24" t="str">
        <f>IFERROR(INDEX(Partidos!$E$4:$E$107,MATCH($A310,Partidos!$A$4:$A$107,0)),"")</f>
        <v>República de Corea</v>
      </c>
      <c r="D310" s="31" t="s">
        <v>272</v>
      </c>
      <c r="E310" s="24">
        <f>IFERROR(INDEX(Muni!F$4:F$107,MATCH($A310,Muni!$A$4:$A$107,0)),"")</f>
        <v>3</v>
      </c>
      <c r="F310" s="24">
        <f>IFERROR(INDEX(Muni!G$4:G$107,MATCH($A310,Muni!$A$4:$A$107,0)),"")</f>
        <v>2</v>
      </c>
      <c r="G310" s="21" t="str">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t="str">
        <f>IFERROR(INDEX(Muni!H$4:H$107,MATCH($A310,Muni!$A$4:$A$107,0)),"")</f>
        <v>-</v>
      </c>
      <c r="I310" s="24" t="str">
        <f>IFERROR(INDEX(Partidos!$J$4:$J$107,MATCH($A310,Partidos!$A$4:$A$107,0)),"")</f>
        <v>Grupos</v>
      </c>
      <c r="J310" s="21">
        <f>IF(AND(INDEX(Partidos!$J$4:$J$107,MATCH($A310,Partidos!$A$4:$A$107,0))&lt;&gt;"Grupos",INDEX(Partidos!$H$4:$H$107,MATCH($A310,Partidos!$A$4:$A$107,0))="Finalizado",$H310&lt;&gt;"",$H310=INDEX(Partidos!$K$4:$K$107,MATCH($A310,Partidos!$A$4:$A$107,0))),1,0)</f>
        <v>0</v>
      </c>
    </row>
    <row r="311" spans="1:10" x14ac:dyDescent="0.3">
      <c r="A311" s="29">
        <v>28</v>
      </c>
      <c r="B311" s="24" t="str">
        <f>IFERROR(INDEX(Partidos!$D$4:$D$107,MATCH($A311,Partidos!$A$4:$A$107,0)),"")</f>
        <v>México</v>
      </c>
      <c r="C311" s="24" t="str">
        <f>IFERROR(INDEX(Partidos!$E$4:$E$107,MATCH($A311,Partidos!$A$4:$A$107,0)),"")</f>
        <v>República de Corea</v>
      </c>
      <c r="D311" s="29" t="s">
        <v>273</v>
      </c>
      <c r="E311" s="24">
        <f>IFERROR(INDEX(Fer!F$4:F$107,MATCH($A311,Fer!$A$4:$A$107,0)),"")</f>
        <v>2</v>
      </c>
      <c r="F311" s="24">
        <f>IFERROR(INDEX(Fer!G$4:G$107,MATCH($A311,Fer!$A$4:$A$107,0)),"")</f>
        <v>0</v>
      </c>
      <c r="G311" s="21" t="str">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t="str">
        <f>IFERROR(INDEX(Fer!H$4:H$107,MATCH($A311,Fer!$A$4:$A$107,0)),"")</f>
        <v>-</v>
      </c>
      <c r="I311" s="24" t="str">
        <f>IFERROR(INDEX(Partidos!$J$4:$J$107,MATCH($A311,Partidos!$A$4:$A$107,0)),"")</f>
        <v>Grupos</v>
      </c>
      <c r="J311" s="21">
        <f>IF(AND(INDEX(Partidos!$J$4:$J$107,MATCH($A311,Partidos!$A$4:$A$107,0))&lt;&gt;"Grupos",INDEX(Partidos!$H$4:$H$107,MATCH($A311,Partidos!$A$4:$A$107,0))="Finalizado",$H311&lt;&gt;"",$H311=INDEX(Partidos!$K$4:$K$107,MATCH($A311,Partidos!$A$4:$A$107,0))),1,0)</f>
        <v>0</v>
      </c>
    </row>
    <row r="312" spans="1:10" x14ac:dyDescent="0.3">
      <c r="A312" s="31">
        <v>29</v>
      </c>
      <c r="B312" s="24" t="str">
        <f>IFERROR(INDEX(Partidos!$D$4:$D$107,MATCH($A312,Partidos!$A$4:$A$107,0)),"")</f>
        <v>Estados Unidos</v>
      </c>
      <c r="C312" s="24" t="str">
        <f>IFERROR(INDEX(Partidos!$E$4:$E$107,MATCH($A312,Partidos!$A$4:$A$107,0)),"")</f>
        <v>Australia</v>
      </c>
      <c r="D312" s="31" t="s">
        <v>55</v>
      </c>
      <c r="E312" s="24">
        <f>IFERROR(INDEX(Álvaro!F$4:F$107,MATCH($A312,Álvaro!$A$4:$A$107,0)),"")</f>
        <v>1</v>
      </c>
      <c r="F312" s="24">
        <f>IFERROR(INDEX(Álvaro!G$4:G$107,MATCH($A312,Álvaro!$A$4:$A$107,0)),"")</f>
        <v>0</v>
      </c>
      <c r="G312" s="21" t="str">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t="str">
        <f>IFERROR(INDEX(Álvaro!H$4:H$107,MATCH($A312,Álvaro!$A$4:$A$107,0)),"")</f>
        <v>-</v>
      </c>
      <c r="I312" s="24" t="str">
        <f>IFERROR(INDEX(Partidos!$J$4:$J$107,MATCH($A312,Partidos!$A$4:$A$107,0)),"")</f>
        <v>Grupos</v>
      </c>
      <c r="J312" s="21">
        <f>IF(AND(INDEX(Partidos!$J$4:$J$107,MATCH($A312,Partidos!$A$4:$A$107,0))&lt;&gt;"Grupos",INDEX(Partidos!$H$4:$H$107,MATCH($A312,Partidos!$A$4:$A$107,0))="Finalizado",$H312&lt;&gt;"",$H312=INDEX(Partidos!$K$4:$K$107,MATCH($A312,Partidos!$A$4:$A$107,0))),1,0)</f>
        <v>0</v>
      </c>
    </row>
    <row r="313" spans="1:10" x14ac:dyDescent="0.3">
      <c r="A313" s="29">
        <v>29</v>
      </c>
      <c r="B313" s="24" t="str">
        <f>IFERROR(INDEX(Partidos!$D$4:$D$107,MATCH($A313,Partidos!$A$4:$A$107,0)),"")</f>
        <v>Estados Unidos</v>
      </c>
      <c r="C313" s="24" t="str">
        <f>IFERROR(INDEX(Partidos!$E$4:$E$107,MATCH($A313,Partidos!$A$4:$A$107,0)),"")</f>
        <v>Australia</v>
      </c>
      <c r="D313" s="29" t="s">
        <v>264</v>
      </c>
      <c r="E313" s="24">
        <f>IFERROR(INDEX(Pepe!F$4:F$107,MATCH($A313,Pepe!$A$4:$A$107,0)),"")</f>
        <v>2</v>
      </c>
      <c r="F313" s="24">
        <f>IFERROR(INDEX(Pepe!G$4:G$107,MATCH($A313,Pepe!$A$4:$A$107,0)),"")</f>
        <v>1</v>
      </c>
      <c r="G313" s="21" t="str">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t="str">
        <f>IFERROR(INDEX(Pepe!H$4:H$107,MATCH($A313,Pepe!$A$4:$A$107,0)),"")</f>
        <v>-</v>
      </c>
      <c r="I313" s="24" t="str">
        <f>IFERROR(INDEX(Partidos!$J$4:$J$107,MATCH($A313,Partidos!$A$4:$A$107,0)),"")</f>
        <v>Grupos</v>
      </c>
      <c r="J313" s="21">
        <f>IF(AND(INDEX(Partidos!$J$4:$J$107,MATCH($A313,Partidos!$A$4:$A$107,0))&lt;&gt;"Grupos",INDEX(Partidos!$H$4:$H$107,MATCH($A313,Partidos!$A$4:$A$107,0))="Finalizado",$H313&lt;&gt;"",$H313=INDEX(Partidos!$K$4:$K$107,MATCH($A313,Partidos!$A$4:$A$107,0))),1,0)</f>
        <v>0</v>
      </c>
    </row>
    <row r="314" spans="1:10" x14ac:dyDescent="0.3">
      <c r="A314" s="31">
        <v>29</v>
      </c>
      <c r="B314" s="24" t="str">
        <f>IFERROR(INDEX(Partidos!$D$4:$D$107,MATCH($A314,Partidos!$A$4:$A$107,0)),"")</f>
        <v>Estados Unidos</v>
      </c>
      <c r="C314" s="24" t="str">
        <f>IFERROR(INDEX(Partidos!$E$4:$E$107,MATCH($A314,Partidos!$A$4:$A$107,0)),"")</f>
        <v>Australia</v>
      </c>
      <c r="D314" s="31" t="s">
        <v>265</v>
      </c>
      <c r="E314" s="24">
        <f>IFERROR(INDEX(Patri!F$4:F$107,MATCH($A314,Patri!$A$4:$A$107,0)),"")</f>
        <v>1</v>
      </c>
      <c r="F314" s="24">
        <f>IFERROR(INDEX(Patri!G$4:G$107,MATCH($A314,Patri!$A$4:$A$107,0)),"")</f>
        <v>0</v>
      </c>
      <c r="G314" s="21" t="str">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t="str">
        <f>IFERROR(INDEX(Patri!H$4:H$107,MATCH($A314,Patri!$A$4:$A$107,0)),"")</f>
        <v>-</v>
      </c>
      <c r="I314" s="24" t="str">
        <f>IFERROR(INDEX(Partidos!$J$4:$J$107,MATCH($A314,Partidos!$A$4:$A$107,0)),"")</f>
        <v>Grupos</v>
      </c>
      <c r="J314" s="21">
        <f>IF(AND(INDEX(Partidos!$J$4:$J$107,MATCH($A314,Partidos!$A$4:$A$107,0))&lt;&gt;"Grupos",INDEX(Partidos!$H$4:$H$107,MATCH($A314,Partidos!$A$4:$A$107,0))="Finalizado",$H314&lt;&gt;"",$H314=INDEX(Partidos!$K$4:$K$107,MATCH($A314,Partidos!$A$4:$A$107,0))),1,0)</f>
        <v>0</v>
      </c>
    </row>
    <row r="315" spans="1:10" x14ac:dyDescent="0.3">
      <c r="A315" s="29">
        <v>29</v>
      </c>
      <c r="B315" s="24" t="str">
        <f>IFERROR(INDEX(Partidos!$D$4:$D$107,MATCH($A315,Partidos!$A$4:$A$107,0)),"")</f>
        <v>Estados Unidos</v>
      </c>
      <c r="C315" s="24" t="str">
        <f>IFERROR(INDEX(Partidos!$E$4:$E$107,MATCH($A315,Partidos!$A$4:$A$107,0)),"")</f>
        <v>Australia</v>
      </c>
      <c r="D315" s="29" t="s">
        <v>266</v>
      </c>
      <c r="E315" s="24">
        <f>IFERROR(INDEX(Kike!F$4:F$107,MATCH($A315,Kike!$A$4:$A$107,0)),"")</f>
        <v>2</v>
      </c>
      <c r="F315" s="24">
        <f>IFERROR(INDEX(Kike!G$4:G$107,MATCH($A315,Kike!$A$4:$A$107,0)),"")</f>
        <v>1</v>
      </c>
      <c r="G315" s="21" t="str">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t="str">
        <f>IFERROR(INDEX(Kike!H$4:H$107,MATCH($A315,Kike!$A$4:$A$107,0)),"")</f>
        <v>-</v>
      </c>
      <c r="I315" s="24" t="str">
        <f>IFERROR(INDEX(Partidos!$J$4:$J$107,MATCH($A315,Partidos!$A$4:$A$107,0)),"")</f>
        <v>Grupos</v>
      </c>
      <c r="J315" s="21">
        <f>IF(AND(INDEX(Partidos!$J$4:$J$107,MATCH($A315,Partidos!$A$4:$A$107,0))&lt;&gt;"Grupos",INDEX(Partidos!$H$4:$H$107,MATCH($A315,Partidos!$A$4:$A$107,0))="Finalizado",$H315&lt;&gt;"",$H315=INDEX(Partidos!$K$4:$K$107,MATCH($A315,Partidos!$A$4:$A$107,0))),1,0)</f>
        <v>0</v>
      </c>
    </row>
    <row r="316" spans="1:10" x14ac:dyDescent="0.3">
      <c r="A316" s="31">
        <v>29</v>
      </c>
      <c r="B316" s="24" t="str">
        <f>IFERROR(INDEX(Partidos!$D$4:$D$107,MATCH($A316,Partidos!$A$4:$A$107,0)),"")</f>
        <v>Estados Unidos</v>
      </c>
      <c r="C316" s="24" t="str">
        <f>IFERROR(INDEX(Partidos!$E$4:$E$107,MATCH($A316,Partidos!$A$4:$A$107,0)),"")</f>
        <v>Australia</v>
      </c>
      <c r="D316" s="31" t="s">
        <v>267</v>
      </c>
      <c r="E316" s="24">
        <f>IFERROR(INDEX(Quintero!F$4:F$107,MATCH($A316,Quintero!$A$4:$A$107,0)),"")</f>
        <v>1</v>
      </c>
      <c r="F316" s="24">
        <f>IFERROR(INDEX(Quintero!G$4:G$107,MATCH($A316,Quintero!$A$4:$A$107,0)),"")</f>
        <v>1</v>
      </c>
      <c r="G316" s="21" t="str">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t="str">
        <f>IFERROR(INDEX(Quintero!H$4:H$107,MATCH($A316,Quintero!$A$4:$A$107,0)),"")</f>
        <v>-</v>
      </c>
      <c r="I316" s="24" t="str">
        <f>IFERROR(INDEX(Partidos!$J$4:$J$107,MATCH($A316,Partidos!$A$4:$A$107,0)),"")</f>
        <v>Grupos</v>
      </c>
      <c r="J316" s="21">
        <f>IF(AND(INDEX(Partidos!$J$4:$J$107,MATCH($A316,Partidos!$A$4:$A$107,0))&lt;&gt;"Grupos",INDEX(Partidos!$H$4:$H$107,MATCH($A316,Partidos!$A$4:$A$107,0))="Finalizado",$H316&lt;&gt;"",$H316=INDEX(Partidos!$K$4:$K$107,MATCH($A316,Partidos!$A$4:$A$107,0))),1,0)</f>
        <v>0</v>
      </c>
    </row>
    <row r="317" spans="1:10" x14ac:dyDescent="0.3">
      <c r="A317" s="29">
        <v>29</v>
      </c>
      <c r="B317" s="24" t="str">
        <f>IFERROR(INDEX(Partidos!$D$4:$D$107,MATCH($A317,Partidos!$A$4:$A$107,0)),"")</f>
        <v>Estados Unidos</v>
      </c>
      <c r="C317" s="24" t="str">
        <f>IFERROR(INDEX(Partidos!$E$4:$E$107,MATCH($A317,Partidos!$A$4:$A$107,0)),"")</f>
        <v>Australia</v>
      </c>
      <c r="D317" s="29" t="s">
        <v>268</v>
      </c>
      <c r="E317" s="24">
        <f>IFERROR(INDEX(Nacho!F$4:F$107,MATCH($A317,Nacho!$A$4:$A$107,0)),"")</f>
        <v>3</v>
      </c>
      <c r="F317" s="24">
        <f>IFERROR(INDEX(Nacho!G$4:G$107,MATCH($A317,Nacho!$A$4:$A$107,0)),"")</f>
        <v>0</v>
      </c>
      <c r="G317" s="21" t="str">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t="str">
        <f>IFERROR(INDEX(Nacho!H$4:H$107,MATCH($A317,Nacho!$A$4:$A$107,0)),"")</f>
        <v>-</v>
      </c>
      <c r="I317" s="24" t="str">
        <f>IFERROR(INDEX(Partidos!$J$4:$J$107,MATCH($A317,Partidos!$A$4:$A$107,0)),"")</f>
        <v>Grupos</v>
      </c>
      <c r="J317" s="21">
        <f>IF(AND(INDEX(Partidos!$J$4:$J$107,MATCH($A317,Partidos!$A$4:$A$107,0))&lt;&gt;"Grupos",INDEX(Partidos!$H$4:$H$107,MATCH($A317,Partidos!$A$4:$A$107,0))="Finalizado",$H317&lt;&gt;"",$H317=INDEX(Partidos!$K$4:$K$107,MATCH($A317,Partidos!$A$4:$A$107,0))),1,0)</f>
        <v>0</v>
      </c>
    </row>
    <row r="318" spans="1:10" x14ac:dyDescent="0.3">
      <c r="A318" s="31">
        <v>29</v>
      </c>
      <c r="B318" s="24" t="str">
        <f>IFERROR(INDEX(Partidos!$D$4:$D$107,MATCH($A318,Partidos!$A$4:$A$107,0)),"")</f>
        <v>Estados Unidos</v>
      </c>
      <c r="C318" s="24" t="str">
        <f>IFERROR(INDEX(Partidos!$E$4:$E$107,MATCH($A318,Partidos!$A$4:$A$107,0)),"")</f>
        <v>Australia</v>
      </c>
      <c r="D318" s="31" t="s">
        <v>269</v>
      </c>
      <c r="E318" s="24">
        <f>IFERROR(INDEX(Luis!F$4:F$107,MATCH($A318,Luis!$A$4:$A$107,0)),"")</f>
        <v>1</v>
      </c>
      <c r="F318" s="24">
        <f>IFERROR(INDEX(Luis!G$4:G$107,MATCH($A318,Luis!$A$4:$A$107,0)),"")</f>
        <v>0</v>
      </c>
      <c r="G318" s="21" t="str">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t="str">
        <f>IFERROR(INDEX(Luis!H$4:H$107,MATCH($A318,Luis!$A$4:$A$107,0)),"")</f>
        <v>-</v>
      </c>
      <c r="I318" s="24" t="str">
        <f>IFERROR(INDEX(Partidos!$J$4:$J$107,MATCH($A318,Partidos!$A$4:$A$107,0)),"")</f>
        <v>Grupos</v>
      </c>
      <c r="J318" s="21">
        <f>IF(AND(INDEX(Partidos!$J$4:$J$107,MATCH($A318,Partidos!$A$4:$A$107,0))&lt;&gt;"Grupos",INDEX(Partidos!$H$4:$H$107,MATCH($A318,Partidos!$A$4:$A$107,0))="Finalizado",$H318&lt;&gt;"",$H318=INDEX(Partidos!$K$4:$K$107,MATCH($A318,Partidos!$A$4:$A$107,0))),1,0)</f>
        <v>0</v>
      </c>
    </row>
    <row r="319" spans="1:10" x14ac:dyDescent="0.3">
      <c r="A319" s="29">
        <v>29</v>
      </c>
      <c r="B319" s="24" t="str">
        <f>IFERROR(INDEX(Partidos!$D$4:$D$107,MATCH($A319,Partidos!$A$4:$A$107,0)),"")</f>
        <v>Estados Unidos</v>
      </c>
      <c r="C319" s="24" t="str">
        <f>IFERROR(INDEX(Partidos!$E$4:$E$107,MATCH($A319,Partidos!$A$4:$A$107,0)),"")</f>
        <v>Australia</v>
      </c>
      <c r="D319" s="29" t="s">
        <v>270</v>
      </c>
      <c r="E319" s="24">
        <f>IFERROR(INDEX(Felipe!F$4:F$107,MATCH($A319,Felipe!$A$4:$A$107,0)),"")</f>
        <v>1</v>
      </c>
      <c r="F319" s="24">
        <f>IFERROR(INDEX(Felipe!G$4:G$107,MATCH($A319,Felipe!$A$4:$A$107,0)),"")</f>
        <v>2</v>
      </c>
      <c r="G319" s="21" t="str">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t="str">
        <f>IFERROR(INDEX(Felipe!H$4:H$107,MATCH($A319,Felipe!$A$4:$A$107,0)),"")</f>
        <v>-</v>
      </c>
      <c r="I319" s="24" t="str">
        <f>IFERROR(INDEX(Partidos!$J$4:$J$107,MATCH($A319,Partidos!$A$4:$A$107,0)),"")</f>
        <v>Grupos</v>
      </c>
      <c r="J319" s="21">
        <f>IF(AND(INDEX(Partidos!$J$4:$J$107,MATCH($A319,Partidos!$A$4:$A$107,0))&lt;&gt;"Grupos",INDEX(Partidos!$H$4:$H$107,MATCH($A319,Partidos!$A$4:$A$107,0))="Finalizado",$H319&lt;&gt;"",$H319=INDEX(Partidos!$K$4:$K$107,MATCH($A319,Partidos!$A$4:$A$107,0))),1,0)</f>
        <v>0</v>
      </c>
    </row>
    <row r="320" spans="1:10" x14ac:dyDescent="0.3">
      <c r="A320" s="31">
        <v>29</v>
      </c>
      <c r="B320" s="24" t="str">
        <f>IFERROR(INDEX(Partidos!$D$4:$D$107,MATCH($A320,Partidos!$A$4:$A$107,0)),"")</f>
        <v>Estados Unidos</v>
      </c>
      <c r="C320" s="24" t="str">
        <f>IFERROR(INDEX(Partidos!$E$4:$E$107,MATCH($A320,Partidos!$A$4:$A$107,0)),"")</f>
        <v>Australia</v>
      </c>
      <c r="D320" s="31" t="s">
        <v>271</v>
      </c>
      <c r="E320" s="24">
        <f>IFERROR(INDEX(Simón!F$4:F$107,MATCH($A320,Simón!$A$4:$A$107,0)),"")</f>
        <v>1</v>
      </c>
      <c r="F320" s="24">
        <f>IFERROR(INDEX(Simón!G$4:G$107,MATCH($A320,Simón!$A$4:$A$107,0)),"")</f>
        <v>0</v>
      </c>
      <c r="G320" s="21" t="str">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t="str">
        <f>IFERROR(INDEX(Simón!H$4:H$107,MATCH($A320,Simón!$A$4:$A$107,0)),"")</f>
        <v>-</v>
      </c>
      <c r="I320" s="24" t="str">
        <f>IFERROR(INDEX(Partidos!$J$4:$J$107,MATCH($A320,Partidos!$A$4:$A$107,0)),"")</f>
        <v>Grupos</v>
      </c>
      <c r="J320" s="21">
        <f>IF(AND(INDEX(Partidos!$J$4:$J$107,MATCH($A320,Partidos!$A$4:$A$107,0))&lt;&gt;"Grupos",INDEX(Partidos!$H$4:$H$107,MATCH($A320,Partidos!$A$4:$A$107,0))="Finalizado",$H320&lt;&gt;"",$H320=INDEX(Partidos!$K$4:$K$107,MATCH($A320,Partidos!$A$4:$A$107,0))),1,0)</f>
        <v>0</v>
      </c>
    </row>
    <row r="321" spans="1:10" x14ac:dyDescent="0.3">
      <c r="A321" s="29">
        <v>29</v>
      </c>
      <c r="B321" s="24" t="str">
        <f>IFERROR(INDEX(Partidos!$D$4:$D$107,MATCH($A321,Partidos!$A$4:$A$107,0)),"")</f>
        <v>Estados Unidos</v>
      </c>
      <c r="C321" s="24" t="str">
        <f>IFERROR(INDEX(Partidos!$E$4:$E$107,MATCH($A321,Partidos!$A$4:$A$107,0)),"")</f>
        <v>Australia</v>
      </c>
      <c r="D321" s="29" t="s">
        <v>272</v>
      </c>
      <c r="E321" s="24">
        <f>IFERROR(INDEX(Muni!F$4:F$107,MATCH($A321,Muni!$A$4:$A$107,0)),"")</f>
        <v>2</v>
      </c>
      <c r="F321" s="24">
        <f>IFERROR(INDEX(Muni!G$4:G$107,MATCH($A321,Muni!$A$4:$A$107,0)),"")</f>
        <v>2</v>
      </c>
      <c r="G321" s="21" t="str">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t="str">
        <f>IFERROR(INDEX(Muni!H$4:H$107,MATCH($A321,Muni!$A$4:$A$107,0)),"")</f>
        <v>-</v>
      </c>
      <c r="I321" s="24" t="str">
        <f>IFERROR(INDEX(Partidos!$J$4:$J$107,MATCH($A321,Partidos!$A$4:$A$107,0)),"")</f>
        <v>Grupos</v>
      </c>
      <c r="J321" s="21">
        <f>IF(AND(INDEX(Partidos!$J$4:$J$107,MATCH($A321,Partidos!$A$4:$A$107,0))&lt;&gt;"Grupos",INDEX(Partidos!$H$4:$H$107,MATCH($A321,Partidos!$A$4:$A$107,0))="Finalizado",$H321&lt;&gt;"",$H321=INDEX(Partidos!$K$4:$K$107,MATCH($A321,Partidos!$A$4:$A$107,0))),1,0)</f>
        <v>0</v>
      </c>
    </row>
    <row r="322" spans="1:10" x14ac:dyDescent="0.3">
      <c r="A322" s="31">
        <v>29</v>
      </c>
      <c r="B322" s="24" t="str">
        <f>IFERROR(INDEX(Partidos!$D$4:$D$107,MATCH($A322,Partidos!$A$4:$A$107,0)),"")</f>
        <v>Estados Unidos</v>
      </c>
      <c r="C322" s="24" t="str">
        <f>IFERROR(INDEX(Partidos!$E$4:$E$107,MATCH($A322,Partidos!$A$4:$A$107,0)),"")</f>
        <v>Australia</v>
      </c>
      <c r="D322" s="31" t="s">
        <v>273</v>
      </c>
      <c r="E322" s="24">
        <f>IFERROR(INDEX(Fer!F$4:F$107,MATCH($A322,Fer!$A$4:$A$107,0)),"")</f>
        <v>3</v>
      </c>
      <c r="F322" s="24">
        <f>IFERROR(INDEX(Fer!G$4:G$107,MATCH($A322,Fer!$A$4:$A$107,0)),"")</f>
        <v>1</v>
      </c>
      <c r="G322" s="21" t="str">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t="str">
        <f>IFERROR(INDEX(Fer!H$4:H$107,MATCH($A322,Fer!$A$4:$A$107,0)),"")</f>
        <v>-</v>
      </c>
      <c r="I322" s="24" t="str">
        <f>IFERROR(INDEX(Partidos!$J$4:$J$107,MATCH($A322,Partidos!$A$4:$A$107,0)),"")</f>
        <v>Grupos</v>
      </c>
      <c r="J322" s="21">
        <f>IF(AND(INDEX(Partidos!$J$4:$J$107,MATCH($A322,Partidos!$A$4:$A$107,0))&lt;&gt;"Grupos",INDEX(Partidos!$H$4:$H$107,MATCH($A322,Partidos!$A$4:$A$107,0))="Finalizado",$H322&lt;&gt;"",$H322=INDEX(Partidos!$K$4:$K$107,MATCH($A322,Partidos!$A$4:$A$107,0))),1,0)</f>
        <v>0</v>
      </c>
    </row>
    <row r="323" spans="1:10" x14ac:dyDescent="0.3">
      <c r="A323" s="29">
        <v>30</v>
      </c>
      <c r="B323" s="24" t="str">
        <f>IFERROR(INDEX(Partidos!$D$4:$D$107,MATCH($A323,Partidos!$A$4:$A$107,0)),"")</f>
        <v>Escocia</v>
      </c>
      <c r="C323" s="24" t="str">
        <f>IFERROR(INDEX(Partidos!$E$4:$E$107,MATCH($A323,Partidos!$A$4:$A$107,0)),"")</f>
        <v>Marruecos</v>
      </c>
      <c r="D323" s="29" t="s">
        <v>55</v>
      </c>
      <c r="E323" s="24">
        <f>IFERROR(INDEX(Álvaro!F$4:F$107,MATCH($A323,Álvaro!$A$4:$A$107,0)),"")</f>
        <v>0</v>
      </c>
      <c r="F323" s="24">
        <f>IFERROR(INDEX(Álvaro!G$4:G$107,MATCH($A323,Álvaro!$A$4:$A$107,0)),"")</f>
        <v>1</v>
      </c>
      <c r="G323" s="21" t="str">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t="str">
        <f>IFERROR(INDEX(Álvaro!H$4:H$107,MATCH($A323,Álvaro!$A$4:$A$107,0)),"")</f>
        <v>-</v>
      </c>
      <c r="I323" s="24" t="str">
        <f>IFERROR(INDEX(Partidos!$J$4:$J$107,MATCH($A323,Partidos!$A$4:$A$107,0)),"")</f>
        <v>Grupos</v>
      </c>
      <c r="J323" s="21">
        <f>IF(AND(INDEX(Partidos!$J$4:$J$107,MATCH($A323,Partidos!$A$4:$A$107,0))&lt;&gt;"Grupos",INDEX(Partidos!$H$4:$H$107,MATCH($A323,Partidos!$A$4:$A$107,0))="Finalizado",$H323&lt;&gt;"",$H323=INDEX(Partidos!$K$4:$K$107,MATCH($A323,Partidos!$A$4:$A$107,0))),1,0)</f>
        <v>0</v>
      </c>
    </row>
    <row r="324" spans="1:10" x14ac:dyDescent="0.3">
      <c r="A324" s="31">
        <v>30</v>
      </c>
      <c r="B324" s="24" t="str">
        <f>IFERROR(INDEX(Partidos!$D$4:$D$107,MATCH($A324,Partidos!$A$4:$A$107,0)),"")</f>
        <v>Escocia</v>
      </c>
      <c r="C324" s="24" t="str">
        <f>IFERROR(INDEX(Partidos!$E$4:$E$107,MATCH($A324,Partidos!$A$4:$A$107,0)),"")</f>
        <v>Marruecos</v>
      </c>
      <c r="D324" s="31" t="s">
        <v>264</v>
      </c>
      <c r="E324" s="24">
        <f>IFERROR(INDEX(Pepe!F$4:F$107,MATCH($A324,Pepe!$A$4:$A$107,0)),"")</f>
        <v>1</v>
      </c>
      <c r="F324" s="24">
        <f>IFERROR(INDEX(Pepe!G$4:G$107,MATCH($A324,Pepe!$A$4:$A$107,0)),"")</f>
        <v>3</v>
      </c>
      <c r="G324" s="21" t="str">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t="str">
        <f>IFERROR(INDEX(Pepe!H$4:H$107,MATCH($A324,Pepe!$A$4:$A$107,0)),"")</f>
        <v>-</v>
      </c>
      <c r="I324" s="24" t="str">
        <f>IFERROR(INDEX(Partidos!$J$4:$J$107,MATCH($A324,Partidos!$A$4:$A$107,0)),"")</f>
        <v>Grupos</v>
      </c>
      <c r="J324" s="21">
        <f>IF(AND(INDEX(Partidos!$J$4:$J$107,MATCH($A324,Partidos!$A$4:$A$107,0))&lt;&gt;"Grupos",INDEX(Partidos!$H$4:$H$107,MATCH($A324,Partidos!$A$4:$A$107,0))="Finalizado",$H324&lt;&gt;"",$H324=INDEX(Partidos!$K$4:$K$107,MATCH($A324,Partidos!$A$4:$A$107,0))),1,0)</f>
        <v>0</v>
      </c>
    </row>
    <row r="325" spans="1:10" x14ac:dyDescent="0.3">
      <c r="A325" s="29">
        <v>30</v>
      </c>
      <c r="B325" s="24" t="str">
        <f>IFERROR(INDEX(Partidos!$D$4:$D$107,MATCH($A325,Partidos!$A$4:$A$107,0)),"")</f>
        <v>Escocia</v>
      </c>
      <c r="C325" s="24" t="str">
        <f>IFERROR(INDEX(Partidos!$E$4:$E$107,MATCH($A325,Partidos!$A$4:$A$107,0)),"")</f>
        <v>Marruecos</v>
      </c>
      <c r="D325" s="29" t="s">
        <v>265</v>
      </c>
      <c r="E325" s="24">
        <f>IFERROR(INDEX(Patri!F$4:F$107,MATCH($A325,Patri!$A$4:$A$107,0)),"")</f>
        <v>0</v>
      </c>
      <c r="F325" s="24">
        <f>IFERROR(INDEX(Patri!G$4:G$107,MATCH($A325,Patri!$A$4:$A$107,0)),"")</f>
        <v>1</v>
      </c>
      <c r="G325" s="21" t="str">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t="str">
        <f>IFERROR(INDEX(Patri!H$4:H$107,MATCH($A325,Patri!$A$4:$A$107,0)),"")</f>
        <v>-</v>
      </c>
      <c r="I325" s="24" t="str">
        <f>IFERROR(INDEX(Partidos!$J$4:$J$107,MATCH($A325,Partidos!$A$4:$A$107,0)),"")</f>
        <v>Grupos</v>
      </c>
      <c r="J325" s="21">
        <f>IF(AND(INDEX(Partidos!$J$4:$J$107,MATCH($A325,Partidos!$A$4:$A$107,0))&lt;&gt;"Grupos",INDEX(Partidos!$H$4:$H$107,MATCH($A325,Partidos!$A$4:$A$107,0))="Finalizado",$H325&lt;&gt;"",$H325=INDEX(Partidos!$K$4:$K$107,MATCH($A325,Partidos!$A$4:$A$107,0))),1,0)</f>
        <v>0</v>
      </c>
    </row>
    <row r="326" spans="1:10" x14ac:dyDescent="0.3">
      <c r="A326" s="31">
        <v>30</v>
      </c>
      <c r="B326" s="24" t="str">
        <f>IFERROR(INDEX(Partidos!$D$4:$D$107,MATCH($A326,Partidos!$A$4:$A$107,0)),"")</f>
        <v>Escocia</v>
      </c>
      <c r="C326" s="24" t="str">
        <f>IFERROR(INDEX(Partidos!$E$4:$E$107,MATCH($A326,Partidos!$A$4:$A$107,0)),"")</f>
        <v>Marruecos</v>
      </c>
      <c r="D326" s="31" t="s">
        <v>266</v>
      </c>
      <c r="E326" s="24">
        <f>IFERROR(INDEX(Kike!F$4:F$107,MATCH($A326,Kike!$A$4:$A$107,0)),"")</f>
        <v>1</v>
      </c>
      <c r="F326" s="24">
        <f>IFERROR(INDEX(Kike!G$4:G$107,MATCH($A326,Kike!$A$4:$A$107,0)),"")</f>
        <v>1</v>
      </c>
      <c r="G326" s="21" t="str">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t="str">
        <f>IFERROR(INDEX(Kike!H$4:H$107,MATCH($A326,Kike!$A$4:$A$107,0)),"")</f>
        <v>-</v>
      </c>
      <c r="I326" s="24" t="str">
        <f>IFERROR(INDEX(Partidos!$J$4:$J$107,MATCH($A326,Partidos!$A$4:$A$107,0)),"")</f>
        <v>Grupos</v>
      </c>
      <c r="J326" s="21">
        <f>IF(AND(INDEX(Partidos!$J$4:$J$107,MATCH($A326,Partidos!$A$4:$A$107,0))&lt;&gt;"Grupos",INDEX(Partidos!$H$4:$H$107,MATCH($A326,Partidos!$A$4:$A$107,0))="Finalizado",$H326&lt;&gt;"",$H326=INDEX(Partidos!$K$4:$K$107,MATCH($A326,Partidos!$A$4:$A$107,0))),1,0)</f>
        <v>0</v>
      </c>
    </row>
    <row r="327" spans="1:10" x14ac:dyDescent="0.3">
      <c r="A327" s="29">
        <v>30</v>
      </c>
      <c r="B327" s="24" t="str">
        <f>IFERROR(INDEX(Partidos!$D$4:$D$107,MATCH($A327,Partidos!$A$4:$A$107,0)),"")</f>
        <v>Escocia</v>
      </c>
      <c r="C327" s="24" t="str">
        <f>IFERROR(INDEX(Partidos!$E$4:$E$107,MATCH($A327,Partidos!$A$4:$A$107,0)),"")</f>
        <v>Marruecos</v>
      </c>
      <c r="D327" s="29" t="s">
        <v>267</v>
      </c>
      <c r="E327" s="24">
        <f>IFERROR(INDEX(Quintero!F$4:F$107,MATCH($A327,Quintero!$A$4:$A$107,0)),"")</f>
        <v>1</v>
      </c>
      <c r="F327" s="24">
        <f>IFERROR(INDEX(Quintero!G$4:G$107,MATCH($A327,Quintero!$A$4:$A$107,0)),"")</f>
        <v>2</v>
      </c>
      <c r="G327" s="21" t="str">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t="str">
        <f>IFERROR(INDEX(Quintero!H$4:H$107,MATCH($A327,Quintero!$A$4:$A$107,0)),"")</f>
        <v>-</v>
      </c>
      <c r="I327" s="24" t="str">
        <f>IFERROR(INDEX(Partidos!$J$4:$J$107,MATCH($A327,Partidos!$A$4:$A$107,0)),"")</f>
        <v>Grupos</v>
      </c>
      <c r="J327" s="21">
        <f>IF(AND(INDEX(Partidos!$J$4:$J$107,MATCH($A327,Partidos!$A$4:$A$107,0))&lt;&gt;"Grupos",INDEX(Partidos!$H$4:$H$107,MATCH($A327,Partidos!$A$4:$A$107,0))="Finalizado",$H327&lt;&gt;"",$H327=INDEX(Partidos!$K$4:$K$107,MATCH($A327,Partidos!$A$4:$A$107,0))),1,0)</f>
        <v>0</v>
      </c>
    </row>
    <row r="328" spans="1:10" x14ac:dyDescent="0.3">
      <c r="A328" s="31">
        <v>30</v>
      </c>
      <c r="B328" s="24" t="str">
        <f>IFERROR(INDEX(Partidos!$D$4:$D$107,MATCH($A328,Partidos!$A$4:$A$107,0)),"")</f>
        <v>Escocia</v>
      </c>
      <c r="C328" s="24" t="str">
        <f>IFERROR(INDEX(Partidos!$E$4:$E$107,MATCH($A328,Partidos!$A$4:$A$107,0)),"")</f>
        <v>Marruecos</v>
      </c>
      <c r="D328" s="31" t="s">
        <v>268</v>
      </c>
      <c r="E328" s="24">
        <f>IFERROR(INDEX(Nacho!F$4:F$107,MATCH($A328,Nacho!$A$4:$A$107,0)),"")</f>
        <v>0</v>
      </c>
      <c r="F328" s="24">
        <f>IFERROR(INDEX(Nacho!G$4:G$107,MATCH($A328,Nacho!$A$4:$A$107,0)),"")</f>
        <v>0</v>
      </c>
      <c r="G328" s="21" t="str">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t="str">
        <f>IFERROR(INDEX(Nacho!H$4:H$107,MATCH($A328,Nacho!$A$4:$A$107,0)),"")</f>
        <v>-</v>
      </c>
      <c r="I328" s="24" t="str">
        <f>IFERROR(INDEX(Partidos!$J$4:$J$107,MATCH($A328,Partidos!$A$4:$A$107,0)),"")</f>
        <v>Grupos</v>
      </c>
      <c r="J328" s="21">
        <f>IF(AND(INDEX(Partidos!$J$4:$J$107,MATCH($A328,Partidos!$A$4:$A$107,0))&lt;&gt;"Grupos",INDEX(Partidos!$H$4:$H$107,MATCH($A328,Partidos!$A$4:$A$107,0))="Finalizado",$H328&lt;&gt;"",$H328=INDEX(Partidos!$K$4:$K$107,MATCH($A328,Partidos!$A$4:$A$107,0))),1,0)</f>
        <v>0</v>
      </c>
    </row>
    <row r="329" spans="1:10" x14ac:dyDescent="0.3">
      <c r="A329" s="29">
        <v>30</v>
      </c>
      <c r="B329" s="24" t="str">
        <f>IFERROR(INDEX(Partidos!$D$4:$D$107,MATCH($A329,Partidos!$A$4:$A$107,0)),"")</f>
        <v>Escocia</v>
      </c>
      <c r="C329" s="24" t="str">
        <f>IFERROR(INDEX(Partidos!$E$4:$E$107,MATCH($A329,Partidos!$A$4:$A$107,0)),"")</f>
        <v>Marruecos</v>
      </c>
      <c r="D329" s="29" t="s">
        <v>269</v>
      </c>
      <c r="E329" s="24">
        <f>IFERROR(INDEX(Luis!F$4:F$107,MATCH($A329,Luis!$A$4:$A$107,0)),"")</f>
        <v>0</v>
      </c>
      <c r="F329" s="24">
        <f>IFERROR(INDEX(Luis!G$4:G$107,MATCH($A329,Luis!$A$4:$A$107,0)),"")</f>
        <v>2</v>
      </c>
      <c r="G329" s="21" t="str">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t="str">
        <f>IFERROR(INDEX(Luis!H$4:H$107,MATCH($A329,Luis!$A$4:$A$107,0)),"")</f>
        <v>-</v>
      </c>
      <c r="I329" s="24" t="str">
        <f>IFERROR(INDEX(Partidos!$J$4:$J$107,MATCH($A329,Partidos!$A$4:$A$107,0)),"")</f>
        <v>Grupos</v>
      </c>
      <c r="J329" s="21">
        <f>IF(AND(INDEX(Partidos!$J$4:$J$107,MATCH($A329,Partidos!$A$4:$A$107,0))&lt;&gt;"Grupos",INDEX(Partidos!$H$4:$H$107,MATCH($A329,Partidos!$A$4:$A$107,0))="Finalizado",$H329&lt;&gt;"",$H329=INDEX(Partidos!$K$4:$K$107,MATCH($A329,Partidos!$A$4:$A$107,0))),1,0)</f>
        <v>0</v>
      </c>
    </row>
    <row r="330" spans="1:10" x14ac:dyDescent="0.3">
      <c r="A330" s="31">
        <v>30</v>
      </c>
      <c r="B330" s="24" t="str">
        <f>IFERROR(INDEX(Partidos!$D$4:$D$107,MATCH($A330,Partidos!$A$4:$A$107,0)),"")</f>
        <v>Escocia</v>
      </c>
      <c r="C330" s="24" t="str">
        <f>IFERROR(INDEX(Partidos!$E$4:$E$107,MATCH($A330,Partidos!$A$4:$A$107,0)),"")</f>
        <v>Marruecos</v>
      </c>
      <c r="D330" s="31" t="s">
        <v>270</v>
      </c>
      <c r="E330" s="24">
        <f>IFERROR(INDEX(Felipe!F$4:F$107,MATCH($A330,Felipe!$A$4:$A$107,0)),"")</f>
        <v>1</v>
      </c>
      <c r="F330" s="24">
        <f>IFERROR(INDEX(Felipe!G$4:G$107,MATCH($A330,Felipe!$A$4:$A$107,0)),"")</f>
        <v>2</v>
      </c>
      <c r="G330" s="21" t="str">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t="str">
        <f>IFERROR(INDEX(Felipe!H$4:H$107,MATCH($A330,Felipe!$A$4:$A$107,0)),"")</f>
        <v>-</v>
      </c>
      <c r="I330" s="24" t="str">
        <f>IFERROR(INDEX(Partidos!$J$4:$J$107,MATCH($A330,Partidos!$A$4:$A$107,0)),"")</f>
        <v>Grupos</v>
      </c>
      <c r="J330" s="21">
        <f>IF(AND(INDEX(Partidos!$J$4:$J$107,MATCH($A330,Partidos!$A$4:$A$107,0))&lt;&gt;"Grupos",INDEX(Partidos!$H$4:$H$107,MATCH($A330,Partidos!$A$4:$A$107,0))="Finalizado",$H330&lt;&gt;"",$H330=INDEX(Partidos!$K$4:$K$107,MATCH($A330,Partidos!$A$4:$A$107,0))),1,0)</f>
        <v>0</v>
      </c>
    </row>
    <row r="331" spans="1:10" x14ac:dyDescent="0.3">
      <c r="A331" s="29">
        <v>30</v>
      </c>
      <c r="B331" s="24" t="str">
        <f>IFERROR(INDEX(Partidos!$D$4:$D$107,MATCH($A331,Partidos!$A$4:$A$107,0)),"")</f>
        <v>Escocia</v>
      </c>
      <c r="C331" s="24" t="str">
        <f>IFERROR(INDEX(Partidos!$E$4:$E$107,MATCH($A331,Partidos!$A$4:$A$107,0)),"")</f>
        <v>Marruecos</v>
      </c>
      <c r="D331" s="29" t="s">
        <v>271</v>
      </c>
      <c r="E331" s="24">
        <f>IFERROR(INDEX(Simón!F$4:F$107,MATCH($A331,Simón!$A$4:$A$107,0)),"")</f>
        <v>1</v>
      </c>
      <c r="F331" s="24">
        <f>IFERROR(INDEX(Simón!G$4:G$107,MATCH($A331,Simón!$A$4:$A$107,0)),"")</f>
        <v>2</v>
      </c>
      <c r="G331" s="21" t="str">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t="str">
        <f>IFERROR(INDEX(Simón!H$4:H$107,MATCH($A331,Simón!$A$4:$A$107,0)),"")</f>
        <v>-</v>
      </c>
      <c r="I331" s="24" t="str">
        <f>IFERROR(INDEX(Partidos!$J$4:$J$107,MATCH($A331,Partidos!$A$4:$A$107,0)),"")</f>
        <v>Grupos</v>
      </c>
      <c r="J331" s="21">
        <f>IF(AND(INDEX(Partidos!$J$4:$J$107,MATCH($A331,Partidos!$A$4:$A$107,0))&lt;&gt;"Grupos",INDEX(Partidos!$H$4:$H$107,MATCH($A331,Partidos!$A$4:$A$107,0))="Finalizado",$H331&lt;&gt;"",$H331=INDEX(Partidos!$K$4:$K$107,MATCH($A331,Partidos!$A$4:$A$107,0))),1,0)</f>
        <v>0</v>
      </c>
    </row>
    <row r="332" spans="1:10" x14ac:dyDescent="0.3">
      <c r="A332" s="31">
        <v>30</v>
      </c>
      <c r="B332" s="24" t="str">
        <f>IFERROR(INDEX(Partidos!$D$4:$D$107,MATCH($A332,Partidos!$A$4:$A$107,0)),"")</f>
        <v>Escocia</v>
      </c>
      <c r="C332" s="24" t="str">
        <f>IFERROR(INDEX(Partidos!$E$4:$E$107,MATCH($A332,Partidos!$A$4:$A$107,0)),"")</f>
        <v>Marruecos</v>
      </c>
      <c r="D332" s="31" t="s">
        <v>272</v>
      </c>
      <c r="E332" s="24">
        <f>IFERROR(INDEX(Muni!F$4:F$107,MATCH($A332,Muni!$A$4:$A$107,0)),"")</f>
        <v>1</v>
      </c>
      <c r="F332" s="24">
        <f>IFERROR(INDEX(Muni!G$4:G$107,MATCH($A332,Muni!$A$4:$A$107,0)),"")</f>
        <v>2</v>
      </c>
      <c r="G332" s="21" t="str">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t="str">
        <f>IFERROR(INDEX(Muni!H$4:H$107,MATCH($A332,Muni!$A$4:$A$107,0)),"")</f>
        <v>-</v>
      </c>
      <c r="I332" s="24" t="str">
        <f>IFERROR(INDEX(Partidos!$J$4:$J$107,MATCH($A332,Partidos!$A$4:$A$107,0)),"")</f>
        <v>Grupos</v>
      </c>
      <c r="J332" s="21">
        <f>IF(AND(INDEX(Partidos!$J$4:$J$107,MATCH($A332,Partidos!$A$4:$A$107,0))&lt;&gt;"Grupos",INDEX(Partidos!$H$4:$H$107,MATCH($A332,Partidos!$A$4:$A$107,0))="Finalizado",$H332&lt;&gt;"",$H332=INDEX(Partidos!$K$4:$K$107,MATCH($A332,Partidos!$A$4:$A$107,0))),1,0)</f>
        <v>0</v>
      </c>
    </row>
    <row r="333" spans="1:10" x14ac:dyDescent="0.3">
      <c r="A333" s="29">
        <v>30</v>
      </c>
      <c r="B333" s="24" t="str">
        <f>IFERROR(INDEX(Partidos!$D$4:$D$107,MATCH($A333,Partidos!$A$4:$A$107,0)),"")</f>
        <v>Escocia</v>
      </c>
      <c r="C333" s="24" t="str">
        <f>IFERROR(INDEX(Partidos!$E$4:$E$107,MATCH($A333,Partidos!$A$4:$A$107,0)),"")</f>
        <v>Marruecos</v>
      </c>
      <c r="D333" s="29" t="s">
        <v>273</v>
      </c>
      <c r="E333" s="24">
        <f>IFERROR(INDEX(Fer!F$4:F$107,MATCH($A333,Fer!$A$4:$A$107,0)),"")</f>
        <v>0</v>
      </c>
      <c r="F333" s="24">
        <f>IFERROR(INDEX(Fer!G$4:G$107,MATCH($A333,Fer!$A$4:$A$107,0)),"")</f>
        <v>3</v>
      </c>
      <c r="G333" s="21" t="str">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t="str">
        <f>IFERROR(INDEX(Fer!H$4:H$107,MATCH($A333,Fer!$A$4:$A$107,0)),"")</f>
        <v>-</v>
      </c>
      <c r="I333" s="24" t="str">
        <f>IFERROR(INDEX(Partidos!$J$4:$J$107,MATCH($A333,Partidos!$A$4:$A$107,0)),"")</f>
        <v>Grupos</v>
      </c>
      <c r="J333" s="21">
        <f>IF(AND(INDEX(Partidos!$J$4:$J$107,MATCH($A333,Partidos!$A$4:$A$107,0))&lt;&gt;"Grupos",INDEX(Partidos!$H$4:$H$107,MATCH($A333,Partidos!$A$4:$A$107,0))="Finalizado",$H333&lt;&gt;"",$H333=INDEX(Partidos!$K$4:$K$107,MATCH($A333,Partidos!$A$4:$A$107,0))),1,0)</f>
        <v>0</v>
      </c>
    </row>
    <row r="334" spans="1:10" x14ac:dyDescent="0.3">
      <c r="A334" s="31">
        <v>31</v>
      </c>
      <c r="B334" s="24" t="str">
        <f>IFERROR(INDEX(Partidos!$D$4:$D$107,MATCH($A334,Partidos!$A$4:$A$107,0)),"")</f>
        <v>Brasil</v>
      </c>
      <c r="C334" s="24" t="str">
        <f>IFERROR(INDEX(Partidos!$E$4:$E$107,MATCH($A334,Partidos!$A$4:$A$107,0)),"")</f>
        <v>Haití</v>
      </c>
      <c r="D334" s="31" t="s">
        <v>55</v>
      </c>
      <c r="E334" s="24">
        <f>IFERROR(INDEX(Álvaro!F$4:F$107,MATCH($A334,Álvaro!$A$4:$A$107,0)),"")</f>
        <v>3</v>
      </c>
      <c r="F334" s="24">
        <f>IFERROR(INDEX(Álvaro!G$4:G$107,MATCH($A334,Álvaro!$A$4:$A$107,0)),"")</f>
        <v>0</v>
      </c>
      <c r="G334" s="21" t="str">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t="str">
        <f>IFERROR(INDEX(Álvaro!H$4:H$107,MATCH($A334,Álvaro!$A$4:$A$107,0)),"")</f>
        <v>-</v>
      </c>
      <c r="I334" s="24" t="str">
        <f>IFERROR(INDEX(Partidos!$J$4:$J$107,MATCH($A334,Partidos!$A$4:$A$107,0)),"")</f>
        <v>Grupos</v>
      </c>
      <c r="J334" s="21">
        <f>IF(AND(INDEX(Partidos!$J$4:$J$107,MATCH($A334,Partidos!$A$4:$A$107,0))&lt;&gt;"Grupos",INDEX(Partidos!$H$4:$H$107,MATCH($A334,Partidos!$A$4:$A$107,0))="Finalizado",$H334&lt;&gt;"",$H334=INDEX(Partidos!$K$4:$K$107,MATCH($A334,Partidos!$A$4:$A$107,0))),1,0)</f>
        <v>0</v>
      </c>
    </row>
    <row r="335" spans="1:10" x14ac:dyDescent="0.3">
      <c r="A335" s="29">
        <v>31</v>
      </c>
      <c r="B335" s="24" t="str">
        <f>IFERROR(INDEX(Partidos!$D$4:$D$107,MATCH($A335,Partidos!$A$4:$A$107,0)),"")</f>
        <v>Brasil</v>
      </c>
      <c r="C335" s="24" t="str">
        <f>IFERROR(INDEX(Partidos!$E$4:$E$107,MATCH($A335,Partidos!$A$4:$A$107,0)),"")</f>
        <v>Haití</v>
      </c>
      <c r="D335" s="29" t="s">
        <v>264</v>
      </c>
      <c r="E335" s="24">
        <f>IFERROR(INDEX(Pepe!F$4:F$107,MATCH($A335,Pepe!$A$4:$A$107,0)),"")</f>
        <v>5</v>
      </c>
      <c r="F335" s="24">
        <f>IFERROR(INDEX(Pepe!G$4:G$107,MATCH($A335,Pepe!$A$4:$A$107,0)),"")</f>
        <v>0</v>
      </c>
      <c r="G335" s="21" t="str">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t="str">
        <f>IFERROR(INDEX(Pepe!H$4:H$107,MATCH($A335,Pepe!$A$4:$A$107,0)),"")</f>
        <v>-</v>
      </c>
      <c r="I335" s="24" t="str">
        <f>IFERROR(INDEX(Partidos!$J$4:$J$107,MATCH($A335,Partidos!$A$4:$A$107,0)),"")</f>
        <v>Grupos</v>
      </c>
      <c r="J335" s="21">
        <f>IF(AND(INDEX(Partidos!$J$4:$J$107,MATCH($A335,Partidos!$A$4:$A$107,0))&lt;&gt;"Grupos",INDEX(Partidos!$H$4:$H$107,MATCH($A335,Partidos!$A$4:$A$107,0))="Finalizado",$H335&lt;&gt;"",$H335=INDEX(Partidos!$K$4:$K$107,MATCH($A335,Partidos!$A$4:$A$107,0))),1,0)</f>
        <v>0</v>
      </c>
    </row>
    <row r="336" spans="1:10" x14ac:dyDescent="0.3">
      <c r="A336" s="31">
        <v>31</v>
      </c>
      <c r="B336" s="24" t="str">
        <f>IFERROR(INDEX(Partidos!$D$4:$D$107,MATCH($A336,Partidos!$A$4:$A$107,0)),"")</f>
        <v>Brasil</v>
      </c>
      <c r="C336" s="24" t="str">
        <f>IFERROR(INDEX(Partidos!$E$4:$E$107,MATCH($A336,Partidos!$A$4:$A$107,0)),"")</f>
        <v>Haití</v>
      </c>
      <c r="D336" s="31" t="s">
        <v>265</v>
      </c>
      <c r="E336" s="24">
        <f>IFERROR(INDEX(Patri!F$4:F$107,MATCH($A336,Patri!$A$4:$A$107,0)),"")</f>
        <v>4</v>
      </c>
      <c r="F336" s="24">
        <f>IFERROR(INDEX(Patri!G$4:G$107,MATCH($A336,Patri!$A$4:$A$107,0)),"")</f>
        <v>0</v>
      </c>
      <c r="G336" s="21" t="str">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t="str">
        <f>IFERROR(INDEX(Patri!H$4:H$107,MATCH($A336,Patri!$A$4:$A$107,0)),"")</f>
        <v>-</v>
      </c>
      <c r="I336" s="24" t="str">
        <f>IFERROR(INDEX(Partidos!$J$4:$J$107,MATCH($A336,Partidos!$A$4:$A$107,0)),"")</f>
        <v>Grupos</v>
      </c>
      <c r="J336" s="21">
        <f>IF(AND(INDEX(Partidos!$J$4:$J$107,MATCH($A336,Partidos!$A$4:$A$107,0))&lt;&gt;"Grupos",INDEX(Partidos!$H$4:$H$107,MATCH($A336,Partidos!$A$4:$A$107,0))="Finalizado",$H336&lt;&gt;"",$H336=INDEX(Partidos!$K$4:$K$107,MATCH($A336,Partidos!$A$4:$A$107,0))),1,0)</f>
        <v>0</v>
      </c>
    </row>
    <row r="337" spans="1:10" x14ac:dyDescent="0.3">
      <c r="A337" s="29">
        <v>31</v>
      </c>
      <c r="B337" s="24" t="str">
        <f>IFERROR(INDEX(Partidos!$D$4:$D$107,MATCH($A337,Partidos!$A$4:$A$107,0)),"")</f>
        <v>Brasil</v>
      </c>
      <c r="C337" s="24" t="str">
        <f>IFERROR(INDEX(Partidos!$E$4:$E$107,MATCH($A337,Partidos!$A$4:$A$107,0)),"")</f>
        <v>Haití</v>
      </c>
      <c r="D337" s="29" t="s">
        <v>266</v>
      </c>
      <c r="E337" s="24">
        <f>IFERROR(INDEX(Kike!F$4:F$107,MATCH($A337,Kike!$A$4:$A$107,0)),"")</f>
        <v>4</v>
      </c>
      <c r="F337" s="24">
        <f>IFERROR(INDEX(Kike!G$4:G$107,MATCH($A337,Kike!$A$4:$A$107,0)),"")</f>
        <v>0</v>
      </c>
      <c r="G337" s="21" t="str">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t="str">
        <f>IFERROR(INDEX(Kike!H$4:H$107,MATCH($A337,Kike!$A$4:$A$107,0)),"")</f>
        <v>-</v>
      </c>
      <c r="I337" s="24" t="str">
        <f>IFERROR(INDEX(Partidos!$J$4:$J$107,MATCH($A337,Partidos!$A$4:$A$107,0)),"")</f>
        <v>Grupos</v>
      </c>
      <c r="J337" s="21">
        <f>IF(AND(INDEX(Partidos!$J$4:$J$107,MATCH($A337,Partidos!$A$4:$A$107,0))&lt;&gt;"Grupos",INDEX(Partidos!$H$4:$H$107,MATCH($A337,Partidos!$A$4:$A$107,0))="Finalizado",$H337&lt;&gt;"",$H337=INDEX(Partidos!$K$4:$K$107,MATCH($A337,Partidos!$A$4:$A$107,0))),1,0)</f>
        <v>0</v>
      </c>
    </row>
    <row r="338" spans="1:10" x14ac:dyDescent="0.3">
      <c r="A338" s="31">
        <v>31</v>
      </c>
      <c r="B338" s="24" t="str">
        <f>IFERROR(INDEX(Partidos!$D$4:$D$107,MATCH($A338,Partidos!$A$4:$A$107,0)),"")</f>
        <v>Brasil</v>
      </c>
      <c r="C338" s="24" t="str">
        <f>IFERROR(INDEX(Partidos!$E$4:$E$107,MATCH($A338,Partidos!$A$4:$A$107,0)),"")</f>
        <v>Haití</v>
      </c>
      <c r="D338" s="31" t="s">
        <v>267</v>
      </c>
      <c r="E338" s="24">
        <f>IFERROR(INDEX(Quintero!F$4:F$107,MATCH($A338,Quintero!$A$4:$A$107,0)),"")</f>
        <v>3</v>
      </c>
      <c r="F338" s="24">
        <f>IFERROR(INDEX(Quintero!G$4:G$107,MATCH($A338,Quintero!$A$4:$A$107,0)),"")</f>
        <v>0</v>
      </c>
      <c r="G338" s="21" t="str">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t="str">
        <f>IFERROR(INDEX(Quintero!H$4:H$107,MATCH($A338,Quintero!$A$4:$A$107,0)),"")</f>
        <v>-</v>
      </c>
      <c r="I338" s="24" t="str">
        <f>IFERROR(INDEX(Partidos!$J$4:$J$107,MATCH($A338,Partidos!$A$4:$A$107,0)),"")</f>
        <v>Grupos</v>
      </c>
      <c r="J338" s="21">
        <f>IF(AND(INDEX(Partidos!$J$4:$J$107,MATCH($A338,Partidos!$A$4:$A$107,0))&lt;&gt;"Grupos",INDEX(Partidos!$H$4:$H$107,MATCH($A338,Partidos!$A$4:$A$107,0))="Finalizado",$H338&lt;&gt;"",$H338=INDEX(Partidos!$K$4:$K$107,MATCH($A338,Partidos!$A$4:$A$107,0))),1,0)</f>
        <v>0</v>
      </c>
    </row>
    <row r="339" spans="1:10" x14ac:dyDescent="0.3">
      <c r="A339" s="29">
        <v>31</v>
      </c>
      <c r="B339" s="24" t="str">
        <f>IFERROR(INDEX(Partidos!$D$4:$D$107,MATCH($A339,Partidos!$A$4:$A$107,0)),"")</f>
        <v>Brasil</v>
      </c>
      <c r="C339" s="24" t="str">
        <f>IFERROR(INDEX(Partidos!$E$4:$E$107,MATCH($A339,Partidos!$A$4:$A$107,0)),"")</f>
        <v>Haití</v>
      </c>
      <c r="D339" s="29" t="s">
        <v>268</v>
      </c>
      <c r="E339" s="24">
        <f>IFERROR(INDEX(Nacho!F$4:F$107,MATCH($A339,Nacho!$A$4:$A$107,0)),"")</f>
        <v>6</v>
      </c>
      <c r="F339" s="24">
        <f>IFERROR(INDEX(Nacho!G$4:G$107,MATCH($A339,Nacho!$A$4:$A$107,0)),"")</f>
        <v>0</v>
      </c>
      <c r="G339" s="21" t="str">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t="str">
        <f>IFERROR(INDEX(Nacho!H$4:H$107,MATCH($A339,Nacho!$A$4:$A$107,0)),"")</f>
        <v>-</v>
      </c>
      <c r="I339" s="24" t="str">
        <f>IFERROR(INDEX(Partidos!$J$4:$J$107,MATCH($A339,Partidos!$A$4:$A$107,0)),"")</f>
        <v>Grupos</v>
      </c>
      <c r="J339" s="21">
        <f>IF(AND(INDEX(Partidos!$J$4:$J$107,MATCH($A339,Partidos!$A$4:$A$107,0))&lt;&gt;"Grupos",INDEX(Partidos!$H$4:$H$107,MATCH($A339,Partidos!$A$4:$A$107,0))="Finalizado",$H339&lt;&gt;"",$H339=INDEX(Partidos!$K$4:$K$107,MATCH($A339,Partidos!$A$4:$A$107,0))),1,0)</f>
        <v>0</v>
      </c>
    </row>
    <row r="340" spans="1:10" x14ac:dyDescent="0.3">
      <c r="A340" s="31">
        <v>31</v>
      </c>
      <c r="B340" s="24" t="str">
        <f>IFERROR(INDEX(Partidos!$D$4:$D$107,MATCH($A340,Partidos!$A$4:$A$107,0)),"")</f>
        <v>Brasil</v>
      </c>
      <c r="C340" s="24" t="str">
        <f>IFERROR(INDEX(Partidos!$E$4:$E$107,MATCH($A340,Partidos!$A$4:$A$107,0)),"")</f>
        <v>Haití</v>
      </c>
      <c r="D340" s="31" t="s">
        <v>269</v>
      </c>
      <c r="E340" s="24">
        <f>IFERROR(INDEX(Luis!F$4:F$107,MATCH($A340,Luis!$A$4:$A$107,0)),"")</f>
        <v>4</v>
      </c>
      <c r="F340" s="24">
        <f>IFERROR(INDEX(Luis!G$4:G$107,MATCH($A340,Luis!$A$4:$A$107,0)),"")</f>
        <v>0</v>
      </c>
      <c r="G340" s="21" t="str">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t="str">
        <f>IFERROR(INDEX(Luis!H$4:H$107,MATCH($A340,Luis!$A$4:$A$107,0)),"")</f>
        <v>-</v>
      </c>
      <c r="I340" s="24" t="str">
        <f>IFERROR(INDEX(Partidos!$J$4:$J$107,MATCH($A340,Partidos!$A$4:$A$107,0)),"")</f>
        <v>Grupos</v>
      </c>
      <c r="J340" s="21">
        <f>IF(AND(INDEX(Partidos!$J$4:$J$107,MATCH($A340,Partidos!$A$4:$A$107,0))&lt;&gt;"Grupos",INDEX(Partidos!$H$4:$H$107,MATCH($A340,Partidos!$A$4:$A$107,0))="Finalizado",$H340&lt;&gt;"",$H340=INDEX(Partidos!$K$4:$K$107,MATCH($A340,Partidos!$A$4:$A$107,0))),1,0)</f>
        <v>0</v>
      </c>
    </row>
    <row r="341" spans="1:10" x14ac:dyDescent="0.3">
      <c r="A341" s="29">
        <v>31</v>
      </c>
      <c r="B341" s="24" t="str">
        <f>IFERROR(INDEX(Partidos!$D$4:$D$107,MATCH($A341,Partidos!$A$4:$A$107,0)),"")</f>
        <v>Brasil</v>
      </c>
      <c r="C341" s="24" t="str">
        <f>IFERROR(INDEX(Partidos!$E$4:$E$107,MATCH($A341,Partidos!$A$4:$A$107,0)),"")</f>
        <v>Haití</v>
      </c>
      <c r="D341" s="29" t="s">
        <v>270</v>
      </c>
      <c r="E341" s="24">
        <f>IFERROR(INDEX(Felipe!F$4:F$107,MATCH($A341,Felipe!$A$4:$A$107,0)),"")</f>
        <v>4</v>
      </c>
      <c r="F341" s="24">
        <f>IFERROR(INDEX(Felipe!G$4:G$107,MATCH($A341,Felipe!$A$4:$A$107,0)),"")</f>
        <v>0</v>
      </c>
      <c r="G341" s="21" t="str">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t="str">
        <f>IFERROR(INDEX(Felipe!H$4:H$107,MATCH($A341,Felipe!$A$4:$A$107,0)),"")</f>
        <v>-</v>
      </c>
      <c r="I341" s="24" t="str">
        <f>IFERROR(INDEX(Partidos!$J$4:$J$107,MATCH($A341,Partidos!$A$4:$A$107,0)),"")</f>
        <v>Grupos</v>
      </c>
      <c r="J341" s="21">
        <f>IF(AND(INDEX(Partidos!$J$4:$J$107,MATCH($A341,Partidos!$A$4:$A$107,0))&lt;&gt;"Grupos",INDEX(Partidos!$H$4:$H$107,MATCH($A341,Partidos!$A$4:$A$107,0))="Finalizado",$H341&lt;&gt;"",$H341=INDEX(Partidos!$K$4:$K$107,MATCH($A341,Partidos!$A$4:$A$107,0))),1,0)</f>
        <v>0</v>
      </c>
    </row>
    <row r="342" spans="1:10" x14ac:dyDescent="0.3">
      <c r="A342" s="31">
        <v>31</v>
      </c>
      <c r="B342" s="24" t="str">
        <f>IFERROR(INDEX(Partidos!$D$4:$D$107,MATCH($A342,Partidos!$A$4:$A$107,0)),"")</f>
        <v>Brasil</v>
      </c>
      <c r="C342" s="24" t="str">
        <f>IFERROR(INDEX(Partidos!$E$4:$E$107,MATCH($A342,Partidos!$A$4:$A$107,0)),"")</f>
        <v>Haití</v>
      </c>
      <c r="D342" s="31" t="s">
        <v>271</v>
      </c>
      <c r="E342" s="24">
        <f>IFERROR(INDEX(Simón!F$4:F$107,MATCH($A342,Simón!$A$4:$A$107,0)),"")</f>
        <v>6</v>
      </c>
      <c r="F342" s="24">
        <f>IFERROR(INDEX(Simón!G$4:G$107,MATCH($A342,Simón!$A$4:$A$107,0)),"")</f>
        <v>0</v>
      </c>
      <c r="G342" s="21" t="str">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t="str">
        <f>IFERROR(INDEX(Simón!H$4:H$107,MATCH($A342,Simón!$A$4:$A$107,0)),"")</f>
        <v>-</v>
      </c>
      <c r="I342" s="24" t="str">
        <f>IFERROR(INDEX(Partidos!$J$4:$J$107,MATCH($A342,Partidos!$A$4:$A$107,0)),"")</f>
        <v>Grupos</v>
      </c>
      <c r="J342" s="21">
        <f>IF(AND(INDEX(Partidos!$J$4:$J$107,MATCH($A342,Partidos!$A$4:$A$107,0))&lt;&gt;"Grupos",INDEX(Partidos!$H$4:$H$107,MATCH($A342,Partidos!$A$4:$A$107,0))="Finalizado",$H342&lt;&gt;"",$H342=INDEX(Partidos!$K$4:$K$107,MATCH($A342,Partidos!$A$4:$A$107,0))),1,0)</f>
        <v>0</v>
      </c>
    </row>
    <row r="343" spans="1:10" x14ac:dyDescent="0.3">
      <c r="A343" s="29">
        <v>31</v>
      </c>
      <c r="B343" s="24" t="str">
        <f>IFERROR(INDEX(Partidos!$D$4:$D$107,MATCH($A343,Partidos!$A$4:$A$107,0)),"")</f>
        <v>Brasil</v>
      </c>
      <c r="C343" s="24" t="str">
        <f>IFERROR(INDEX(Partidos!$E$4:$E$107,MATCH($A343,Partidos!$A$4:$A$107,0)),"")</f>
        <v>Haití</v>
      </c>
      <c r="D343" s="29" t="s">
        <v>272</v>
      </c>
      <c r="E343" s="24">
        <f>IFERROR(INDEX(Muni!F$4:F$107,MATCH($A343,Muni!$A$4:$A$107,0)),"")</f>
        <v>4</v>
      </c>
      <c r="F343" s="24">
        <f>IFERROR(INDEX(Muni!G$4:G$107,MATCH($A343,Muni!$A$4:$A$107,0)),"")</f>
        <v>0</v>
      </c>
      <c r="G343" s="21" t="str">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t="str">
        <f>IFERROR(INDEX(Muni!H$4:H$107,MATCH($A343,Muni!$A$4:$A$107,0)),"")</f>
        <v>-</v>
      </c>
      <c r="I343" s="24" t="str">
        <f>IFERROR(INDEX(Partidos!$J$4:$J$107,MATCH($A343,Partidos!$A$4:$A$107,0)),"")</f>
        <v>Grupos</v>
      </c>
      <c r="J343" s="21">
        <f>IF(AND(INDEX(Partidos!$J$4:$J$107,MATCH($A343,Partidos!$A$4:$A$107,0))&lt;&gt;"Grupos",INDEX(Partidos!$H$4:$H$107,MATCH($A343,Partidos!$A$4:$A$107,0))="Finalizado",$H343&lt;&gt;"",$H343=INDEX(Partidos!$K$4:$K$107,MATCH($A343,Partidos!$A$4:$A$107,0))),1,0)</f>
        <v>0</v>
      </c>
    </row>
    <row r="344" spans="1:10" x14ac:dyDescent="0.3">
      <c r="A344" s="31">
        <v>31</v>
      </c>
      <c r="B344" s="24" t="str">
        <f>IFERROR(INDEX(Partidos!$D$4:$D$107,MATCH($A344,Partidos!$A$4:$A$107,0)),"")</f>
        <v>Brasil</v>
      </c>
      <c r="C344" s="24" t="str">
        <f>IFERROR(INDEX(Partidos!$E$4:$E$107,MATCH($A344,Partidos!$A$4:$A$107,0)),"")</f>
        <v>Haití</v>
      </c>
      <c r="D344" s="31" t="s">
        <v>273</v>
      </c>
      <c r="E344" s="24">
        <f>IFERROR(INDEX(Fer!F$4:F$107,MATCH($A344,Fer!$A$4:$A$107,0)),"")</f>
        <v>6</v>
      </c>
      <c r="F344" s="24">
        <f>IFERROR(INDEX(Fer!G$4:G$107,MATCH($A344,Fer!$A$4:$A$107,0)),"")</f>
        <v>0</v>
      </c>
      <c r="G344" s="21" t="str">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t="str">
        <f>IFERROR(INDEX(Fer!H$4:H$107,MATCH($A344,Fer!$A$4:$A$107,0)),"")</f>
        <v>-</v>
      </c>
      <c r="I344" s="24" t="str">
        <f>IFERROR(INDEX(Partidos!$J$4:$J$107,MATCH($A344,Partidos!$A$4:$A$107,0)),"")</f>
        <v>Grupos</v>
      </c>
      <c r="J344" s="21">
        <f>IF(AND(INDEX(Partidos!$J$4:$J$107,MATCH($A344,Partidos!$A$4:$A$107,0))&lt;&gt;"Grupos",INDEX(Partidos!$H$4:$H$107,MATCH($A344,Partidos!$A$4:$A$107,0))="Finalizado",$H344&lt;&gt;"",$H344=INDEX(Partidos!$K$4:$K$107,MATCH($A344,Partidos!$A$4:$A$107,0))),1,0)</f>
        <v>0</v>
      </c>
    </row>
    <row r="345" spans="1:10" x14ac:dyDescent="0.3">
      <c r="A345" s="29">
        <v>32</v>
      </c>
      <c r="B345" s="24" t="str">
        <f>IFERROR(INDEX(Partidos!$D$4:$D$107,MATCH($A345,Partidos!$A$4:$A$107,0)),"")</f>
        <v>Turquía</v>
      </c>
      <c r="C345" s="24" t="str">
        <f>IFERROR(INDEX(Partidos!$E$4:$E$107,MATCH($A345,Partidos!$A$4:$A$107,0)),"")</f>
        <v>Paraguay</v>
      </c>
      <c r="D345" s="29" t="s">
        <v>55</v>
      </c>
      <c r="E345" s="24">
        <f>IFERROR(INDEX(Álvaro!F$4:F$107,MATCH($A345,Álvaro!$A$4:$A$107,0)),"")</f>
        <v>1</v>
      </c>
      <c r="F345" s="24">
        <f>IFERROR(INDEX(Álvaro!G$4:G$107,MATCH($A345,Álvaro!$A$4:$A$107,0)),"")</f>
        <v>1</v>
      </c>
      <c r="G345" s="21" t="str">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t="str">
        <f>IFERROR(INDEX(Álvaro!H$4:H$107,MATCH($A345,Álvaro!$A$4:$A$107,0)),"")</f>
        <v>-</v>
      </c>
      <c r="I345" s="24" t="str">
        <f>IFERROR(INDEX(Partidos!$J$4:$J$107,MATCH($A345,Partidos!$A$4:$A$107,0)),"")</f>
        <v>Grupos</v>
      </c>
      <c r="J345" s="21">
        <f>IF(AND(INDEX(Partidos!$J$4:$J$107,MATCH($A345,Partidos!$A$4:$A$107,0))&lt;&gt;"Grupos",INDEX(Partidos!$H$4:$H$107,MATCH($A345,Partidos!$A$4:$A$107,0))="Finalizado",$H345&lt;&gt;"",$H345=INDEX(Partidos!$K$4:$K$107,MATCH($A345,Partidos!$A$4:$A$107,0))),1,0)</f>
        <v>0</v>
      </c>
    </row>
    <row r="346" spans="1:10" x14ac:dyDescent="0.3">
      <c r="A346" s="31">
        <v>32</v>
      </c>
      <c r="B346" s="24" t="str">
        <f>IFERROR(INDEX(Partidos!$D$4:$D$107,MATCH($A346,Partidos!$A$4:$A$107,0)),"")</f>
        <v>Turquía</v>
      </c>
      <c r="C346" s="24" t="str">
        <f>IFERROR(INDEX(Partidos!$E$4:$E$107,MATCH($A346,Partidos!$A$4:$A$107,0)),"")</f>
        <v>Paraguay</v>
      </c>
      <c r="D346" s="31" t="s">
        <v>264</v>
      </c>
      <c r="E346" s="24">
        <f>IFERROR(INDEX(Pepe!F$4:F$107,MATCH($A346,Pepe!$A$4:$A$107,0)),"")</f>
        <v>1</v>
      </c>
      <c r="F346" s="24">
        <f>IFERROR(INDEX(Pepe!G$4:G$107,MATCH($A346,Pepe!$A$4:$A$107,0)),"")</f>
        <v>1</v>
      </c>
      <c r="G346" s="21" t="str">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t="str">
        <f>IFERROR(INDEX(Pepe!H$4:H$107,MATCH($A346,Pepe!$A$4:$A$107,0)),"")</f>
        <v>-</v>
      </c>
      <c r="I346" s="24" t="str">
        <f>IFERROR(INDEX(Partidos!$J$4:$J$107,MATCH($A346,Partidos!$A$4:$A$107,0)),"")</f>
        <v>Grupos</v>
      </c>
      <c r="J346" s="21">
        <f>IF(AND(INDEX(Partidos!$J$4:$J$107,MATCH($A346,Partidos!$A$4:$A$107,0))&lt;&gt;"Grupos",INDEX(Partidos!$H$4:$H$107,MATCH($A346,Partidos!$A$4:$A$107,0))="Finalizado",$H346&lt;&gt;"",$H346=INDEX(Partidos!$K$4:$K$107,MATCH($A346,Partidos!$A$4:$A$107,0))),1,0)</f>
        <v>0</v>
      </c>
    </row>
    <row r="347" spans="1:10" x14ac:dyDescent="0.3">
      <c r="A347" s="29">
        <v>32</v>
      </c>
      <c r="B347" s="24" t="str">
        <f>IFERROR(INDEX(Partidos!$D$4:$D$107,MATCH($A347,Partidos!$A$4:$A$107,0)),"")</f>
        <v>Turquía</v>
      </c>
      <c r="C347" s="24" t="str">
        <f>IFERROR(INDEX(Partidos!$E$4:$E$107,MATCH($A347,Partidos!$A$4:$A$107,0)),"")</f>
        <v>Paraguay</v>
      </c>
      <c r="D347" s="29" t="s">
        <v>265</v>
      </c>
      <c r="E347" s="24">
        <f>IFERROR(INDEX(Patri!F$4:F$107,MATCH($A347,Patri!$A$4:$A$107,0)),"")</f>
        <v>0</v>
      </c>
      <c r="F347" s="24">
        <f>IFERROR(INDEX(Patri!G$4:G$107,MATCH($A347,Patri!$A$4:$A$107,0)),"")</f>
        <v>0</v>
      </c>
      <c r="G347" s="21" t="str">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t="str">
        <f>IFERROR(INDEX(Patri!H$4:H$107,MATCH($A347,Patri!$A$4:$A$107,0)),"")</f>
        <v>-</v>
      </c>
      <c r="I347" s="24" t="str">
        <f>IFERROR(INDEX(Partidos!$J$4:$J$107,MATCH($A347,Partidos!$A$4:$A$107,0)),"")</f>
        <v>Grupos</v>
      </c>
      <c r="J347" s="21">
        <f>IF(AND(INDEX(Partidos!$J$4:$J$107,MATCH($A347,Partidos!$A$4:$A$107,0))&lt;&gt;"Grupos",INDEX(Partidos!$H$4:$H$107,MATCH($A347,Partidos!$A$4:$A$107,0))="Finalizado",$H347&lt;&gt;"",$H347=INDEX(Partidos!$K$4:$K$107,MATCH($A347,Partidos!$A$4:$A$107,0))),1,0)</f>
        <v>0</v>
      </c>
    </row>
    <row r="348" spans="1:10" x14ac:dyDescent="0.3">
      <c r="A348" s="31">
        <v>32</v>
      </c>
      <c r="B348" s="24" t="str">
        <f>IFERROR(INDEX(Partidos!$D$4:$D$107,MATCH($A348,Partidos!$A$4:$A$107,0)),"")</f>
        <v>Turquía</v>
      </c>
      <c r="C348" s="24" t="str">
        <f>IFERROR(INDEX(Partidos!$E$4:$E$107,MATCH($A348,Partidos!$A$4:$A$107,0)),"")</f>
        <v>Paraguay</v>
      </c>
      <c r="D348" s="31" t="s">
        <v>266</v>
      </c>
      <c r="E348" s="24">
        <f>IFERROR(INDEX(Kike!F$4:F$107,MATCH($A348,Kike!$A$4:$A$107,0)),"")</f>
        <v>2</v>
      </c>
      <c r="F348" s="24">
        <f>IFERROR(INDEX(Kike!G$4:G$107,MATCH($A348,Kike!$A$4:$A$107,0)),"")</f>
        <v>1</v>
      </c>
      <c r="G348" s="21" t="str">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t="str">
        <f>IFERROR(INDEX(Kike!H$4:H$107,MATCH($A348,Kike!$A$4:$A$107,0)),"")</f>
        <v>-</v>
      </c>
      <c r="I348" s="24" t="str">
        <f>IFERROR(INDEX(Partidos!$J$4:$J$107,MATCH($A348,Partidos!$A$4:$A$107,0)),"")</f>
        <v>Grupos</v>
      </c>
      <c r="J348" s="21">
        <f>IF(AND(INDEX(Partidos!$J$4:$J$107,MATCH($A348,Partidos!$A$4:$A$107,0))&lt;&gt;"Grupos",INDEX(Partidos!$H$4:$H$107,MATCH($A348,Partidos!$A$4:$A$107,0))="Finalizado",$H348&lt;&gt;"",$H348=INDEX(Partidos!$K$4:$K$107,MATCH($A348,Partidos!$A$4:$A$107,0))),1,0)</f>
        <v>0</v>
      </c>
    </row>
    <row r="349" spans="1:10" x14ac:dyDescent="0.3">
      <c r="A349" s="29">
        <v>32</v>
      </c>
      <c r="B349" s="24" t="str">
        <f>IFERROR(INDEX(Partidos!$D$4:$D$107,MATCH($A349,Partidos!$A$4:$A$107,0)),"")</f>
        <v>Turquía</v>
      </c>
      <c r="C349" s="24" t="str">
        <f>IFERROR(INDEX(Partidos!$E$4:$E$107,MATCH($A349,Partidos!$A$4:$A$107,0)),"")</f>
        <v>Paraguay</v>
      </c>
      <c r="D349" s="29" t="s">
        <v>267</v>
      </c>
      <c r="E349" s="24">
        <f>IFERROR(INDEX(Quintero!F$4:F$107,MATCH($A349,Quintero!$A$4:$A$107,0)),"")</f>
        <v>1</v>
      </c>
      <c r="F349" s="24">
        <f>IFERROR(INDEX(Quintero!G$4:G$107,MATCH($A349,Quintero!$A$4:$A$107,0)),"")</f>
        <v>1</v>
      </c>
      <c r="G349" s="21" t="str">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t="str">
        <f>IFERROR(INDEX(Quintero!H$4:H$107,MATCH($A349,Quintero!$A$4:$A$107,0)),"")</f>
        <v>-</v>
      </c>
      <c r="I349" s="24" t="str">
        <f>IFERROR(INDEX(Partidos!$J$4:$J$107,MATCH($A349,Partidos!$A$4:$A$107,0)),"")</f>
        <v>Grupos</v>
      </c>
      <c r="J349" s="21">
        <f>IF(AND(INDEX(Partidos!$J$4:$J$107,MATCH($A349,Partidos!$A$4:$A$107,0))&lt;&gt;"Grupos",INDEX(Partidos!$H$4:$H$107,MATCH($A349,Partidos!$A$4:$A$107,0))="Finalizado",$H349&lt;&gt;"",$H349=INDEX(Partidos!$K$4:$K$107,MATCH($A349,Partidos!$A$4:$A$107,0))),1,0)</f>
        <v>0</v>
      </c>
    </row>
    <row r="350" spans="1:10" x14ac:dyDescent="0.3">
      <c r="A350" s="31">
        <v>32</v>
      </c>
      <c r="B350" s="24" t="str">
        <f>IFERROR(INDEX(Partidos!$D$4:$D$107,MATCH($A350,Partidos!$A$4:$A$107,0)),"")</f>
        <v>Turquía</v>
      </c>
      <c r="C350" s="24" t="str">
        <f>IFERROR(INDEX(Partidos!$E$4:$E$107,MATCH($A350,Partidos!$A$4:$A$107,0)),"")</f>
        <v>Paraguay</v>
      </c>
      <c r="D350" s="31" t="s">
        <v>268</v>
      </c>
      <c r="E350" s="24">
        <f>IFERROR(INDEX(Nacho!F$4:F$107,MATCH($A350,Nacho!$A$4:$A$107,0)),"")</f>
        <v>1</v>
      </c>
      <c r="F350" s="24">
        <f>IFERROR(INDEX(Nacho!G$4:G$107,MATCH($A350,Nacho!$A$4:$A$107,0)),"")</f>
        <v>1</v>
      </c>
      <c r="G350" s="21" t="str">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t="str">
        <f>IFERROR(INDEX(Nacho!H$4:H$107,MATCH($A350,Nacho!$A$4:$A$107,0)),"")</f>
        <v>-</v>
      </c>
      <c r="I350" s="24" t="str">
        <f>IFERROR(INDEX(Partidos!$J$4:$J$107,MATCH($A350,Partidos!$A$4:$A$107,0)),"")</f>
        <v>Grupos</v>
      </c>
      <c r="J350" s="21">
        <f>IF(AND(INDEX(Partidos!$J$4:$J$107,MATCH($A350,Partidos!$A$4:$A$107,0))&lt;&gt;"Grupos",INDEX(Partidos!$H$4:$H$107,MATCH($A350,Partidos!$A$4:$A$107,0))="Finalizado",$H350&lt;&gt;"",$H350=INDEX(Partidos!$K$4:$K$107,MATCH($A350,Partidos!$A$4:$A$107,0))),1,0)</f>
        <v>0</v>
      </c>
    </row>
    <row r="351" spans="1:10" x14ac:dyDescent="0.3">
      <c r="A351" s="29">
        <v>32</v>
      </c>
      <c r="B351" s="24" t="str">
        <f>IFERROR(INDEX(Partidos!$D$4:$D$107,MATCH($A351,Partidos!$A$4:$A$107,0)),"")</f>
        <v>Turquía</v>
      </c>
      <c r="C351" s="24" t="str">
        <f>IFERROR(INDEX(Partidos!$E$4:$E$107,MATCH($A351,Partidos!$A$4:$A$107,0)),"")</f>
        <v>Paraguay</v>
      </c>
      <c r="D351" s="29" t="s">
        <v>269</v>
      </c>
      <c r="E351" s="24">
        <f>IFERROR(INDEX(Luis!F$4:F$107,MATCH($A351,Luis!$A$4:$A$107,0)),"")</f>
        <v>0</v>
      </c>
      <c r="F351" s="24">
        <f>IFERROR(INDEX(Luis!G$4:G$107,MATCH($A351,Luis!$A$4:$A$107,0)),"")</f>
        <v>1</v>
      </c>
      <c r="G351" s="21" t="str">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t="str">
        <f>IFERROR(INDEX(Luis!H$4:H$107,MATCH($A351,Luis!$A$4:$A$107,0)),"")</f>
        <v>-</v>
      </c>
      <c r="I351" s="24" t="str">
        <f>IFERROR(INDEX(Partidos!$J$4:$J$107,MATCH($A351,Partidos!$A$4:$A$107,0)),"")</f>
        <v>Grupos</v>
      </c>
      <c r="J351" s="21">
        <f>IF(AND(INDEX(Partidos!$J$4:$J$107,MATCH($A351,Partidos!$A$4:$A$107,0))&lt;&gt;"Grupos",INDEX(Partidos!$H$4:$H$107,MATCH($A351,Partidos!$A$4:$A$107,0))="Finalizado",$H351&lt;&gt;"",$H351=INDEX(Partidos!$K$4:$K$107,MATCH($A351,Partidos!$A$4:$A$107,0))),1,0)</f>
        <v>0</v>
      </c>
    </row>
    <row r="352" spans="1:10" x14ac:dyDescent="0.3">
      <c r="A352" s="31">
        <v>32</v>
      </c>
      <c r="B352" s="24" t="str">
        <f>IFERROR(INDEX(Partidos!$D$4:$D$107,MATCH($A352,Partidos!$A$4:$A$107,0)),"")</f>
        <v>Turquía</v>
      </c>
      <c r="C352" s="24" t="str">
        <f>IFERROR(INDEX(Partidos!$E$4:$E$107,MATCH($A352,Partidos!$A$4:$A$107,0)),"")</f>
        <v>Paraguay</v>
      </c>
      <c r="D352" s="31" t="s">
        <v>270</v>
      </c>
      <c r="E352" s="24">
        <f>IFERROR(INDEX(Felipe!F$4:F$107,MATCH($A352,Felipe!$A$4:$A$107,0)),"")</f>
        <v>3</v>
      </c>
      <c r="F352" s="24">
        <f>IFERROR(INDEX(Felipe!G$4:G$107,MATCH($A352,Felipe!$A$4:$A$107,0)),"")</f>
        <v>1</v>
      </c>
      <c r="G352" s="21" t="str">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t="str">
        <f>IFERROR(INDEX(Felipe!H$4:H$107,MATCH($A352,Felipe!$A$4:$A$107,0)),"")</f>
        <v>-</v>
      </c>
      <c r="I352" s="24" t="str">
        <f>IFERROR(INDEX(Partidos!$J$4:$J$107,MATCH($A352,Partidos!$A$4:$A$107,0)),"")</f>
        <v>Grupos</v>
      </c>
      <c r="J352" s="21">
        <f>IF(AND(INDEX(Partidos!$J$4:$J$107,MATCH($A352,Partidos!$A$4:$A$107,0))&lt;&gt;"Grupos",INDEX(Partidos!$H$4:$H$107,MATCH($A352,Partidos!$A$4:$A$107,0))="Finalizado",$H352&lt;&gt;"",$H352=INDEX(Partidos!$K$4:$K$107,MATCH($A352,Partidos!$A$4:$A$107,0))),1,0)</f>
        <v>0</v>
      </c>
    </row>
    <row r="353" spans="1:10" x14ac:dyDescent="0.3">
      <c r="A353" s="29">
        <v>32</v>
      </c>
      <c r="B353" s="24" t="str">
        <f>IFERROR(INDEX(Partidos!$D$4:$D$107,MATCH($A353,Partidos!$A$4:$A$107,0)),"")</f>
        <v>Turquía</v>
      </c>
      <c r="C353" s="24" t="str">
        <f>IFERROR(INDEX(Partidos!$E$4:$E$107,MATCH($A353,Partidos!$A$4:$A$107,0)),"")</f>
        <v>Paraguay</v>
      </c>
      <c r="D353" s="29" t="s">
        <v>271</v>
      </c>
      <c r="E353" s="24">
        <f>IFERROR(INDEX(Simón!F$4:F$107,MATCH($A353,Simón!$A$4:$A$107,0)),"")</f>
        <v>2</v>
      </c>
      <c r="F353" s="24">
        <f>IFERROR(INDEX(Simón!G$4:G$107,MATCH($A353,Simón!$A$4:$A$107,0)),"")</f>
        <v>0</v>
      </c>
      <c r="G353" s="21" t="str">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t="str">
        <f>IFERROR(INDEX(Simón!H$4:H$107,MATCH($A353,Simón!$A$4:$A$107,0)),"")</f>
        <v>-</v>
      </c>
      <c r="I353" s="24" t="str">
        <f>IFERROR(INDEX(Partidos!$J$4:$J$107,MATCH($A353,Partidos!$A$4:$A$107,0)),"")</f>
        <v>Grupos</v>
      </c>
      <c r="J353" s="21">
        <f>IF(AND(INDEX(Partidos!$J$4:$J$107,MATCH($A353,Partidos!$A$4:$A$107,0))&lt;&gt;"Grupos",INDEX(Partidos!$H$4:$H$107,MATCH($A353,Partidos!$A$4:$A$107,0))="Finalizado",$H353&lt;&gt;"",$H353=INDEX(Partidos!$K$4:$K$107,MATCH($A353,Partidos!$A$4:$A$107,0))),1,0)</f>
        <v>0</v>
      </c>
    </row>
    <row r="354" spans="1:10" x14ac:dyDescent="0.3">
      <c r="A354" s="31">
        <v>32</v>
      </c>
      <c r="B354" s="24" t="str">
        <f>IFERROR(INDEX(Partidos!$D$4:$D$107,MATCH($A354,Partidos!$A$4:$A$107,0)),"")</f>
        <v>Turquía</v>
      </c>
      <c r="C354" s="24" t="str">
        <f>IFERROR(INDEX(Partidos!$E$4:$E$107,MATCH($A354,Partidos!$A$4:$A$107,0)),"")</f>
        <v>Paraguay</v>
      </c>
      <c r="D354" s="31" t="s">
        <v>272</v>
      </c>
      <c r="E354" s="24">
        <f>IFERROR(INDEX(Muni!F$4:F$107,MATCH($A354,Muni!$A$4:$A$107,0)),"")</f>
        <v>0</v>
      </c>
      <c r="F354" s="24">
        <f>IFERROR(INDEX(Muni!G$4:G$107,MATCH($A354,Muni!$A$4:$A$107,0)),"")</f>
        <v>0</v>
      </c>
      <c r="G354" s="21" t="str">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t="str">
        <f>IFERROR(INDEX(Muni!H$4:H$107,MATCH($A354,Muni!$A$4:$A$107,0)),"")</f>
        <v>-</v>
      </c>
      <c r="I354" s="24" t="str">
        <f>IFERROR(INDEX(Partidos!$J$4:$J$107,MATCH($A354,Partidos!$A$4:$A$107,0)),"")</f>
        <v>Grupos</v>
      </c>
      <c r="J354" s="21">
        <f>IF(AND(INDEX(Partidos!$J$4:$J$107,MATCH($A354,Partidos!$A$4:$A$107,0))&lt;&gt;"Grupos",INDEX(Partidos!$H$4:$H$107,MATCH($A354,Partidos!$A$4:$A$107,0))="Finalizado",$H354&lt;&gt;"",$H354=INDEX(Partidos!$K$4:$K$107,MATCH($A354,Partidos!$A$4:$A$107,0))),1,0)</f>
        <v>0</v>
      </c>
    </row>
    <row r="355" spans="1:10" x14ac:dyDescent="0.3">
      <c r="A355" s="29">
        <v>32</v>
      </c>
      <c r="B355" s="24" t="str">
        <f>IFERROR(INDEX(Partidos!$D$4:$D$107,MATCH($A355,Partidos!$A$4:$A$107,0)),"")</f>
        <v>Turquía</v>
      </c>
      <c r="C355" s="24" t="str">
        <f>IFERROR(INDEX(Partidos!$E$4:$E$107,MATCH($A355,Partidos!$A$4:$A$107,0)),"")</f>
        <v>Paraguay</v>
      </c>
      <c r="D355" s="29" t="s">
        <v>273</v>
      </c>
      <c r="E355" s="24">
        <f>IFERROR(INDEX(Fer!F$4:F$107,MATCH($A355,Fer!$A$4:$A$107,0)),"")</f>
        <v>2</v>
      </c>
      <c r="F355" s="24">
        <f>IFERROR(INDEX(Fer!G$4:G$107,MATCH($A355,Fer!$A$4:$A$107,0)),"")</f>
        <v>1</v>
      </c>
      <c r="G355" s="21" t="str">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t="str">
        <f>IFERROR(INDEX(Fer!H$4:H$107,MATCH($A355,Fer!$A$4:$A$107,0)),"")</f>
        <v>-</v>
      </c>
      <c r="I355" s="24" t="str">
        <f>IFERROR(INDEX(Partidos!$J$4:$J$107,MATCH($A355,Partidos!$A$4:$A$107,0)),"")</f>
        <v>Grupos</v>
      </c>
      <c r="J355" s="21">
        <f>IF(AND(INDEX(Partidos!$J$4:$J$107,MATCH($A355,Partidos!$A$4:$A$107,0))&lt;&gt;"Grupos",INDEX(Partidos!$H$4:$H$107,MATCH($A355,Partidos!$A$4:$A$107,0))="Finalizado",$H355&lt;&gt;"",$H355=INDEX(Partidos!$K$4:$K$107,MATCH($A355,Partidos!$A$4:$A$107,0))),1,0)</f>
        <v>0</v>
      </c>
    </row>
    <row r="356" spans="1:10" x14ac:dyDescent="0.3">
      <c r="A356" s="31">
        <v>33</v>
      </c>
      <c r="B356" s="24" t="str">
        <f>IFERROR(INDEX(Partidos!$D$4:$D$107,MATCH($A356,Partidos!$A$4:$A$107,0)),"")</f>
        <v>Países Bajos</v>
      </c>
      <c r="C356" s="24" t="str">
        <f>IFERROR(INDEX(Partidos!$E$4:$E$107,MATCH($A356,Partidos!$A$4:$A$107,0)),"")</f>
        <v>Suecia</v>
      </c>
      <c r="D356" s="31" t="s">
        <v>55</v>
      </c>
      <c r="E356" s="24">
        <f>IFERROR(INDEX(Álvaro!F$4:F$107,MATCH($A356,Álvaro!$A$4:$A$107,0)),"")</f>
        <v>1</v>
      </c>
      <c r="F356" s="24">
        <f>IFERROR(INDEX(Álvaro!G$4:G$107,MATCH($A356,Álvaro!$A$4:$A$107,0)),"")</f>
        <v>0</v>
      </c>
      <c r="G356" s="21" t="str">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t="str">
        <f>IFERROR(INDEX(Álvaro!H$4:H$107,MATCH($A356,Álvaro!$A$4:$A$107,0)),"")</f>
        <v>-</v>
      </c>
      <c r="I356" s="24" t="str">
        <f>IFERROR(INDEX(Partidos!$J$4:$J$107,MATCH($A356,Partidos!$A$4:$A$107,0)),"")</f>
        <v>Grupos</v>
      </c>
      <c r="J356" s="21">
        <f>IF(AND(INDEX(Partidos!$J$4:$J$107,MATCH($A356,Partidos!$A$4:$A$107,0))&lt;&gt;"Grupos",INDEX(Partidos!$H$4:$H$107,MATCH($A356,Partidos!$A$4:$A$107,0))="Finalizado",$H356&lt;&gt;"",$H356=INDEX(Partidos!$K$4:$K$107,MATCH($A356,Partidos!$A$4:$A$107,0))),1,0)</f>
        <v>0</v>
      </c>
    </row>
    <row r="357" spans="1:10" x14ac:dyDescent="0.3">
      <c r="A357" s="29">
        <v>33</v>
      </c>
      <c r="B357" s="24" t="str">
        <f>IFERROR(INDEX(Partidos!$D$4:$D$107,MATCH($A357,Partidos!$A$4:$A$107,0)),"")</f>
        <v>Países Bajos</v>
      </c>
      <c r="C357" s="24" t="str">
        <f>IFERROR(INDEX(Partidos!$E$4:$E$107,MATCH($A357,Partidos!$A$4:$A$107,0)),"")</f>
        <v>Suecia</v>
      </c>
      <c r="D357" s="29" t="s">
        <v>264</v>
      </c>
      <c r="E357" s="24">
        <f>IFERROR(INDEX(Pepe!F$4:F$107,MATCH($A357,Pepe!$A$4:$A$107,0)),"")</f>
        <v>3</v>
      </c>
      <c r="F357" s="24">
        <f>IFERROR(INDEX(Pepe!G$4:G$107,MATCH($A357,Pepe!$A$4:$A$107,0)),"")</f>
        <v>1</v>
      </c>
      <c r="G357" s="21" t="str">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t="str">
        <f>IFERROR(INDEX(Pepe!H$4:H$107,MATCH($A357,Pepe!$A$4:$A$107,0)),"")</f>
        <v>-</v>
      </c>
      <c r="I357" s="24" t="str">
        <f>IFERROR(INDEX(Partidos!$J$4:$J$107,MATCH($A357,Partidos!$A$4:$A$107,0)),"")</f>
        <v>Grupos</v>
      </c>
      <c r="J357" s="21">
        <f>IF(AND(INDEX(Partidos!$J$4:$J$107,MATCH($A357,Partidos!$A$4:$A$107,0))&lt;&gt;"Grupos",INDEX(Partidos!$H$4:$H$107,MATCH($A357,Partidos!$A$4:$A$107,0))="Finalizado",$H357&lt;&gt;"",$H357=INDEX(Partidos!$K$4:$K$107,MATCH($A357,Partidos!$A$4:$A$107,0))),1,0)</f>
        <v>0</v>
      </c>
    </row>
    <row r="358" spans="1:10" x14ac:dyDescent="0.3">
      <c r="A358" s="31">
        <v>33</v>
      </c>
      <c r="B358" s="24" t="str">
        <f>IFERROR(INDEX(Partidos!$D$4:$D$107,MATCH($A358,Partidos!$A$4:$A$107,0)),"")</f>
        <v>Países Bajos</v>
      </c>
      <c r="C358" s="24" t="str">
        <f>IFERROR(INDEX(Partidos!$E$4:$E$107,MATCH($A358,Partidos!$A$4:$A$107,0)),"")</f>
        <v>Suecia</v>
      </c>
      <c r="D358" s="31" t="s">
        <v>265</v>
      </c>
      <c r="E358" s="24">
        <f>IFERROR(INDEX(Patri!F$4:F$107,MATCH($A358,Patri!$A$4:$A$107,0)),"")</f>
        <v>2</v>
      </c>
      <c r="F358" s="24">
        <f>IFERROR(INDEX(Patri!G$4:G$107,MATCH($A358,Patri!$A$4:$A$107,0)),"")</f>
        <v>0</v>
      </c>
      <c r="G358" s="21" t="str">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t="str">
        <f>IFERROR(INDEX(Patri!H$4:H$107,MATCH($A358,Patri!$A$4:$A$107,0)),"")</f>
        <v>-</v>
      </c>
      <c r="I358" s="24" t="str">
        <f>IFERROR(INDEX(Partidos!$J$4:$J$107,MATCH($A358,Partidos!$A$4:$A$107,0)),"")</f>
        <v>Grupos</v>
      </c>
      <c r="J358" s="21">
        <f>IF(AND(INDEX(Partidos!$J$4:$J$107,MATCH($A358,Partidos!$A$4:$A$107,0))&lt;&gt;"Grupos",INDEX(Partidos!$H$4:$H$107,MATCH($A358,Partidos!$A$4:$A$107,0))="Finalizado",$H358&lt;&gt;"",$H358=INDEX(Partidos!$K$4:$K$107,MATCH($A358,Partidos!$A$4:$A$107,0))),1,0)</f>
        <v>0</v>
      </c>
    </row>
    <row r="359" spans="1:10" x14ac:dyDescent="0.3">
      <c r="A359" s="29">
        <v>33</v>
      </c>
      <c r="B359" s="24" t="str">
        <f>IFERROR(INDEX(Partidos!$D$4:$D$107,MATCH($A359,Partidos!$A$4:$A$107,0)),"")</f>
        <v>Países Bajos</v>
      </c>
      <c r="C359" s="24" t="str">
        <f>IFERROR(INDEX(Partidos!$E$4:$E$107,MATCH($A359,Partidos!$A$4:$A$107,0)),"")</f>
        <v>Suecia</v>
      </c>
      <c r="D359" s="29" t="s">
        <v>266</v>
      </c>
      <c r="E359" s="24">
        <f>IFERROR(INDEX(Kike!F$4:F$107,MATCH($A359,Kike!$A$4:$A$107,0)),"")</f>
        <v>2</v>
      </c>
      <c r="F359" s="24">
        <f>IFERROR(INDEX(Kike!G$4:G$107,MATCH($A359,Kike!$A$4:$A$107,0)),"")</f>
        <v>0</v>
      </c>
      <c r="G359" s="21" t="str">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t="str">
        <f>IFERROR(INDEX(Kike!H$4:H$107,MATCH($A359,Kike!$A$4:$A$107,0)),"")</f>
        <v>-</v>
      </c>
      <c r="I359" s="24" t="str">
        <f>IFERROR(INDEX(Partidos!$J$4:$J$107,MATCH($A359,Partidos!$A$4:$A$107,0)),"")</f>
        <v>Grupos</v>
      </c>
      <c r="J359" s="21">
        <f>IF(AND(INDEX(Partidos!$J$4:$J$107,MATCH($A359,Partidos!$A$4:$A$107,0))&lt;&gt;"Grupos",INDEX(Partidos!$H$4:$H$107,MATCH($A359,Partidos!$A$4:$A$107,0))="Finalizado",$H359&lt;&gt;"",$H359=INDEX(Partidos!$K$4:$K$107,MATCH($A359,Partidos!$A$4:$A$107,0))),1,0)</f>
        <v>0</v>
      </c>
    </row>
    <row r="360" spans="1:10" x14ac:dyDescent="0.3">
      <c r="A360" s="31">
        <v>33</v>
      </c>
      <c r="B360" s="24" t="str">
        <f>IFERROR(INDEX(Partidos!$D$4:$D$107,MATCH($A360,Partidos!$A$4:$A$107,0)),"")</f>
        <v>Países Bajos</v>
      </c>
      <c r="C360" s="24" t="str">
        <f>IFERROR(INDEX(Partidos!$E$4:$E$107,MATCH($A360,Partidos!$A$4:$A$107,0)),"")</f>
        <v>Suecia</v>
      </c>
      <c r="D360" s="31" t="s">
        <v>267</v>
      </c>
      <c r="E360" s="24">
        <f>IFERROR(INDEX(Quintero!F$4:F$107,MATCH($A360,Quintero!$A$4:$A$107,0)),"")</f>
        <v>2</v>
      </c>
      <c r="F360" s="24">
        <f>IFERROR(INDEX(Quintero!G$4:G$107,MATCH($A360,Quintero!$A$4:$A$107,0)),"")</f>
        <v>1</v>
      </c>
      <c r="G360" s="21" t="str">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t="str">
        <f>IFERROR(INDEX(Quintero!H$4:H$107,MATCH($A360,Quintero!$A$4:$A$107,0)),"")</f>
        <v>-</v>
      </c>
      <c r="I360" s="24" t="str">
        <f>IFERROR(INDEX(Partidos!$J$4:$J$107,MATCH($A360,Partidos!$A$4:$A$107,0)),"")</f>
        <v>Grupos</v>
      </c>
      <c r="J360" s="21">
        <f>IF(AND(INDEX(Partidos!$J$4:$J$107,MATCH($A360,Partidos!$A$4:$A$107,0))&lt;&gt;"Grupos",INDEX(Partidos!$H$4:$H$107,MATCH($A360,Partidos!$A$4:$A$107,0))="Finalizado",$H360&lt;&gt;"",$H360=INDEX(Partidos!$K$4:$K$107,MATCH($A360,Partidos!$A$4:$A$107,0))),1,0)</f>
        <v>0</v>
      </c>
    </row>
    <row r="361" spans="1:10" x14ac:dyDescent="0.3">
      <c r="A361" s="29">
        <v>33</v>
      </c>
      <c r="B361" s="24" t="str">
        <f>IFERROR(INDEX(Partidos!$D$4:$D$107,MATCH($A361,Partidos!$A$4:$A$107,0)),"")</f>
        <v>Países Bajos</v>
      </c>
      <c r="C361" s="24" t="str">
        <f>IFERROR(INDEX(Partidos!$E$4:$E$107,MATCH($A361,Partidos!$A$4:$A$107,0)),"")</f>
        <v>Suecia</v>
      </c>
      <c r="D361" s="29" t="s">
        <v>268</v>
      </c>
      <c r="E361" s="24">
        <f>IFERROR(INDEX(Nacho!F$4:F$107,MATCH($A361,Nacho!$A$4:$A$107,0)),"")</f>
        <v>0</v>
      </c>
      <c r="F361" s="24">
        <f>IFERROR(INDEX(Nacho!G$4:G$107,MATCH($A361,Nacho!$A$4:$A$107,0)),"")</f>
        <v>0</v>
      </c>
      <c r="G361" s="21" t="str">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t="str">
        <f>IFERROR(INDEX(Nacho!H$4:H$107,MATCH($A361,Nacho!$A$4:$A$107,0)),"")</f>
        <v>-</v>
      </c>
      <c r="I361" s="24" t="str">
        <f>IFERROR(INDEX(Partidos!$J$4:$J$107,MATCH($A361,Partidos!$A$4:$A$107,0)),"")</f>
        <v>Grupos</v>
      </c>
      <c r="J361" s="21">
        <f>IF(AND(INDEX(Partidos!$J$4:$J$107,MATCH($A361,Partidos!$A$4:$A$107,0))&lt;&gt;"Grupos",INDEX(Partidos!$H$4:$H$107,MATCH($A361,Partidos!$A$4:$A$107,0))="Finalizado",$H361&lt;&gt;"",$H361=INDEX(Partidos!$K$4:$K$107,MATCH($A361,Partidos!$A$4:$A$107,0))),1,0)</f>
        <v>0</v>
      </c>
    </row>
    <row r="362" spans="1:10" x14ac:dyDescent="0.3">
      <c r="A362" s="31">
        <v>33</v>
      </c>
      <c r="B362" s="24" t="str">
        <f>IFERROR(INDEX(Partidos!$D$4:$D$107,MATCH($A362,Partidos!$A$4:$A$107,0)),"")</f>
        <v>Países Bajos</v>
      </c>
      <c r="C362" s="24" t="str">
        <f>IFERROR(INDEX(Partidos!$E$4:$E$107,MATCH($A362,Partidos!$A$4:$A$107,0)),"")</f>
        <v>Suecia</v>
      </c>
      <c r="D362" s="31" t="s">
        <v>269</v>
      </c>
      <c r="E362" s="24">
        <f>IFERROR(INDEX(Luis!F$4:F$107,MATCH($A362,Luis!$A$4:$A$107,0)),"")</f>
        <v>1</v>
      </c>
      <c r="F362" s="24">
        <f>IFERROR(INDEX(Luis!G$4:G$107,MATCH($A362,Luis!$A$4:$A$107,0)),"")</f>
        <v>0</v>
      </c>
      <c r="G362" s="21" t="str">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t="str">
        <f>IFERROR(INDEX(Luis!H$4:H$107,MATCH($A362,Luis!$A$4:$A$107,0)),"")</f>
        <v>-</v>
      </c>
      <c r="I362" s="24" t="str">
        <f>IFERROR(INDEX(Partidos!$J$4:$J$107,MATCH($A362,Partidos!$A$4:$A$107,0)),"")</f>
        <v>Grupos</v>
      </c>
      <c r="J362" s="21">
        <f>IF(AND(INDEX(Partidos!$J$4:$J$107,MATCH($A362,Partidos!$A$4:$A$107,0))&lt;&gt;"Grupos",INDEX(Partidos!$H$4:$H$107,MATCH($A362,Partidos!$A$4:$A$107,0))="Finalizado",$H362&lt;&gt;"",$H362=INDEX(Partidos!$K$4:$K$107,MATCH($A362,Partidos!$A$4:$A$107,0))),1,0)</f>
        <v>0</v>
      </c>
    </row>
    <row r="363" spans="1:10" x14ac:dyDescent="0.3">
      <c r="A363" s="29">
        <v>33</v>
      </c>
      <c r="B363" s="24" t="str">
        <f>IFERROR(INDEX(Partidos!$D$4:$D$107,MATCH($A363,Partidos!$A$4:$A$107,0)),"")</f>
        <v>Países Bajos</v>
      </c>
      <c r="C363" s="24" t="str">
        <f>IFERROR(INDEX(Partidos!$E$4:$E$107,MATCH($A363,Partidos!$A$4:$A$107,0)),"")</f>
        <v>Suecia</v>
      </c>
      <c r="D363" s="29" t="s">
        <v>270</v>
      </c>
      <c r="E363" s="24">
        <f>IFERROR(INDEX(Felipe!F$4:F$107,MATCH($A363,Felipe!$A$4:$A$107,0)),"")</f>
        <v>1</v>
      </c>
      <c r="F363" s="24">
        <f>IFERROR(INDEX(Felipe!G$4:G$107,MATCH($A363,Felipe!$A$4:$A$107,0)),"")</f>
        <v>1</v>
      </c>
      <c r="G363" s="21" t="str">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t="str">
        <f>IFERROR(INDEX(Felipe!H$4:H$107,MATCH($A363,Felipe!$A$4:$A$107,0)),"")</f>
        <v>-</v>
      </c>
      <c r="I363" s="24" t="str">
        <f>IFERROR(INDEX(Partidos!$J$4:$J$107,MATCH($A363,Partidos!$A$4:$A$107,0)),"")</f>
        <v>Grupos</v>
      </c>
      <c r="J363" s="21">
        <f>IF(AND(INDEX(Partidos!$J$4:$J$107,MATCH($A363,Partidos!$A$4:$A$107,0))&lt;&gt;"Grupos",INDEX(Partidos!$H$4:$H$107,MATCH($A363,Partidos!$A$4:$A$107,0))="Finalizado",$H363&lt;&gt;"",$H363=INDEX(Partidos!$K$4:$K$107,MATCH($A363,Partidos!$A$4:$A$107,0))),1,0)</f>
        <v>0</v>
      </c>
    </row>
    <row r="364" spans="1:10" x14ac:dyDescent="0.3">
      <c r="A364" s="31">
        <v>33</v>
      </c>
      <c r="B364" s="24" t="str">
        <f>IFERROR(INDEX(Partidos!$D$4:$D$107,MATCH($A364,Partidos!$A$4:$A$107,0)),"")</f>
        <v>Países Bajos</v>
      </c>
      <c r="C364" s="24" t="str">
        <f>IFERROR(INDEX(Partidos!$E$4:$E$107,MATCH($A364,Partidos!$A$4:$A$107,0)),"")</f>
        <v>Suecia</v>
      </c>
      <c r="D364" s="31" t="s">
        <v>271</v>
      </c>
      <c r="E364" s="24">
        <f>IFERROR(INDEX(Simón!F$4:F$107,MATCH($A364,Simón!$A$4:$A$107,0)),"")</f>
        <v>1</v>
      </c>
      <c r="F364" s="24">
        <f>IFERROR(INDEX(Simón!G$4:G$107,MATCH($A364,Simón!$A$4:$A$107,0)),"")</f>
        <v>1</v>
      </c>
      <c r="G364" s="21" t="str">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t="str">
        <f>IFERROR(INDEX(Simón!H$4:H$107,MATCH($A364,Simón!$A$4:$A$107,0)),"")</f>
        <v>-</v>
      </c>
      <c r="I364" s="24" t="str">
        <f>IFERROR(INDEX(Partidos!$J$4:$J$107,MATCH($A364,Partidos!$A$4:$A$107,0)),"")</f>
        <v>Grupos</v>
      </c>
      <c r="J364" s="21">
        <f>IF(AND(INDEX(Partidos!$J$4:$J$107,MATCH($A364,Partidos!$A$4:$A$107,0))&lt;&gt;"Grupos",INDEX(Partidos!$H$4:$H$107,MATCH($A364,Partidos!$A$4:$A$107,0))="Finalizado",$H364&lt;&gt;"",$H364=INDEX(Partidos!$K$4:$K$107,MATCH($A364,Partidos!$A$4:$A$107,0))),1,0)</f>
        <v>0</v>
      </c>
    </row>
    <row r="365" spans="1:10" x14ac:dyDescent="0.3">
      <c r="A365" s="29">
        <v>33</v>
      </c>
      <c r="B365" s="24" t="str">
        <f>IFERROR(INDEX(Partidos!$D$4:$D$107,MATCH($A365,Partidos!$A$4:$A$107,0)),"")</f>
        <v>Países Bajos</v>
      </c>
      <c r="C365" s="24" t="str">
        <f>IFERROR(INDEX(Partidos!$E$4:$E$107,MATCH($A365,Partidos!$A$4:$A$107,0)),"")</f>
        <v>Suecia</v>
      </c>
      <c r="D365" s="29" t="s">
        <v>272</v>
      </c>
      <c r="E365" s="24">
        <f>IFERROR(INDEX(Muni!F$4:F$107,MATCH($A365,Muni!$A$4:$A$107,0)),"")</f>
        <v>1</v>
      </c>
      <c r="F365" s="24">
        <f>IFERROR(INDEX(Muni!G$4:G$107,MATCH($A365,Muni!$A$4:$A$107,0)),"")</f>
        <v>0</v>
      </c>
      <c r="G365" s="21" t="str">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t="str">
        <f>IFERROR(INDEX(Muni!H$4:H$107,MATCH($A365,Muni!$A$4:$A$107,0)),"")</f>
        <v>-</v>
      </c>
      <c r="I365" s="24" t="str">
        <f>IFERROR(INDEX(Partidos!$J$4:$J$107,MATCH($A365,Partidos!$A$4:$A$107,0)),"")</f>
        <v>Grupos</v>
      </c>
      <c r="J365" s="21">
        <f>IF(AND(INDEX(Partidos!$J$4:$J$107,MATCH($A365,Partidos!$A$4:$A$107,0))&lt;&gt;"Grupos",INDEX(Partidos!$H$4:$H$107,MATCH($A365,Partidos!$A$4:$A$107,0))="Finalizado",$H365&lt;&gt;"",$H365=INDEX(Partidos!$K$4:$K$107,MATCH($A365,Partidos!$A$4:$A$107,0))),1,0)</f>
        <v>0</v>
      </c>
    </row>
    <row r="366" spans="1:10" x14ac:dyDescent="0.3">
      <c r="A366" s="31">
        <v>33</v>
      </c>
      <c r="B366" s="24" t="str">
        <f>IFERROR(INDEX(Partidos!$D$4:$D$107,MATCH($A366,Partidos!$A$4:$A$107,0)),"")</f>
        <v>Países Bajos</v>
      </c>
      <c r="C366" s="24" t="str">
        <f>IFERROR(INDEX(Partidos!$E$4:$E$107,MATCH($A366,Partidos!$A$4:$A$107,0)),"")</f>
        <v>Suecia</v>
      </c>
      <c r="D366" s="31" t="s">
        <v>273</v>
      </c>
      <c r="E366" s="24">
        <f>IFERROR(INDEX(Fer!F$4:F$107,MATCH($A366,Fer!$A$4:$A$107,0)),"")</f>
        <v>1</v>
      </c>
      <c r="F366" s="24">
        <f>IFERROR(INDEX(Fer!G$4:G$107,MATCH($A366,Fer!$A$4:$A$107,0)),"")</f>
        <v>0</v>
      </c>
      <c r="G366" s="21" t="str">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t="str">
        <f>IFERROR(INDEX(Fer!H$4:H$107,MATCH($A366,Fer!$A$4:$A$107,0)),"")</f>
        <v>-</v>
      </c>
      <c r="I366" s="24" t="str">
        <f>IFERROR(INDEX(Partidos!$J$4:$J$107,MATCH($A366,Partidos!$A$4:$A$107,0)),"")</f>
        <v>Grupos</v>
      </c>
      <c r="J366" s="21">
        <f>IF(AND(INDEX(Partidos!$J$4:$J$107,MATCH($A366,Partidos!$A$4:$A$107,0))&lt;&gt;"Grupos",INDEX(Partidos!$H$4:$H$107,MATCH($A366,Partidos!$A$4:$A$107,0))="Finalizado",$H366&lt;&gt;"",$H366=INDEX(Partidos!$K$4:$K$107,MATCH($A366,Partidos!$A$4:$A$107,0))),1,0)</f>
        <v>0</v>
      </c>
    </row>
    <row r="367" spans="1:10" x14ac:dyDescent="0.3">
      <c r="A367" s="29">
        <v>34</v>
      </c>
      <c r="B367" s="24" t="str">
        <f>IFERROR(INDEX(Partidos!$D$4:$D$107,MATCH($A367,Partidos!$A$4:$A$107,0)),"")</f>
        <v>Alemania</v>
      </c>
      <c r="C367" s="24" t="str">
        <f>IFERROR(INDEX(Partidos!$E$4:$E$107,MATCH($A367,Partidos!$A$4:$A$107,0)),"")</f>
        <v>Costa de Marfil</v>
      </c>
      <c r="D367" s="29" t="s">
        <v>55</v>
      </c>
      <c r="E367" s="24">
        <f>IFERROR(INDEX(Álvaro!F$4:F$107,MATCH($A367,Álvaro!$A$4:$A$107,0)),"")</f>
        <v>2</v>
      </c>
      <c r="F367" s="24">
        <f>IFERROR(INDEX(Álvaro!G$4:G$107,MATCH($A367,Álvaro!$A$4:$A$107,0)),"")</f>
        <v>0</v>
      </c>
      <c r="G367" s="21" t="str">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t="str">
        <f>IFERROR(INDEX(Álvaro!H$4:H$107,MATCH($A367,Álvaro!$A$4:$A$107,0)),"")</f>
        <v>-</v>
      </c>
      <c r="I367" s="24" t="str">
        <f>IFERROR(INDEX(Partidos!$J$4:$J$107,MATCH($A367,Partidos!$A$4:$A$107,0)),"")</f>
        <v>Grupos</v>
      </c>
      <c r="J367" s="21">
        <f>IF(AND(INDEX(Partidos!$J$4:$J$107,MATCH($A367,Partidos!$A$4:$A$107,0))&lt;&gt;"Grupos",INDEX(Partidos!$H$4:$H$107,MATCH($A367,Partidos!$A$4:$A$107,0))="Finalizado",$H367&lt;&gt;"",$H367=INDEX(Partidos!$K$4:$K$107,MATCH($A367,Partidos!$A$4:$A$107,0))),1,0)</f>
        <v>0</v>
      </c>
    </row>
    <row r="368" spans="1:10" x14ac:dyDescent="0.3">
      <c r="A368" s="31">
        <v>34</v>
      </c>
      <c r="B368" s="24" t="str">
        <f>IFERROR(INDEX(Partidos!$D$4:$D$107,MATCH($A368,Partidos!$A$4:$A$107,0)),"")</f>
        <v>Alemania</v>
      </c>
      <c r="C368" s="24" t="str">
        <f>IFERROR(INDEX(Partidos!$E$4:$E$107,MATCH($A368,Partidos!$A$4:$A$107,0)),"")</f>
        <v>Costa de Marfil</v>
      </c>
      <c r="D368" s="31" t="s">
        <v>264</v>
      </c>
      <c r="E368" s="24">
        <f>IFERROR(INDEX(Pepe!F$4:F$107,MATCH($A368,Pepe!$A$4:$A$107,0)),"")</f>
        <v>2</v>
      </c>
      <c r="F368" s="24">
        <f>IFERROR(INDEX(Pepe!G$4:G$107,MATCH($A368,Pepe!$A$4:$A$107,0)),"")</f>
        <v>1</v>
      </c>
      <c r="G368" s="21" t="str">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t="str">
        <f>IFERROR(INDEX(Pepe!H$4:H$107,MATCH($A368,Pepe!$A$4:$A$107,0)),"")</f>
        <v>-</v>
      </c>
      <c r="I368" s="24" t="str">
        <f>IFERROR(INDEX(Partidos!$J$4:$J$107,MATCH($A368,Partidos!$A$4:$A$107,0)),"")</f>
        <v>Grupos</v>
      </c>
      <c r="J368" s="21">
        <f>IF(AND(INDEX(Partidos!$J$4:$J$107,MATCH($A368,Partidos!$A$4:$A$107,0))&lt;&gt;"Grupos",INDEX(Partidos!$H$4:$H$107,MATCH($A368,Partidos!$A$4:$A$107,0))="Finalizado",$H368&lt;&gt;"",$H368=INDEX(Partidos!$K$4:$K$107,MATCH($A368,Partidos!$A$4:$A$107,0))),1,0)</f>
        <v>0</v>
      </c>
    </row>
    <row r="369" spans="1:10" x14ac:dyDescent="0.3">
      <c r="A369" s="29">
        <v>34</v>
      </c>
      <c r="B369" s="24" t="str">
        <f>IFERROR(INDEX(Partidos!$D$4:$D$107,MATCH($A369,Partidos!$A$4:$A$107,0)),"")</f>
        <v>Alemania</v>
      </c>
      <c r="C369" s="24" t="str">
        <f>IFERROR(INDEX(Partidos!$E$4:$E$107,MATCH($A369,Partidos!$A$4:$A$107,0)),"")</f>
        <v>Costa de Marfil</v>
      </c>
      <c r="D369" s="29" t="s">
        <v>265</v>
      </c>
      <c r="E369" s="24">
        <f>IFERROR(INDEX(Patri!F$4:F$107,MATCH($A369,Patri!$A$4:$A$107,0)),"")</f>
        <v>2</v>
      </c>
      <c r="F369" s="24">
        <f>IFERROR(INDEX(Patri!G$4:G$107,MATCH($A369,Patri!$A$4:$A$107,0)),"")</f>
        <v>1</v>
      </c>
      <c r="G369" s="21" t="str">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t="str">
        <f>IFERROR(INDEX(Patri!H$4:H$107,MATCH($A369,Patri!$A$4:$A$107,0)),"")</f>
        <v>-</v>
      </c>
      <c r="I369" s="24" t="str">
        <f>IFERROR(INDEX(Partidos!$J$4:$J$107,MATCH($A369,Partidos!$A$4:$A$107,0)),"")</f>
        <v>Grupos</v>
      </c>
      <c r="J369" s="21">
        <f>IF(AND(INDEX(Partidos!$J$4:$J$107,MATCH($A369,Partidos!$A$4:$A$107,0))&lt;&gt;"Grupos",INDEX(Partidos!$H$4:$H$107,MATCH($A369,Partidos!$A$4:$A$107,0))="Finalizado",$H369&lt;&gt;"",$H369=INDEX(Partidos!$K$4:$K$107,MATCH($A369,Partidos!$A$4:$A$107,0))),1,0)</f>
        <v>0</v>
      </c>
    </row>
    <row r="370" spans="1:10" x14ac:dyDescent="0.3">
      <c r="A370" s="31">
        <v>34</v>
      </c>
      <c r="B370" s="24" t="str">
        <f>IFERROR(INDEX(Partidos!$D$4:$D$107,MATCH($A370,Partidos!$A$4:$A$107,0)),"")</f>
        <v>Alemania</v>
      </c>
      <c r="C370" s="24" t="str">
        <f>IFERROR(INDEX(Partidos!$E$4:$E$107,MATCH($A370,Partidos!$A$4:$A$107,0)),"")</f>
        <v>Costa de Marfil</v>
      </c>
      <c r="D370" s="31" t="s">
        <v>266</v>
      </c>
      <c r="E370" s="24">
        <f>IFERROR(INDEX(Kike!F$4:F$107,MATCH($A370,Kike!$A$4:$A$107,0)),"")</f>
        <v>2</v>
      </c>
      <c r="F370" s="24">
        <f>IFERROR(INDEX(Kike!G$4:G$107,MATCH($A370,Kike!$A$4:$A$107,0)),"")</f>
        <v>1</v>
      </c>
      <c r="G370" s="21" t="str">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t="str">
        <f>IFERROR(INDEX(Kike!H$4:H$107,MATCH($A370,Kike!$A$4:$A$107,0)),"")</f>
        <v>-</v>
      </c>
      <c r="I370" s="24" t="str">
        <f>IFERROR(INDEX(Partidos!$J$4:$J$107,MATCH($A370,Partidos!$A$4:$A$107,0)),"")</f>
        <v>Grupos</v>
      </c>
      <c r="J370" s="21">
        <f>IF(AND(INDEX(Partidos!$J$4:$J$107,MATCH($A370,Partidos!$A$4:$A$107,0))&lt;&gt;"Grupos",INDEX(Partidos!$H$4:$H$107,MATCH($A370,Partidos!$A$4:$A$107,0))="Finalizado",$H370&lt;&gt;"",$H370=INDEX(Partidos!$K$4:$K$107,MATCH($A370,Partidos!$A$4:$A$107,0))),1,0)</f>
        <v>0</v>
      </c>
    </row>
    <row r="371" spans="1:10" x14ac:dyDescent="0.3">
      <c r="A371" s="29">
        <v>34</v>
      </c>
      <c r="B371" s="24" t="str">
        <f>IFERROR(INDEX(Partidos!$D$4:$D$107,MATCH($A371,Partidos!$A$4:$A$107,0)),"")</f>
        <v>Alemania</v>
      </c>
      <c r="C371" s="24" t="str">
        <f>IFERROR(INDEX(Partidos!$E$4:$E$107,MATCH($A371,Partidos!$A$4:$A$107,0)),"")</f>
        <v>Costa de Marfil</v>
      </c>
      <c r="D371" s="29" t="s">
        <v>267</v>
      </c>
      <c r="E371" s="24">
        <f>IFERROR(INDEX(Quintero!F$4:F$107,MATCH($A371,Quintero!$A$4:$A$107,0)),"")</f>
        <v>5</v>
      </c>
      <c r="F371" s="24">
        <f>IFERROR(INDEX(Quintero!G$4:G$107,MATCH($A371,Quintero!$A$4:$A$107,0)),"")</f>
        <v>0</v>
      </c>
      <c r="G371" s="21" t="str">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t="str">
        <f>IFERROR(INDEX(Quintero!H$4:H$107,MATCH($A371,Quintero!$A$4:$A$107,0)),"")</f>
        <v>-</v>
      </c>
      <c r="I371" s="24" t="str">
        <f>IFERROR(INDEX(Partidos!$J$4:$J$107,MATCH($A371,Partidos!$A$4:$A$107,0)),"")</f>
        <v>Grupos</v>
      </c>
      <c r="J371" s="21">
        <f>IF(AND(INDEX(Partidos!$J$4:$J$107,MATCH($A371,Partidos!$A$4:$A$107,0))&lt;&gt;"Grupos",INDEX(Partidos!$H$4:$H$107,MATCH($A371,Partidos!$A$4:$A$107,0))="Finalizado",$H371&lt;&gt;"",$H371=INDEX(Partidos!$K$4:$K$107,MATCH($A371,Partidos!$A$4:$A$107,0))),1,0)</f>
        <v>0</v>
      </c>
    </row>
    <row r="372" spans="1:10" x14ac:dyDescent="0.3">
      <c r="A372" s="31">
        <v>34</v>
      </c>
      <c r="B372" s="24" t="str">
        <f>IFERROR(INDEX(Partidos!$D$4:$D$107,MATCH($A372,Partidos!$A$4:$A$107,0)),"")</f>
        <v>Alemania</v>
      </c>
      <c r="C372" s="24" t="str">
        <f>IFERROR(INDEX(Partidos!$E$4:$E$107,MATCH($A372,Partidos!$A$4:$A$107,0)),"")</f>
        <v>Costa de Marfil</v>
      </c>
      <c r="D372" s="31" t="s">
        <v>268</v>
      </c>
      <c r="E372" s="24">
        <f>IFERROR(INDEX(Nacho!F$4:F$107,MATCH($A372,Nacho!$A$4:$A$107,0)),"")</f>
        <v>1</v>
      </c>
      <c r="F372" s="24">
        <f>IFERROR(INDEX(Nacho!G$4:G$107,MATCH($A372,Nacho!$A$4:$A$107,0)),"")</f>
        <v>0</v>
      </c>
      <c r="G372" s="21" t="str">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t="str">
        <f>IFERROR(INDEX(Nacho!H$4:H$107,MATCH($A372,Nacho!$A$4:$A$107,0)),"")</f>
        <v>-</v>
      </c>
      <c r="I372" s="24" t="str">
        <f>IFERROR(INDEX(Partidos!$J$4:$J$107,MATCH($A372,Partidos!$A$4:$A$107,0)),"")</f>
        <v>Grupos</v>
      </c>
      <c r="J372" s="21">
        <f>IF(AND(INDEX(Partidos!$J$4:$J$107,MATCH($A372,Partidos!$A$4:$A$107,0))&lt;&gt;"Grupos",INDEX(Partidos!$H$4:$H$107,MATCH($A372,Partidos!$A$4:$A$107,0))="Finalizado",$H372&lt;&gt;"",$H372=INDEX(Partidos!$K$4:$K$107,MATCH($A372,Partidos!$A$4:$A$107,0))),1,0)</f>
        <v>0</v>
      </c>
    </row>
    <row r="373" spans="1:10" x14ac:dyDescent="0.3">
      <c r="A373" s="29">
        <v>34</v>
      </c>
      <c r="B373" s="24" t="str">
        <f>IFERROR(INDEX(Partidos!$D$4:$D$107,MATCH($A373,Partidos!$A$4:$A$107,0)),"")</f>
        <v>Alemania</v>
      </c>
      <c r="C373" s="24" t="str">
        <f>IFERROR(INDEX(Partidos!$E$4:$E$107,MATCH($A373,Partidos!$A$4:$A$107,0)),"")</f>
        <v>Costa de Marfil</v>
      </c>
      <c r="D373" s="29" t="s">
        <v>269</v>
      </c>
      <c r="E373" s="24">
        <f>IFERROR(INDEX(Luis!F$4:F$107,MATCH($A373,Luis!$A$4:$A$107,0)),"")</f>
        <v>5</v>
      </c>
      <c r="F373" s="24">
        <f>IFERROR(INDEX(Luis!G$4:G$107,MATCH($A373,Luis!$A$4:$A$107,0)),"")</f>
        <v>0</v>
      </c>
      <c r="G373" s="21" t="str">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t="str">
        <f>IFERROR(INDEX(Luis!H$4:H$107,MATCH($A373,Luis!$A$4:$A$107,0)),"")</f>
        <v>-</v>
      </c>
      <c r="I373" s="24" t="str">
        <f>IFERROR(INDEX(Partidos!$J$4:$J$107,MATCH($A373,Partidos!$A$4:$A$107,0)),"")</f>
        <v>Grupos</v>
      </c>
      <c r="J373" s="21">
        <f>IF(AND(INDEX(Partidos!$J$4:$J$107,MATCH($A373,Partidos!$A$4:$A$107,0))&lt;&gt;"Grupos",INDEX(Partidos!$H$4:$H$107,MATCH($A373,Partidos!$A$4:$A$107,0))="Finalizado",$H373&lt;&gt;"",$H373=INDEX(Partidos!$K$4:$K$107,MATCH($A373,Partidos!$A$4:$A$107,0))),1,0)</f>
        <v>0</v>
      </c>
    </row>
    <row r="374" spans="1:10" x14ac:dyDescent="0.3">
      <c r="A374" s="31">
        <v>34</v>
      </c>
      <c r="B374" s="24" t="str">
        <f>IFERROR(INDEX(Partidos!$D$4:$D$107,MATCH($A374,Partidos!$A$4:$A$107,0)),"")</f>
        <v>Alemania</v>
      </c>
      <c r="C374" s="24" t="str">
        <f>IFERROR(INDEX(Partidos!$E$4:$E$107,MATCH($A374,Partidos!$A$4:$A$107,0)),"")</f>
        <v>Costa de Marfil</v>
      </c>
      <c r="D374" s="31" t="s">
        <v>270</v>
      </c>
      <c r="E374" s="24">
        <f>IFERROR(INDEX(Felipe!F$4:F$107,MATCH($A374,Felipe!$A$4:$A$107,0)),"")</f>
        <v>2</v>
      </c>
      <c r="F374" s="24">
        <f>IFERROR(INDEX(Felipe!G$4:G$107,MATCH($A374,Felipe!$A$4:$A$107,0)),"")</f>
        <v>0</v>
      </c>
      <c r="G374" s="21" t="str">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t="str">
        <f>IFERROR(INDEX(Felipe!H$4:H$107,MATCH($A374,Felipe!$A$4:$A$107,0)),"")</f>
        <v>-</v>
      </c>
      <c r="I374" s="24" t="str">
        <f>IFERROR(INDEX(Partidos!$J$4:$J$107,MATCH($A374,Partidos!$A$4:$A$107,0)),"")</f>
        <v>Grupos</v>
      </c>
      <c r="J374" s="21">
        <f>IF(AND(INDEX(Partidos!$J$4:$J$107,MATCH($A374,Partidos!$A$4:$A$107,0))&lt;&gt;"Grupos",INDEX(Partidos!$H$4:$H$107,MATCH($A374,Partidos!$A$4:$A$107,0))="Finalizado",$H374&lt;&gt;"",$H374=INDEX(Partidos!$K$4:$K$107,MATCH($A374,Partidos!$A$4:$A$107,0))),1,0)</f>
        <v>0</v>
      </c>
    </row>
    <row r="375" spans="1:10" x14ac:dyDescent="0.3">
      <c r="A375" s="29">
        <v>34</v>
      </c>
      <c r="B375" s="24" t="str">
        <f>IFERROR(INDEX(Partidos!$D$4:$D$107,MATCH($A375,Partidos!$A$4:$A$107,0)),"")</f>
        <v>Alemania</v>
      </c>
      <c r="C375" s="24" t="str">
        <f>IFERROR(INDEX(Partidos!$E$4:$E$107,MATCH($A375,Partidos!$A$4:$A$107,0)),"")</f>
        <v>Costa de Marfil</v>
      </c>
      <c r="D375" s="29" t="s">
        <v>271</v>
      </c>
      <c r="E375" s="24">
        <f>IFERROR(INDEX(Simón!F$4:F$107,MATCH($A375,Simón!$A$4:$A$107,0)),"")</f>
        <v>2</v>
      </c>
      <c r="F375" s="24">
        <f>IFERROR(INDEX(Simón!G$4:G$107,MATCH($A375,Simón!$A$4:$A$107,0)),"")</f>
        <v>1</v>
      </c>
      <c r="G375" s="21" t="str">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t="str">
        <f>IFERROR(INDEX(Simón!H$4:H$107,MATCH($A375,Simón!$A$4:$A$107,0)),"")</f>
        <v>-</v>
      </c>
      <c r="I375" s="24" t="str">
        <f>IFERROR(INDEX(Partidos!$J$4:$J$107,MATCH($A375,Partidos!$A$4:$A$107,0)),"")</f>
        <v>Grupos</v>
      </c>
      <c r="J375" s="21">
        <f>IF(AND(INDEX(Partidos!$J$4:$J$107,MATCH($A375,Partidos!$A$4:$A$107,0))&lt;&gt;"Grupos",INDEX(Partidos!$H$4:$H$107,MATCH($A375,Partidos!$A$4:$A$107,0))="Finalizado",$H375&lt;&gt;"",$H375=INDEX(Partidos!$K$4:$K$107,MATCH($A375,Partidos!$A$4:$A$107,0))),1,0)</f>
        <v>0</v>
      </c>
    </row>
    <row r="376" spans="1:10" x14ac:dyDescent="0.3">
      <c r="A376" s="31">
        <v>34</v>
      </c>
      <c r="B376" s="24" t="str">
        <f>IFERROR(INDEX(Partidos!$D$4:$D$107,MATCH($A376,Partidos!$A$4:$A$107,0)),"")</f>
        <v>Alemania</v>
      </c>
      <c r="C376" s="24" t="str">
        <f>IFERROR(INDEX(Partidos!$E$4:$E$107,MATCH($A376,Partidos!$A$4:$A$107,0)),"")</f>
        <v>Costa de Marfil</v>
      </c>
      <c r="D376" s="31" t="s">
        <v>272</v>
      </c>
      <c r="E376" s="24">
        <f>IFERROR(INDEX(Muni!F$4:F$107,MATCH($A376,Muni!$A$4:$A$107,0)),"")</f>
        <v>3</v>
      </c>
      <c r="F376" s="24">
        <f>IFERROR(INDEX(Muni!G$4:G$107,MATCH($A376,Muni!$A$4:$A$107,0)),"")</f>
        <v>0</v>
      </c>
      <c r="G376" s="21" t="str">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t="str">
        <f>IFERROR(INDEX(Muni!H$4:H$107,MATCH($A376,Muni!$A$4:$A$107,0)),"")</f>
        <v>-</v>
      </c>
      <c r="I376" s="24" t="str">
        <f>IFERROR(INDEX(Partidos!$J$4:$J$107,MATCH($A376,Partidos!$A$4:$A$107,0)),"")</f>
        <v>Grupos</v>
      </c>
      <c r="J376" s="21">
        <f>IF(AND(INDEX(Partidos!$J$4:$J$107,MATCH($A376,Partidos!$A$4:$A$107,0))&lt;&gt;"Grupos",INDEX(Partidos!$H$4:$H$107,MATCH($A376,Partidos!$A$4:$A$107,0))="Finalizado",$H376&lt;&gt;"",$H376=INDEX(Partidos!$K$4:$K$107,MATCH($A376,Partidos!$A$4:$A$107,0))),1,0)</f>
        <v>0</v>
      </c>
    </row>
    <row r="377" spans="1:10" x14ac:dyDescent="0.3">
      <c r="A377" s="29">
        <v>34</v>
      </c>
      <c r="B377" s="24" t="str">
        <f>IFERROR(INDEX(Partidos!$D$4:$D$107,MATCH($A377,Partidos!$A$4:$A$107,0)),"")</f>
        <v>Alemania</v>
      </c>
      <c r="C377" s="24" t="str">
        <f>IFERROR(INDEX(Partidos!$E$4:$E$107,MATCH($A377,Partidos!$A$4:$A$107,0)),"")</f>
        <v>Costa de Marfil</v>
      </c>
      <c r="D377" s="29" t="s">
        <v>273</v>
      </c>
      <c r="E377" s="24">
        <f>IFERROR(INDEX(Fer!F$4:F$107,MATCH($A377,Fer!$A$4:$A$107,0)),"")</f>
        <v>3</v>
      </c>
      <c r="F377" s="24">
        <f>IFERROR(INDEX(Fer!G$4:G$107,MATCH($A377,Fer!$A$4:$A$107,0)),"")</f>
        <v>1</v>
      </c>
      <c r="G377" s="21" t="str">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t="str">
        <f>IFERROR(INDEX(Fer!H$4:H$107,MATCH($A377,Fer!$A$4:$A$107,0)),"")</f>
        <v>-</v>
      </c>
      <c r="I377" s="24" t="str">
        <f>IFERROR(INDEX(Partidos!$J$4:$J$107,MATCH($A377,Partidos!$A$4:$A$107,0)),"")</f>
        <v>Grupos</v>
      </c>
      <c r="J377" s="21">
        <f>IF(AND(INDEX(Partidos!$J$4:$J$107,MATCH($A377,Partidos!$A$4:$A$107,0))&lt;&gt;"Grupos",INDEX(Partidos!$H$4:$H$107,MATCH($A377,Partidos!$A$4:$A$107,0))="Finalizado",$H377&lt;&gt;"",$H377=INDEX(Partidos!$K$4:$K$107,MATCH($A377,Partidos!$A$4:$A$107,0))),1,0)</f>
        <v>0</v>
      </c>
    </row>
    <row r="378" spans="1:10" x14ac:dyDescent="0.3">
      <c r="A378" s="31">
        <v>35</v>
      </c>
      <c r="B378" s="24" t="str">
        <f>IFERROR(INDEX(Partidos!$D$4:$D$107,MATCH($A378,Partidos!$A$4:$A$107,0)),"")</f>
        <v>Ecuador</v>
      </c>
      <c r="C378" s="24" t="str">
        <f>IFERROR(INDEX(Partidos!$E$4:$E$107,MATCH($A378,Partidos!$A$4:$A$107,0)),"")</f>
        <v>Curazao</v>
      </c>
      <c r="D378" s="31" t="s">
        <v>55</v>
      </c>
      <c r="E378" s="24">
        <f>IFERROR(INDEX(Álvaro!F$4:F$107,MATCH($A378,Álvaro!$A$4:$A$107,0)),"")</f>
        <v>2</v>
      </c>
      <c r="F378" s="24">
        <f>IFERROR(INDEX(Álvaro!G$4:G$107,MATCH($A378,Álvaro!$A$4:$A$107,0)),"")</f>
        <v>0</v>
      </c>
      <c r="G378" s="21" t="str">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t="str">
        <f>IFERROR(INDEX(Álvaro!H$4:H$107,MATCH($A378,Álvaro!$A$4:$A$107,0)),"")</f>
        <v>-</v>
      </c>
      <c r="I378" s="24" t="str">
        <f>IFERROR(INDEX(Partidos!$J$4:$J$107,MATCH($A378,Partidos!$A$4:$A$107,0)),"")</f>
        <v>Grupos</v>
      </c>
      <c r="J378" s="21">
        <f>IF(AND(INDEX(Partidos!$J$4:$J$107,MATCH($A378,Partidos!$A$4:$A$107,0))&lt;&gt;"Grupos",INDEX(Partidos!$H$4:$H$107,MATCH($A378,Partidos!$A$4:$A$107,0))="Finalizado",$H378&lt;&gt;"",$H378=INDEX(Partidos!$K$4:$K$107,MATCH($A378,Partidos!$A$4:$A$107,0))),1,0)</f>
        <v>0</v>
      </c>
    </row>
    <row r="379" spans="1:10" x14ac:dyDescent="0.3">
      <c r="A379" s="29">
        <v>35</v>
      </c>
      <c r="B379" s="24" t="str">
        <f>IFERROR(INDEX(Partidos!$D$4:$D$107,MATCH($A379,Partidos!$A$4:$A$107,0)),"")</f>
        <v>Ecuador</v>
      </c>
      <c r="C379" s="24" t="str">
        <f>IFERROR(INDEX(Partidos!$E$4:$E$107,MATCH($A379,Partidos!$A$4:$A$107,0)),"")</f>
        <v>Curazao</v>
      </c>
      <c r="D379" s="29" t="s">
        <v>264</v>
      </c>
      <c r="E379" s="24">
        <f>IFERROR(INDEX(Pepe!F$4:F$107,MATCH($A379,Pepe!$A$4:$A$107,0)),"")</f>
        <v>3</v>
      </c>
      <c r="F379" s="24">
        <f>IFERROR(INDEX(Pepe!G$4:G$107,MATCH($A379,Pepe!$A$4:$A$107,0)),"")</f>
        <v>0</v>
      </c>
      <c r="G379" s="21" t="str">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t="str">
        <f>IFERROR(INDEX(Pepe!H$4:H$107,MATCH($A379,Pepe!$A$4:$A$107,0)),"")</f>
        <v>-</v>
      </c>
      <c r="I379" s="24" t="str">
        <f>IFERROR(INDEX(Partidos!$J$4:$J$107,MATCH($A379,Partidos!$A$4:$A$107,0)),"")</f>
        <v>Grupos</v>
      </c>
      <c r="J379" s="21">
        <f>IF(AND(INDEX(Partidos!$J$4:$J$107,MATCH($A379,Partidos!$A$4:$A$107,0))&lt;&gt;"Grupos",INDEX(Partidos!$H$4:$H$107,MATCH($A379,Partidos!$A$4:$A$107,0))="Finalizado",$H379&lt;&gt;"",$H379=INDEX(Partidos!$K$4:$K$107,MATCH($A379,Partidos!$A$4:$A$107,0))),1,0)</f>
        <v>0</v>
      </c>
    </row>
    <row r="380" spans="1:10" x14ac:dyDescent="0.3">
      <c r="A380" s="31">
        <v>35</v>
      </c>
      <c r="B380" s="24" t="str">
        <f>IFERROR(INDEX(Partidos!$D$4:$D$107,MATCH($A380,Partidos!$A$4:$A$107,0)),"")</f>
        <v>Ecuador</v>
      </c>
      <c r="C380" s="24" t="str">
        <f>IFERROR(INDEX(Partidos!$E$4:$E$107,MATCH($A380,Partidos!$A$4:$A$107,0)),"")</f>
        <v>Curazao</v>
      </c>
      <c r="D380" s="31" t="s">
        <v>265</v>
      </c>
      <c r="E380" s="24">
        <f>IFERROR(INDEX(Patri!F$4:F$107,MATCH($A380,Patri!$A$4:$A$107,0)),"")</f>
        <v>3</v>
      </c>
      <c r="F380" s="24">
        <f>IFERROR(INDEX(Patri!G$4:G$107,MATCH($A380,Patri!$A$4:$A$107,0)),"")</f>
        <v>0</v>
      </c>
      <c r="G380" s="21" t="str">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t="str">
        <f>IFERROR(INDEX(Patri!H$4:H$107,MATCH($A380,Patri!$A$4:$A$107,0)),"")</f>
        <v>-</v>
      </c>
      <c r="I380" s="24" t="str">
        <f>IFERROR(INDEX(Partidos!$J$4:$J$107,MATCH($A380,Partidos!$A$4:$A$107,0)),"")</f>
        <v>Grupos</v>
      </c>
      <c r="J380" s="21">
        <f>IF(AND(INDEX(Partidos!$J$4:$J$107,MATCH($A380,Partidos!$A$4:$A$107,0))&lt;&gt;"Grupos",INDEX(Partidos!$H$4:$H$107,MATCH($A380,Partidos!$A$4:$A$107,0))="Finalizado",$H380&lt;&gt;"",$H380=INDEX(Partidos!$K$4:$K$107,MATCH($A380,Partidos!$A$4:$A$107,0))),1,0)</f>
        <v>0</v>
      </c>
    </row>
    <row r="381" spans="1:10" x14ac:dyDescent="0.3">
      <c r="A381" s="29">
        <v>35</v>
      </c>
      <c r="B381" s="24" t="str">
        <f>IFERROR(INDEX(Partidos!$D$4:$D$107,MATCH($A381,Partidos!$A$4:$A$107,0)),"")</f>
        <v>Ecuador</v>
      </c>
      <c r="C381" s="24" t="str">
        <f>IFERROR(INDEX(Partidos!$E$4:$E$107,MATCH($A381,Partidos!$A$4:$A$107,0)),"")</f>
        <v>Curazao</v>
      </c>
      <c r="D381" s="29" t="s">
        <v>266</v>
      </c>
      <c r="E381" s="24">
        <f>IFERROR(INDEX(Kike!F$4:F$107,MATCH($A381,Kike!$A$4:$A$107,0)),"")</f>
        <v>3</v>
      </c>
      <c r="F381" s="24">
        <f>IFERROR(INDEX(Kike!G$4:G$107,MATCH($A381,Kike!$A$4:$A$107,0)),"")</f>
        <v>0</v>
      </c>
      <c r="G381" s="21" t="str">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t="str">
        <f>IFERROR(INDEX(Kike!H$4:H$107,MATCH($A381,Kike!$A$4:$A$107,0)),"")</f>
        <v>-</v>
      </c>
      <c r="I381" s="24" t="str">
        <f>IFERROR(INDEX(Partidos!$J$4:$J$107,MATCH($A381,Partidos!$A$4:$A$107,0)),"")</f>
        <v>Grupos</v>
      </c>
      <c r="J381" s="21">
        <f>IF(AND(INDEX(Partidos!$J$4:$J$107,MATCH($A381,Partidos!$A$4:$A$107,0))&lt;&gt;"Grupos",INDEX(Partidos!$H$4:$H$107,MATCH($A381,Partidos!$A$4:$A$107,0))="Finalizado",$H381&lt;&gt;"",$H381=INDEX(Partidos!$K$4:$K$107,MATCH($A381,Partidos!$A$4:$A$107,0))),1,0)</f>
        <v>0</v>
      </c>
    </row>
    <row r="382" spans="1:10" x14ac:dyDescent="0.3">
      <c r="A382" s="31">
        <v>35</v>
      </c>
      <c r="B382" s="24" t="str">
        <f>IFERROR(INDEX(Partidos!$D$4:$D$107,MATCH($A382,Partidos!$A$4:$A$107,0)),"")</f>
        <v>Ecuador</v>
      </c>
      <c r="C382" s="24" t="str">
        <f>IFERROR(INDEX(Partidos!$E$4:$E$107,MATCH($A382,Partidos!$A$4:$A$107,0)),"")</f>
        <v>Curazao</v>
      </c>
      <c r="D382" s="31" t="s">
        <v>267</v>
      </c>
      <c r="E382" s="24">
        <f>IFERROR(INDEX(Quintero!F$4:F$107,MATCH($A382,Quintero!$A$4:$A$107,0)),"")</f>
        <v>2</v>
      </c>
      <c r="F382" s="24">
        <f>IFERROR(INDEX(Quintero!G$4:G$107,MATCH($A382,Quintero!$A$4:$A$107,0)),"")</f>
        <v>0</v>
      </c>
      <c r="G382" s="21" t="str">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t="str">
        <f>IFERROR(INDEX(Quintero!H$4:H$107,MATCH($A382,Quintero!$A$4:$A$107,0)),"")</f>
        <v>-</v>
      </c>
      <c r="I382" s="24" t="str">
        <f>IFERROR(INDEX(Partidos!$J$4:$J$107,MATCH($A382,Partidos!$A$4:$A$107,0)),"")</f>
        <v>Grupos</v>
      </c>
      <c r="J382" s="21">
        <f>IF(AND(INDEX(Partidos!$J$4:$J$107,MATCH($A382,Partidos!$A$4:$A$107,0))&lt;&gt;"Grupos",INDEX(Partidos!$H$4:$H$107,MATCH($A382,Partidos!$A$4:$A$107,0))="Finalizado",$H382&lt;&gt;"",$H382=INDEX(Partidos!$K$4:$K$107,MATCH($A382,Partidos!$A$4:$A$107,0))),1,0)</f>
        <v>0</v>
      </c>
    </row>
    <row r="383" spans="1:10" x14ac:dyDescent="0.3">
      <c r="A383" s="29">
        <v>35</v>
      </c>
      <c r="B383" s="24" t="str">
        <f>IFERROR(INDEX(Partidos!$D$4:$D$107,MATCH($A383,Partidos!$A$4:$A$107,0)),"")</f>
        <v>Ecuador</v>
      </c>
      <c r="C383" s="24" t="str">
        <f>IFERROR(INDEX(Partidos!$E$4:$E$107,MATCH($A383,Partidos!$A$4:$A$107,0)),"")</f>
        <v>Curazao</v>
      </c>
      <c r="D383" s="29" t="s">
        <v>268</v>
      </c>
      <c r="E383" s="24">
        <f>IFERROR(INDEX(Nacho!F$4:F$107,MATCH($A383,Nacho!$A$4:$A$107,0)),"")</f>
        <v>5</v>
      </c>
      <c r="F383" s="24">
        <f>IFERROR(INDEX(Nacho!G$4:G$107,MATCH($A383,Nacho!$A$4:$A$107,0)),"")</f>
        <v>0</v>
      </c>
      <c r="G383" s="21" t="str">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t="str">
        <f>IFERROR(INDEX(Nacho!H$4:H$107,MATCH($A383,Nacho!$A$4:$A$107,0)),"")</f>
        <v>-</v>
      </c>
      <c r="I383" s="24" t="str">
        <f>IFERROR(INDEX(Partidos!$J$4:$J$107,MATCH($A383,Partidos!$A$4:$A$107,0)),"")</f>
        <v>Grupos</v>
      </c>
      <c r="J383" s="21">
        <f>IF(AND(INDEX(Partidos!$J$4:$J$107,MATCH($A383,Partidos!$A$4:$A$107,0))&lt;&gt;"Grupos",INDEX(Partidos!$H$4:$H$107,MATCH($A383,Partidos!$A$4:$A$107,0))="Finalizado",$H383&lt;&gt;"",$H383=INDEX(Partidos!$K$4:$K$107,MATCH($A383,Partidos!$A$4:$A$107,0))),1,0)</f>
        <v>0</v>
      </c>
    </row>
    <row r="384" spans="1:10" x14ac:dyDescent="0.3">
      <c r="A384" s="31">
        <v>35</v>
      </c>
      <c r="B384" s="24" t="str">
        <f>IFERROR(INDEX(Partidos!$D$4:$D$107,MATCH($A384,Partidos!$A$4:$A$107,0)),"")</f>
        <v>Ecuador</v>
      </c>
      <c r="C384" s="24" t="str">
        <f>IFERROR(INDEX(Partidos!$E$4:$E$107,MATCH($A384,Partidos!$A$4:$A$107,0)),"")</f>
        <v>Curazao</v>
      </c>
      <c r="D384" s="31" t="s">
        <v>269</v>
      </c>
      <c r="E384" s="24">
        <f>IFERROR(INDEX(Luis!F$4:F$107,MATCH($A384,Luis!$A$4:$A$107,0)),"")</f>
        <v>2</v>
      </c>
      <c r="F384" s="24">
        <f>IFERROR(INDEX(Luis!G$4:G$107,MATCH($A384,Luis!$A$4:$A$107,0)),"")</f>
        <v>0</v>
      </c>
      <c r="G384" s="21" t="str">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t="str">
        <f>IFERROR(INDEX(Luis!H$4:H$107,MATCH($A384,Luis!$A$4:$A$107,0)),"")</f>
        <v>-</v>
      </c>
      <c r="I384" s="24" t="str">
        <f>IFERROR(INDEX(Partidos!$J$4:$J$107,MATCH($A384,Partidos!$A$4:$A$107,0)),"")</f>
        <v>Grupos</v>
      </c>
      <c r="J384" s="21">
        <f>IF(AND(INDEX(Partidos!$J$4:$J$107,MATCH($A384,Partidos!$A$4:$A$107,0))&lt;&gt;"Grupos",INDEX(Partidos!$H$4:$H$107,MATCH($A384,Partidos!$A$4:$A$107,0))="Finalizado",$H384&lt;&gt;"",$H384=INDEX(Partidos!$K$4:$K$107,MATCH($A384,Partidos!$A$4:$A$107,0))),1,0)</f>
        <v>0</v>
      </c>
    </row>
    <row r="385" spans="1:10" x14ac:dyDescent="0.3">
      <c r="A385" s="29">
        <v>35</v>
      </c>
      <c r="B385" s="24" t="str">
        <f>IFERROR(INDEX(Partidos!$D$4:$D$107,MATCH($A385,Partidos!$A$4:$A$107,0)),"")</f>
        <v>Ecuador</v>
      </c>
      <c r="C385" s="24" t="str">
        <f>IFERROR(INDEX(Partidos!$E$4:$E$107,MATCH($A385,Partidos!$A$4:$A$107,0)),"")</f>
        <v>Curazao</v>
      </c>
      <c r="D385" s="29" t="s">
        <v>270</v>
      </c>
      <c r="E385" s="24">
        <f>IFERROR(INDEX(Felipe!F$4:F$107,MATCH($A385,Felipe!$A$4:$A$107,0)),"")</f>
        <v>3</v>
      </c>
      <c r="F385" s="24">
        <f>IFERROR(INDEX(Felipe!G$4:G$107,MATCH($A385,Felipe!$A$4:$A$107,0)),"")</f>
        <v>0</v>
      </c>
      <c r="G385" s="21" t="str">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t="str">
        <f>IFERROR(INDEX(Felipe!H$4:H$107,MATCH($A385,Felipe!$A$4:$A$107,0)),"")</f>
        <v>-</v>
      </c>
      <c r="I385" s="24" t="str">
        <f>IFERROR(INDEX(Partidos!$J$4:$J$107,MATCH($A385,Partidos!$A$4:$A$107,0)),"")</f>
        <v>Grupos</v>
      </c>
      <c r="J385" s="21">
        <f>IF(AND(INDEX(Partidos!$J$4:$J$107,MATCH($A385,Partidos!$A$4:$A$107,0))&lt;&gt;"Grupos",INDEX(Partidos!$H$4:$H$107,MATCH($A385,Partidos!$A$4:$A$107,0))="Finalizado",$H385&lt;&gt;"",$H385=INDEX(Partidos!$K$4:$K$107,MATCH($A385,Partidos!$A$4:$A$107,0))),1,0)</f>
        <v>0</v>
      </c>
    </row>
    <row r="386" spans="1:10" x14ac:dyDescent="0.3">
      <c r="A386" s="31">
        <v>35</v>
      </c>
      <c r="B386" s="24" t="str">
        <f>IFERROR(INDEX(Partidos!$D$4:$D$107,MATCH($A386,Partidos!$A$4:$A$107,0)),"")</f>
        <v>Ecuador</v>
      </c>
      <c r="C386" s="24" t="str">
        <f>IFERROR(INDEX(Partidos!$E$4:$E$107,MATCH($A386,Partidos!$A$4:$A$107,0)),"")</f>
        <v>Curazao</v>
      </c>
      <c r="D386" s="31" t="s">
        <v>271</v>
      </c>
      <c r="E386" s="24">
        <f>IFERROR(INDEX(Simón!F$4:F$107,MATCH($A386,Simón!$A$4:$A$107,0)),"")</f>
        <v>4</v>
      </c>
      <c r="F386" s="24">
        <f>IFERROR(INDEX(Simón!G$4:G$107,MATCH($A386,Simón!$A$4:$A$107,0)),"")</f>
        <v>0</v>
      </c>
      <c r="G386" s="21" t="str">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t="str">
        <f>IFERROR(INDEX(Simón!H$4:H$107,MATCH($A386,Simón!$A$4:$A$107,0)),"")</f>
        <v>-</v>
      </c>
      <c r="I386" s="24" t="str">
        <f>IFERROR(INDEX(Partidos!$J$4:$J$107,MATCH($A386,Partidos!$A$4:$A$107,0)),"")</f>
        <v>Grupos</v>
      </c>
      <c r="J386" s="21">
        <f>IF(AND(INDEX(Partidos!$J$4:$J$107,MATCH($A386,Partidos!$A$4:$A$107,0))&lt;&gt;"Grupos",INDEX(Partidos!$H$4:$H$107,MATCH($A386,Partidos!$A$4:$A$107,0))="Finalizado",$H386&lt;&gt;"",$H386=INDEX(Partidos!$K$4:$K$107,MATCH($A386,Partidos!$A$4:$A$107,0))),1,0)</f>
        <v>0</v>
      </c>
    </row>
    <row r="387" spans="1:10" x14ac:dyDescent="0.3">
      <c r="A387" s="29">
        <v>35</v>
      </c>
      <c r="B387" s="24" t="str">
        <f>IFERROR(INDEX(Partidos!$D$4:$D$107,MATCH($A387,Partidos!$A$4:$A$107,0)),"")</f>
        <v>Ecuador</v>
      </c>
      <c r="C387" s="24" t="str">
        <f>IFERROR(INDEX(Partidos!$E$4:$E$107,MATCH($A387,Partidos!$A$4:$A$107,0)),"")</f>
        <v>Curazao</v>
      </c>
      <c r="D387" s="29" t="s">
        <v>272</v>
      </c>
      <c r="E387" s="24">
        <f>IFERROR(INDEX(Muni!F$4:F$107,MATCH($A387,Muni!$A$4:$A$107,0)),"")</f>
        <v>2</v>
      </c>
      <c r="F387" s="24">
        <f>IFERROR(INDEX(Muni!G$4:G$107,MATCH($A387,Muni!$A$4:$A$107,0)),"")</f>
        <v>0</v>
      </c>
      <c r="G387" s="21" t="str">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t="str">
        <f>IFERROR(INDEX(Muni!H$4:H$107,MATCH($A387,Muni!$A$4:$A$107,0)),"")</f>
        <v>-</v>
      </c>
      <c r="I387" s="24" t="str">
        <f>IFERROR(INDEX(Partidos!$J$4:$J$107,MATCH($A387,Partidos!$A$4:$A$107,0)),"")</f>
        <v>Grupos</v>
      </c>
      <c r="J387" s="21">
        <f>IF(AND(INDEX(Partidos!$J$4:$J$107,MATCH($A387,Partidos!$A$4:$A$107,0))&lt;&gt;"Grupos",INDEX(Partidos!$H$4:$H$107,MATCH($A387,Partidos!$A$4:$A$107,0))="Finalizado",$H387&lt;&gt;"",$H387=INDEX(Partidos!$K$4:$K$107,MATCH($A387,Partidos!$A$4:$A$107,0))),1,0)</f>
        <v>0</v>
      </c>
    </row>
    <row r="388" spans="1:10" x14ac:dyDescent="0.3">
      <c r="A388" s="31">
        <v>35</v>
      </c>
      <c r="B388" s="24" t="str">
        <f>IFERROR(INDEX(Partidos!$D$4:$D$107,MATCH($A388,Partidos!$A$4:$A$107,0)),"")</f>
        <v>Ecuador</v>
      </c>
      <c r="C388" s="24" t="str">
        <f>IFERROR(INDEX(Partidos!$E$4:$E$107,MATCH($A388,Partidos!$A$4:$A$107,0)),"")</f>
        <v>Curazao</v>
      </c>
      <c r="D388" s="31" t="s">
        <v>273</v>
      </c>
      <c r="E388" s="24">
        <f>IFERROR(INDEX(Fer!F$4:F$107,MATCH($A388,Fer!$A$4:$A$107,0)),"")</f>
        <v>5</v>
      </c>
      <c r="F388" s="24">
        <f>IFERROR(INDEX(Fer!G$4:G$107,MATCH($A388,Fer!$A$4:$A$107,0)),"")</f>
        <v>1</v>
      </c>
      <c r="G388" s="21" t="str">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t="str">
        <f>IFERROR(INDEX(Fer!H$4:H$107,MATCH($A388,Fer!$A$4:$A$107,0)),"")</f>
        <v>-</v>
      </c>
      <c r="I388" s="24" t="str">
        <f>IFERROR(INDEX(Partidos!$J$4:$J$107,MATCH($A388,Partidos!$A$4:$A$107,0)),"")</f>
        <v>Grupos</v>
      </c>
      <c r="J388" s="21">
        <f>IF(AND(INDEX(Partidos!$J$4:$J$107,MATCH($A388,Partidos!$A$4:$A$107,0))&lt;&gt;"Grupos",INDEX(Partidos!$H$4:$H$107,MATCH($A388,Partidos!$A$4:$A$107,0))="Finalizado",$H388&lt;&gt;"",$H388=INDEX(Partidos!$K$4:$K$107,MATCH($A388,Partidos!$A$4:$A$107,0))),1,0)</f>
        <v>0</v>
      </c>
    </row>
    <row r="389" spans="1:10" x14ac:dyDescent="0.3">
      <c r="A389" s="29">
        <v>36</v>
      </c>
      <c r="B389" s="24" t="str">
        <f>IFERROR(INDEX(Partidos!$D$4:$D$107,MATCH($A389,Partidos!$A$4:$A$107,0)),"")</f>
        <v>Túnez</v>
      </c>
      <c r="C389" s="24" t="str">
        <f>IFERROR(INDEX(Partidos!$E$4:$E$107,MATCH($A389,Partidos!$A$4:$A$107,0)),"")</f>
        <v>Japón</v>
      </c>
      <c r="D389" s="29" t="s">
        <v>55</v>
      </c>
      <c r="E389" s="24">
        <f>IFERROR(INDEX(Álvaro!F$4:F$107,MATCH($A389,Álvaro!$A$4:$A$107,0)),"")</f>
        <v>0</v>
      </c>
      <c r="F389" s="24">
        <f>IFERROR(INDEX(Álvaro!G$4:G$107,MATCH($A389,Álvaro!$A$4:$A$107,0)),"")</f>
        <v>1</v>
      </c>
      <c r="G389" s="21" t="str">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t="str">
        <f>IFERROR(INDEX(Álvaro!H$4:H$107,MATCH($A389,Álvaro!$A$4:$A$107,0)),"")</f>
        <v>-</v>
      </c>
      <c r="I389" s="24" t="str">
        <f>IFERROR(INDEX(Partidos!$J$4:$J$107,MATCH($A389,Partidos!$A$4:$A$107,0)),"")</f>
        <v>Grupos</v>
      </c>
      <c r="J389" s="21">
        <f>IF(AND(INDEX(Partidos!$J$4:$J$107,MATCH($A389,Partidos!$A$4:$A$107,0))&lt;&gt;"Grupos",INDEX(Partidos!$H$4:$H$107,MATCH($A389,Partidos!$A$4:$A$107,0))="Finalizado",$H389&lt;&gt;"",$H389=INDEX(Partidos!$K$4:$K$107,MATCH($A389,Partidos!$A$4:$A$107,0))),1,0)</f>
        <v>0</v>
      </c>
    </row>
    <row r="390" spans="1:10" x14ac:dyDescent="0.3">
      <c r="A390" s="31">
        <v>36</v>
      </c>
      <c r="B390" s="24" t="str">
        <f>IFERROR(INDEX(Partidos!$D$4:$D$107,MATCH($A390,Partidos!$A$4:$A$107,0)),"")</f>
        <v>Túnez</v>
      </c>
      <c r="C390" s="24" t="str">
        <f>IFERROR(INDEX(Partidos!$E$4:$E$107,MATCH($A390,Partidos!$A$4:$A$107,0)),"")</f>
        <v>Japón</v>
      </c>
      <c r="D390" s="31" t="s">
        <v>264</v>
      </c>
      <c r="E390" s="24">
        <f>IFERROR(INDEX(Pepe!F$4:F$107,MATCH($A390,Pepe!$A$4:$A$107,0)),"")</f>
        <v>1</v>
      </c>
      <c r="F390" s="24">
        <f>IFERROR(INDEX(Pepe!G$4:G$107,MATCH($A390,Pepe!$A$4:$A$107,0)),"")</f>
        <v>2</v>
      </c>
      <c r="G390" s="21" t="str">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t="str">
        <f>IFERROR(INDEX(Pepe!H$4:H$107,MATCH($A390,Pepe!$A$4:$A$107,0)),"")</f>
        <v>-</v>
      </c>
      <c r="I390" s="24" t="str">
        <f>IFERROR(INDEX(Partidos!$J$4:$J$107,MATCH($A390,Partidos!$A$4:$A$107,0)),"")</f>
        <v>Grupos</v>
      </c>
      <c r="J390" s="21">
        <f>IF(AND(INDEX(Partidos!$J$4:$J$107,MATCH($A390,Partidos!$A$4:$A$107,0))&lt;&gt;"Grupos",INDEX(Partidos!$H$4:$H$107,MATCH($A390,Partidos!$A$4:$A$107,0))="Finalizado",$H390&lt;&gt;"",$H390=INDEX(Partidos!$K$4:$K$107,MATCH($A390,Partidos!$A$4:$A$107,0))),1,0)</f>
        <v>0</v>
      </c>
    </row>
    <row r="391" spans="1:10" x14ac:dyDescent="0.3">
      <c r="A391" s="29">
        <v>36</v>
      </c>
      <c r="B391" s="24" t="str">
        <f>IFERROR(INDEX(Partidos!$D$4:$D$107,MATCH($A391,Partidos!$A$4:$A$107,0)),"")</f>
        <v>Túnez</v>
      </c>
      <c r="C391" s="24" t="str">
        <f>IFERROR(INDEX(Partidos!$E$4:$E$107,MATCH($A391,Partidos!$A$4:$A$107,0)),"")</f>
        <v>Japón</v>
      </c>
      <c r="D391" s="29" t="s">
        <v>265</v>
      </c>
      <c r="E391" s="24">
        <f>IFERROR(INDEX(Patri!F$4:F$107,MATCH($A391,Patri!$A$4:$A$107,0)),"")</f>
        <v>0</v>
      </c>
      <c r="F391" s="24">
        <f>IFERROR(INDEX(Patri!G$4:G$107,MATCH($A391,Patri!$A$4:$A$107,0)),"")</f>
        <v>2</v>
      </c>
      <c r="G391" s="21" t="str">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t="str">
        <f>IFERROR(INDEX(Patri!H$4:H$107,MATCH($A391,Patri!$A$4:$A$107,0)),"")</f>
        <v>-</v>
      </c>
      <c r="I391" s="24" t="str">
        <f>IFERROR(INDEX(Partidos!$J$4:$J$107,MATCH($A391,Partidos!$A$4:$A$107,0)),"")</f>
        <v>Grupos</v>
      </c>
      <c r="J391" s="21">
        <f>IF(AND(INDEX(Partidos!$J$4:$J$107,MATCH($A391,Partidos!$A$4:$A$107,0))&lt;&gt;"Grupos",INDEX(Partidos!$H$4:$H$107,MATCH($A391,Partidos!$A$4:$A$107,0))="Finalizado",$H391&lt;&gt;"",$H391=INDEX(Partidos!$K$4:$K$107,MATCH($A391,Partidos!$A$4:$A$107,0))),1,0)</f>
        <v>0</v>
      </c>
    </row>
    <row r="392" spans="1:10" x14ac:dyDescent="0.3">
      <c r="A392" s="31">
        <v>36</v>
      </c>
      <c r="B392" s="24" t="str">
        <f>IFERROR(INDEX(Partidos!$D$4:$D$107,MATCH($A392,Partidos!$A$4:$A$107,0)),"")</f>
        <v>Túnez</v>
      </c>
      <c r="C392" s="24" t="str">
        <f>IFERROR(INDEX(Partidos!$E$4:$E$107,MATCH($A392,Partidos!$A$4:$A$107,0)),"")</f>
        <v>Japón</v>
      </c>
      <c r="D392" s="31" t="s">
        <v>266</v>
      </c>
      <c r="E392" s="24">
        <f>IFERROR(INDEX(Kike!F$4:F$107,MATCH($A392,Kike!$A$4:$A$107,0)),"")</f>
        <v>0</v>
      </c>
      <c r="F392" s="24">
        <f>IFERROR(INDEX(Kike!G$4:G$107,MATCH($A392,Kike!$A$4:$A$107,0)),"")</f>
        <v>2</v>
      </c>
      <c r="G392" s="21" t="str">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t="str">
        <f>IFERROR(INDEX(Kike!H$4:H$107,MATCH($A392,Kike!$A$4:$A$107,0)),"")</f>
        <v>-</v>
      </c>
      <c r="I392" s="24" t="str">
        <f>IFERROR(INDEX(Partidos!$J$4:$J$107,MATCH($A392,Partidos!$A$4:$A$107,0)),"")</f>
        <v>Grupos</v>
      </c>
      <c r="J392" s="21">
        <f>IF(AND(INDEX(Partidos!$J$4:$J$107,MATCH($A392,Partidos!$A$4:$A$107,0))&lt;&gt;"Grupos",INDEX(Partidos!$H$4:$H$107,MATCH($A392,Partidos!$A$4:$A$107,0))="Finalizado",$H392&lt;&gt;"",$H392=INDEX(Partidos!$K$4:$K$107,MATCH($A392,Partidos!$A$4:$A$107,0))),1,0)</f>
        <v>0</v>
      </c>
    </row>
    <row r="393" spans="1:10" x14ac:dyDescent="0.3">
      <c r="A393" s="29">
        <v>36</v>
      </c>
      <c r="B393" s="24" t="str">
        <f>IFERROR(INDEX(Partidos!$D$4:$D$107,MATCH($A393,Partidos!$A$4:$A$107,0)),"")</f>
        <v>Túnez</v>
      </c>
      <c r="C393" s="24" t="str">
        <f>IFERROR(INDEX(Partidos!$E$4:$E$107,MATCH($A393,Partidos!$A$4:$A$107,0)),"")</f>
        <v>Japón</v>
      </c>
      <c r="D393" s="29" t="s">
        <v>267</v>
      </c>
      <c r="E393" s="24">
        <f>IFERROR(INDEX(Quintero!F$4:F$107,MATCH($A393,Quintero!$A$4:$A$107,0)),"")</f>
        <v>1</v>
      </c>
      <c r="F393" s="24">
        <f>IFERROR(INDEX(Quintero!G$4:G$107,MATCH($A393,Quintero!$A$4:$A$107,0)),"")</f>
        <v>1</v>
      </c>
      <c r="G393" s="21" t="str">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t="str">
        <f>IFERROR(INDEX(Quintero!H$4:H$107,MATCH($A393,Quintero!$A$4:$A$107,0)),"")</f>
        <v>-</v>
      </c>
      <c r="I393" s="24" t="str">
        <f>IFERROR(INDEX(Partidos!$J$4:$J$107,MATCH($A393,Partidos!$A$4:$A$107,0)),"")</f>
        <v>Grupos</v>
      </c>
      <c r="J393" s="21">
        <f>IF(AND(INDEX(Partidos!$J$4:$J$107,MATCH($A393,Partidos!$A$4:$A$107,0))&lt;&gt;"Grupos",INDEX(Partidos!$H$4:$H$107,MATCH($A393,Partidos!$A$4:$A$107,0))="Finalizado",$H393&lt;&gt;"",$H393=INDEX(Partidos!$K$4:$K$107,MATCH($A393,Partidos!$A$4:$A$107,0))),1,0)</f>
        <v>0</v>
      </c>
    </row>
    <row r="394" spans="1:10" x14ac:dyDescent="0.3">
      <c r="A394" s="31">
        <v>36</v>
      </c>
      <c r="B394" s="24" t="str">
        <f>IFERROR(INDEX(Partidos!$D$4:$D$107,MATCH($A394,Partidos!$A$4:$A$107,0)),"")</f>
        <v>Túnez</v>
      </c>
      <c r="C394" s="24" t="str">
        <f>IFERROR(INDEX(Partidos!$E$4:$E$107,MATCH($A394,Partidos!$A$4:$A$107,0)),"")</f>
        <v>Japón</v>
      </c>
      <c r="D394" s="31" t="s">
        <v>268</v>
      </c>
      <c r="E394" s="24">
        <f>IFERROR(INDEX(Nacho!F$4:F$107,MATCH($A394,Nacho!$A$4:$A$107,0)),"")</f>
        <v>0</v>
      </c>
      <c r="F394" s="24">
        <f>IFERROR(INDEX(Nacho!G$4:G$107,MATCH($A394,Nacho!$A$4:$A$107,0)),"")</f>
        <v>2</v>
      </c>
      <c r="G394" s="21" t="str">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t="str">
        <f>IFERROR(INDEX(Nacho!H$4:H$107,MATCH($A394,Nacho!$A$4:$A$107,0)),"")</f>
        <v>-</v>
      </c>
      <c r="I394" s="24" t="str">
        <f>IFERROR(INDEX(Partidos!$J$4:$J$107,MATCH($A394,Partidos!$A$4:$A$107,0)),"")</f>
        <v>Grupos</v>
      </c>
      <c r="J394" s="21">
        <f>IF(AND(INDEX(Partidos!$J$4:$J$107,MATCH($A394,Partidos!$A$4:$A$107,0))&lt;&gt;"Grupos",INDEX(Partidos!$H$4:$H$107,MATCH($A394,Partidos!$A$4:$A$107,0))="Finalizado",$H394&lt;&gt;"",$H394=INDEX(Partidos!$K$4:$K$107,MATCH($A394,Partidos!$A$4:$A$107,0))),1,0)</f>
        <v>0</v>
      </c>
    </row>
    <row r="395" spans="1:10" x14ac:dyDescent="0.3">
      <c r="A395" s="29">
        <v>36</v>
      </c>
      <c r="B395" s="24" t="str">
        <f>IFERROR(INDEX(Partidos!$D$4:$D$107,MATCH($A395,Partidos!$A$4:$A$107,0)),"")</f>
        <v>Túnez</v>
      </c>
      <c r="C395" s="24" t="str">
        <f>IFERROR(INDEX(Partidos!$E$4:$E$107,MATCH($A395,Partidos!$A$4:$A$107,0)),"")</f>
        <v>Japón</v>
      </c>
      <c r="D395" s="29" t="s">
        <v>269</v>
      </c>
      <c r="E395" s="24">
        <f>IFERROR(INDEX(Luis!F$4:F$107,MATCH($A395,Luis!$A$4:$A$107,0)),"")</f>
        <v>0</v>
      </c>
      <c r="F395" s="24">
        <f>IFERROR(INDEX(Luis!G$4:G$107,MATCH($A395,Luis!$A$4:$A$107,0)),"")</f>
        <v>1</v>
      </c>
      <c r="G395" s="21" t="str">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t="str">
        <f>IFERROR(INDEX(Luis!H$4:H$107,MATCH($A395,Luis!$A$4:$A$107,0)),"")</f>
        <v>-</v>
      </c>
      <c r="I395" s="24" t="str">
        <f>IFERROR(INDEX(Partidos!$J$4:$J$107,MATCH($A395,Partidos!$A$4:$A$107,0)),"")</f>
        <v>Grupos</v>
      </c>
      <c r="J395" s="21">
        <f>IF(AND(INDEX(Partidos!$J$4:$J$107,MATCH($A395,Partidos!$A$4:$A$107,0))&lt;&gt;"Grupos",INDEX(Partidos!$H$4:$H$107,MATCH($A395,Partidos!$A$4:$A$107,0))="Finalizado",$H395&lt;&gt;"",$H395=INDEX(Partidos!$K$4:$K$107,MATCH($A395,Partidos!$A$4:$A$107,0))),1,0)</f>
        <v>0</v>
      </c>
    </row>
    <row r="396" spans="1:10" x14ac:dyDescent="0.3">
      <c r="A396" s="31">
        <v>36</v>
      </c>
      <c r="B396" s="24" t="str">
        <f>IFERROR(INDEX(Partidos!$D$4:$D$107,MATCH($A396,Partidos!$A$4:$A$107,0)),"")</f>
        <v>Túnez</v>
      </c>
      <c r="C396" s="24" t="str">
        <f>IFERROR(INDEX(Partidos!$E$4:$E$107,MATCH($A396,Partidos!$A$4:$A$107,0)),"")</f>
        <v>Japón</v>
      </c>
      <c r="D396" s="31" t="s">
        <v>270</v>
      </c>
      <c r="E396" s="24">
        <f>IFERROR(INDEX(Felipe!F$4:F$107,MATCH($A396,Felipe!$A$4:$A$107,0)),"")</f>
        <v>0</v>
      </c>
      <c r="F396" s="24">
        <f>IFERROR(INDEX(Felipe!G$4:G$107,MATCH($A396,Felipe!$A$4:$A$107,0)),"")</f>
        <v>2</v>
      </c>
      <c r="G396" s="21" t="str">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t="str">
        <f>IFERROR(INDEX(Felipe!H$4:H$107,MATCH($A396,Felipe!$A$4:$A$107,0)),"")</f>
        <v>-</v>
      </c>
      <c r="I396" s="24" t="str">
        <f>IFERROR(INDEX(Partidos!$J$4:$J$107,MATCH($A396,Partidos!$A$4:$A$107,0)),"")</f>
        <v>Grupos</v>
      </c>
      <c r="J396" s="21">
        <f>IF(AND(INDEX(Partidos!$J$4:$J$107,MATCH($A396,Partidos!$A$4:$A$107,0))&lt;&gt;"Grupos",INDEX(Partidos!$H$4:$H$107,MATCH($A396,Partidos!$A$4:$A$107,0))="Finalizado",$H396&lt;&gt;"",$H396=INDEX(Partidos!$K$4:$K$107,MATCH($A396,Partidos!$A$4:$A$107,0))),1,0)</f>
        <v>0</v>
      </c>
    </row>
    <row r="397" spans="1:10" x14ac:dyDescent="0.3">
      <c r="A397" s="29">
        <v>36</v>
      </c>
      <c r="B397" s="24" t="str">
        <f>IFERROR(INDEX(Partidos!$D$4:$D$107,MATCH($A397,Partidos!$A$4:$A$107,0)),"")</f>
        <v>Túnez</v>
      </c>
      <c r="C397" s="24" t="str">
        <f>IFERROR(INDEX(Partidos!$E$4:$E$107,MATCH($A397,Partidos!$A$4:$A$107,0)),"")</f>
        <v>Japón</v>
      </c>
      <c r="D397" s="29" t="s">
        <v>271</v>
      </c>
      <c r="E397" s="24">
        <f>IFERROR(INDEX(Simón!F$4:F$107,MATCH($A397,Simón!$A$4:$A$107,0)),"")</f>
        <v>0</v>
      </c>
      <c r="F397" s="24">
        <f>IFERROR(INDEX(Simón!G$4:G$107,MATCH($A397,Simón!$A$4:$A$107,0)),"")</f>
        <v>2</v>
      </c>
      <c r="G397" s="21" t="str">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t="str">
        <f>IFERROR(INDEX(Simón!H$4:H$107,MATCH($A397,Simón!$A$4:$A$107,0)),"")</f>
        <v>-</v>
      </c>
      <c r="I397" s="24" t="str">
        <f>IFERROR(INDEX(Partidos!$J$4:$J$107,MATCH($A397,Partidos!$A$4:$A$107,0)),"")</f>
        <v>Grupos</v>
      </c>
      <c r="J397" s="21">
        <f>IF(AND(INDEX(Partidos!$J$4:$J$107,MATCH($A397,Partidos!$A$4:$A$107,0))&lt;&gt;"Grupos",INDEX(Partidos!$H$4:$H$107,MATCH($A397,Partidos!$A$4:$A$107,0))="Finalizado",$H397&lt;&gt;"",$H397=INDEX(Partidos!$K$4:$K$107,MATCH($A397,Partidos!$A$4:$A$107,0))),1,0)</f>
        <v>0</v>
      </c>
    </row>
    <row r="398" spans="1:10" x14ac:dyDescent="0.3">
      <c r="A398" s="31">
        <v>36</v>
      </c>
      <c r="B398" s="24" t="str">
        <f>IFERROR(INDEX(Partidos!$D$4:$D$107,MATCH($A398,Partidos!$A$4:$A$107,0)),"")</f>
        <v>Túnez</v>
      </c>
      <c r="C398" s="24" t="str">
        <f>IFERROR(INDEX(Partidos!$E$4:$E$107,MATCH($A398,Partidos!$A$4:$A$107,0)),"")</f>
        <v>Japón</v>
      </c>
      <c r="D398" s="31" t="s">
        <v>272</v>
      </c>
      <c r="E398" s="24">
        <f>IFERROR(INDEX(Muni!F$4:F$107,MATCH($A398,Muni!$A$4:$A$107,0)),"")</f>
        <v>0</v>
      </c>
      <c r="F398" s="24">
        <f>IFERROR(INDEX(Muni!G$4:G$107,MATCH($A398,Muni!$A$4:$A$107,0)),"")</f>
        <v>0</v>
      </c>
      <c r="G398" s="21" t="str">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t="str">
        <f>IFERROR(INDEX(Muni!H$4:H$107,MATCH($A398,Muni!$A$4:$A$107,0)),"")</f>
        <v>-</v>
      </c>
      <c r="I398" s="24" t="str">
        <f>IFERROR(INDEX(Partidos!$J$4:$J$107,MATCH($A398,Partidos!$A$4:$A$107,0)),"")</f>
        <v>Grupos</v>
      </c>
      <c r="J398" s="21">
        <f>IF(AND(INDEX(Partidos!$J$4:$J$107,MATCH($A398,Partidos!$A$4:$A$107,0))&lt;&gt;"Grupos",INDEX(Partidos!$H$4:$H$107,MATCH($A398,Partidos!$A$4:$A$107,0))="Finalizado",$H398&lt;&gt;"",$H398=INDEX(Partidos!$K$4:$K$107,MATCH($A398,Partidos!$A$4:$A$107,0))),1,0)</f>
        <v>0</v>
      </c>
    </row>
    <row r="399" spans="1:10" x14ac:dyDescent="0.3">
      <c r="A399" s="29">
        <v>36</v>
      </c>
      <c r="B399" s="24" t="str">
        <f>IFERROR(INDEX(Partidos!$D$4:$D$107,MATCH($A399,Partidos!$A$4:$A$107,0)),"")</f>
        <v>Túnez</v>
      </c>
      <c r="C399" s="24" t="str">
        <f>IFERROR(INDEX(Partidos!$E$4:$E$107,MATCH($A399,Partidos!$A$4:$A$107,0)),"")</f>
        <v>Japón</v>
      </c>
      <c r="D399" s="29" t="s">
        <v>273</v>
      </c>
      <c r="E399" s="24">
        <f>IFERROR(INDEX(Fer!F$4:F$107,MATCH($A399,Fer!$A$4:$A$107,0)),"")</f>
        <v>0</v>
      </c>
      <c r="F399" s="24">
        <f>IFERROR(INDEX(Fer!G$4:G$107,MATCH($A399,Fer!$A$4:$A$107,0)),"")</f>
        <v>1</v>
      </c>
      <c r="G399" s="21" t="str">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t="str">
        <f>IFERROR(INDEX(Fer!H$4:H$107,MATCH($A399,Fer!$A$4:$A$107,0)),"")</f>
        <v>-</v>
      </c>
      <c r="I399" s="24" t="str">
        <f>IFERROR(INDEX(Partidos!$J$4:$J$107,MATCH($A399,Partidos!$A$4:$A$107,0)),"")</f>
        <v>Grupos</v>
      </c>
      <c r="J399" s="21">
        <f>IF(AND(INDEX(Partidos!$J$4:$J$107,MATCH($A399,Partidos!$A$4:$A$107,0))&lt;&gt;"Grupos",INDEX(Partidos!$H$4:$H$107,MATCH($A399,Partidos!$A$4:$A$107,0))="Finalizado",$H399&lt;&gt;"",$H399=INDEX(Partidos!$K$4:$K$107,MATCH($A399,Partidos!$A$4:$A$107,0))),1,0)</f>
        <v>0</v>
      </c>
    </row>
    <row r="400" spans="1:10" x14ac:dyDescent="0.3">
      <c r="A400" s="31">
        <v>37</v>
      </c>
      <c r="B400" s="24" t="str">
        <f>IFERROR(INDEX(Partidos!$D$4:$D$107,MATCH($A400,Partidos!$A$4:$A$107,0)),"")</f>
        <v>España</v>
      </c>
      <c r="C400" s="24" t="str">
        <f>IFERROR(INDEX(Partidos!$E$4:$E$107,MATCH($A400,Partidos!$A$4:$A$107,0)),"")</f>
        <v>Arabia Saudí</v>
      </c>
      <c r="D400" s="31" t="s">
        <v>55</v>
      </c>
      <c r="E400" s="24">
        <f>IFERROR(INDEX(Álvaro!F$4:F$107,MATCH($A400,Álvaro!$A$4:$A$107,0)),"")</f>
        <v>3</v>
      </c>
      <c r="F400" s="24">
        <f>IFERROR(INDEX(Álvaro!G$4:G$107,MATCH($A400,Álvaro!$A$4:$A$107,0)),"")</f>
        <v>0</v>
      </c>
      <c r="G400" s="21" t="str">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t="str">
        <f>IFERROR(INDEX(Álvaro!H$4:H$107,MATCH($A400,Álvaro!$A$4:$A$107,0)),"")</f>
        <v>-</v>
      </c>
      <c r="I400" s="24" t="str">
        <f>IFERROR(INDEX(Partidos!$J$4:$J$107,MATCH($A400,Partidos!$A$4:$A$107,0)),"")</f>
        <v>Grupos</v>
      </c>
      <c r="J400" s="21">
        <f>IF(AND(INDEX(Partidos!$J$4:$J$107,MATCH($A400,Partidos!$A$4:$A$107,0))&lt;&gt;"Grupos",INDEX(Partidos!$H$4:$H$107,MATCH($A400,Partidos!$A$4:$A$107,0))="Finalizado",$H400&lt;&gt;"",$H400=INDEX(Partidos!$K$4:$K$107,MATCH($A400,Partidos!$A$4:$A$107,0))),1,0)</f>
        <v>0</v>
      </c>
    </row>
    <row r="401" spans="1:10" x14ac:dyDescent="0.3">
      <c r="A401" s="29">
        <v>37</v>
      </c>
      <c r="B401" s="24" t="str">
        <f>IFERROR(INDEX(Partidos!$D$4:$D$107,MATCH($A401,Partidos!$A$4:$A$107,0)),"")</f>
        <v>España</v>
      </c>
      <c r="C401" s="24" t="str">
        <f>IFERROR(INDEX(Partidos!$E$4:$E$107,MATCH($A401,Partidos!$A$4:$A$107,0)),"")</f>
        <v>Arabia Saudí</v>
      </c>
      <c r="D401" s="29" t="s">
        <v>264</v>
      </c>
      <c r="E401" s="24">
        <f>IFERROR(INDEX(Pepe!F$4:F$107,MATCH($A401,Pepe!$A$4:$A$107,0)),"")</f>
        <v>3</v>
      </c>
      <c r="F401" s="24">
        <f>IFERROR(INDEX(Pepe!G$4:G$107,MATCH($A401,Pepe!$A$4:$A$107,0)),"")</f>
        <v>1</v>
      </c>
      <c r="G401" s="21" t="str">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t="str">
        <f>IFERROR(INDEX(Pepe!H$4:H$107,MATCH($A401,Pepe!$A$4:$A$107,0)),"")</f>
        <v>-</v>
      </c>
      <c r="I401" s="24" t="str">
        <f>IFERROR(INDEX(Partidos!$J$4:$J$107,MATCH($A401,Partidos!$A$4:$A$107,0)),"")</f>
        <v>Grupos</v>
      </c>
      <c r="J401" s="21">
        <f>IF(AND(INDEX(Partidos!$J$4:$J$107,MATCH($A401,Partidos!$A$4:$A$107,0))&lt;&gt;"Grupos",INDEX(Partidos!$H$4:$H$107,MATCH($A401,Partidos!$A$4:$A$107,0))="Finalizado",$H401&lt;&gt;"",$H401=INDEX(Partidos!$K$4:$K$107,MATCH($A401,Partidos!$A$4:$A$107,0))),1,0)</f>
        <v>0</v>
      </c>
    </row>
    <row r="402" spans="1:10" x14ac:dyDescent="0.3">
      <c r="A402" s="31">
        <v>37</v>
      </c>
      <c r="B402" s="24" t="str">
        <f>IFERROR(INDEX(Partidos!$D$4:$D$107,MATCH($A402,Partidos!$A$4:$A$107,0)),"")</f>
        <v>España</v>
      </c>
      <c r="C402" s="24" t="str">
        <f>IFERROR(INDEX(Partidos!$E$4:$E$107,MATCH($A402,Partidos!$A$4:$A$107,0)),"")</f>
        <v>Arabia Saudí</v>
      </c>
      <c r="D402" s="31" t="s">
        <v>265</v>
      </c>
      <c r="E402" s="24">
        <f>IFERROR(INDEX(Patri!F$4:F$107,MATCH($A402,Patri!$A$4:$A$107,0)),"")</f>
        <v>3</v>
      </c>
      <c r="F402" s="24">
        <f>IFERROR(INDEX(Patri!G$4:G$107,MATCH($A402,Patri!$A$4:$A$107,0)),"")</f>
        <v>1</v>
      </c>
      <c r="G402" s="21" t="str">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t="str">
        <f>IFERROR(INDEX(Patri!H$4:H$107,MATCH($A402,Patri!$A$4:$A$107,0)),"")</f>
        <v>-</v>
      </c>
      <c r="I402" s="24" t="str">
        <f>IFERROR(INDEX(Partidos!$J$4:$J$107,MATCH($A402,Partidos!$A$4:$A$107,0)),"")</f>
        <v>Grupos</v>
      </c>
      <c r="J402" s="21">
        <f>IF(AND(INDEX(Partidos!$J$4:$J$107,MATCH($A402,Partidos!$A$4:$A$107,0))&lt;&gt;"Grupos",INDEX(Partidos!$H$4:$H$107,MATCH($A402,Partidos!$A$4:$A$107,0))="Finalizado",$H402&lt;&gt;"",$H402=INDEX(Partidos!$K$4:$K$107,MATCH($A402,Partidos!$A$4:$A$107,0))),1,0)</f>
        <v>0</v>
      </c>
    </row>
    <row r="403" spans="1:10" x14ac:dyDescent="0.3">
      <c r="A403" s="29">
        <v>37</v>
      </c>
      <c r="B403" s="24" t="str">
        <f>IFERROR(INDEX(Partidos!$D$4:$D$107,MATCH($A403,Partidos!$A$4:$A$107,0)),"")</f>
        <v>España</v>
      </c>
      <c r="C403" s="24" t="str">
        <f>IFERROR(INDEX(Partidos!$E$4:$E$107,MATCH($A403,Partidos!$A$4:$A$107,0)),"")</f>
        <v>Arabia Saudí</v>
      </c>
      <c r="D403" s="29" t="s">
        <v>266</v>
      </c>
      <c r="E403" s="24">
        <f>IFERROR(INDEX(Kike!F$4:F$107,MATCH($A403,Kike!$A$4:$A$107,0)),"")</f>
        <v>2</v>
      </c>
      <c r="F403" s="24">
        <f>IFERROR(INDEX(Kike!G$4:G$107,MATCH($A403,Kike!$A$4:$A$107,0)),"")</f>
        <v>0</v>
      </c>
      <c r="G403" s="21" t="str">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t="str">
        <f>IFERROR(INDEX(Kike!H$4:H$107,MATCH($A403,Kike!$A$4:$A$107,0)),"")</f>
        <v>-</v>
      </c>
      <c r="I403" s="24" t="str">
        <f>IFERROR(INDEX(Partidos!$J$4:$J$107,MATCH($A403,Partidos!$A$4:$A$107,0)),"")</f>
        <v>Grupos</v>
      </c>
      <c r="J403" s="21">
        <f>IF(AND(INDEX(Partidos!$J$4:$J$107,MATCH($A403,Partidos!$A$4:$A$107,0))&lt;&gt;"Grupos",INDEX(Partidos!$H$4:$H$107,MATCH($A403,Partidos!$A$4:$A$107,0))="Finalizado",$H403&lt;&gt;"",$H403=INDEX(Partidos!$K$4:$K$107,MATCH($A403,Partidos!$A$4:$A$107,0))),1,0)</f>
        <v>0</v>
      </c>
    </row>
    <row r="404" spans="1:10" x14ac:dyDescent="0.3">
      <c r="A404" s="31">
        <v>37</v>
      </c>
      <c r="B404" s="24" t="str">
        <f>IFERROR(INDEX(Partidos!$D$4:$D$107,MATCH($A404,Partidos!$A$4:$A$107,0)),"")</f>
        <v>España</v>
      </c>
      <c r="C404" s="24" t="str">
        <f>IFERROR(INDEX(Partidos!$E$4:$E$107,MATCH($A404,Partidos!$A$4:$A$107,0)),"")</f>
        <v>Arabia Saudí</v>
      </c>
      <c r="D404" s="31" t="s">
        <v>267</v>
      </c>
      <c r="E404" s="24">
        <f>IFERROR(INDEX(Quintero!F$4:F$107,MATCH($A404,Quintero!$A$4:$A$107,0)),"")</f>
        <v>2</v>
      </c>
      <c r="F404" s="24">
        <f>IFERROR(INDEX(Quintero!G$4:G$107,MATCH($A404,Quintero!$A$4:$A$107,0)),"")</f>
        <v>0</v>
      </c>
      <c r="G404" s="21" t="str">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t="str">
        <f>IFERROR(INDEX(Quintero!H$4:H$107,MATCH($A404,Quintero!$A$4:$A$107,0)),"")</f>
        <v>-</v>
      </c>
      <c r="I404" s="24" t="str">
        <f>IFERROR(INDEX(Partidos!$J$4:$J$107,MATCH($A404,Partidos!$A$4:$A$107,0)),"")</f>
        <v>Grupos</v>
      </c>
      <c r="J404" s="21">
        <f>IF(AND(INDEX(Partidos!$J$4:$J$107,MATCH($A404,Partidos!$A$4:$A$107,0))&lt;&gt;"Grupos",INDEX(Partidos!$H$4:$H$107,MATCH($A404,Partidos!$A$4:$A$107,0))="Finalizado",$H404&lt;&gt;"",$H404=INDEX(Partidos!$K$4:$K$107,MATCH($A404,Partidos!$A$4:$A$107,0))),1,0)</f>
        <v>0</v>
      </c>
    </row>
    <row r="405" spans="1:10" x14ac:dyDescent="0.3">
      <c r="A405" s="29">
        <v>37</v>
      </c>
      <c r="B405" s="24" t="str">
        <f>IFERROR(INDEX(Partidos!$D$4:$D$107,MATCH($A405,Partidos!$A$4:$A$107,0)),"")</f>
        <v>España</v>
      </c>
      <c r="C405" s="24" t="str">
        <f>IFERROR(INDEX(Partidos!$E$4:$E$107,MATCH($A405,Partidos!$A$4:$A$107,0)),"")</f>
        <v>Arabia Saudí</v>
      </c>
      <c r="D405" s="29" t="s">
        <v>268</v>
      </c>
      <c r="E405" s="24">
        <f>IFERROR(INDEX(Nacho!F$4:F$107,MATCH($A405,Nacho!$A$4:$A$107,0)),"")</f>
        <v>3</v>
      </c>
      <c r="F405" s="24">
        <f>IFERROR(INDEX(Nacho!G$4:G$107,MATCH($A405,Nacho!$A$4:$A$107,0)),"")</f>
        <v>1</v>
      </c>
      <c r="G405" s="21" t="str">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t="str">
        <f>IFERROR(INDEX(Nacho!H$4:H$107,MATCH($A405,Nacho!$A$4:$A$107,0)),"")</f>
        <v>-</v>
      </c>
      <c r="I405" s="24" t="str">
        <f>IFERROR(INDEX(Partidos!$J$4:$J$107,MATCH($A405,Partidos!$A$4:$A$107,0)),"")</f>
        <v>Grupos</v>
      </c>
      <c r="J405" s="21">
        <f>IF(AND(INDEX(Partidos!$J$4:$J$107,MATCH($A405,Partidos!$A$4:$A$107,0))&lt;&gt;"Grupos",INDEX(Partidos!$H$4:$H$107,MATCH($A405,Partidos!$A$4:$A$107,0))="Finalizado",$H405&lt;&gt;"",$H405=INDEX(Partidos!$K$4:$K$107,MATCH($A405,Partidos!$A$4:$A$107,0))),1,0)</f>
        <v>0</v>
      </c>
    </row>
    <row r="406" spans="1:10" x14ac:dyDescent="0.3">
      <c r="A406" s="31">
        <v>37</v>
      </c>
      <c r="B406" s="24" t="str">
        <f>IFERROR(INDEX(Partidos!$D$4:$D$107,MATCH($A406,Partidos!$A$4:$A$107,0)),"")</f>
        <v>España</v>
      </c>
      <c r="C406" s="24" t="str">
        <f>IFERROR(INDEX(Partidos!$E$4:$E$107,MATCH($A406,Partidos!$A$4:$A$107,0)),"")</f>
        <v>Arabia Saudí</v>
      </c>
      <c r="D406" s="31" t="s">
        <v>269</v>
      </c>
      <c r="E406" s="24">
        <f>IFERROR(INDEX(Luis!F$4:F$107,MATCH($A406,Luis!$A$4:$A$107,0)),"")</f>
        <v>4</v>
      </c>
      <c r="F406" s="24">
        <f>IFERROR(INDEX(Luis!G$4:G$107,MATCH($A406,Luis!$A$4:$A$107,0)),"")</f>
        <v>1</v>
      </c>
      <c r="G406" s="21" t="str">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t="str">
        <f>IFERROR(INDEX(Luis!H$4:H$107,MATCH($A406,Luis!$A$4:$A$107,0)),"")</f>
        <v>-</v>
      </c>
      <c r="I406" s="24" t="str">
        <f>IFERROR(INDEX(Partidos!$J$4:$J$107,MATCH($A406,Partidos!$A$4:$A$107,0)),"")</f>
        <v>Grupos</v>
      </c>
      <c r="J406" s="21">
        <f>IF(AND(INDEX(Partidos!$J$4:$J$107,MATCH($A406,Partidos!$A$4:$A$107,0))&lt;&gt;"Grupos",INDEX(Partidos!$H$4:$H$107,MATCH($A406,Partidos!$A$4:$A$107,0))="Finalizado",$H406&lt;&gt;"",$H406=INDEX(Partidos!$K$4:$K$107,MATCH($A406,Partidos!$A$4:$A$107,0))),1,0)</f>
        <v>0</v>
      </c>
    </row>
    <row r="407" spans="1:10" x14ac:dyDescent="0.3">
      <c r="A407" s="29">
        <v>37</v>
      </c>
      <c r="B407" s="24" t="str">
        <f>IFERROR(INDEX(Partidos!$D$4:$D$107,MATCH($A407,Partidos!$A$4:$A$107,0)),"")</f>
        <v>España</v>
      </c>
      <c r="C407" s="24" t="str">
        <f>IFERROR(INDEX(Partidos!$E$4:$E$107,MATCH($A407,Partidos!$A$4:$A$107,0)),"")</f>
        <v>Arabia Saudí</v>
      </c>
      <c r="D407" s="29" t="s">
        <v>270</v>
      </c>
      <c r="E407" s="24">
        <f>IFERROR(INDEX(Felipe!F$4:F$107,MATCH($A407,Felipe!$A$4:$A$107,0)),"")</f>
        <v>3</v>
      </c>
      <c r="F407" s="24">
        <f>IFERROR(INDEX(Felipe!G$4:G$107,MATCH($A407,Felipe!$A$4:$A$107,0)),"")</f>
        <v>1</v>
      </c>
      <c r="G407" s="21" t="str">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t="str">
        <f>IFERROR(INDEX(Felipe!H$4:H$107,MATCH($A407,Felipe!$A$4:$A$107,0)),"")</f>
        <v>-</v>
      </c>
      <c r="I407" s="24" t="str">
        <f>IFERROR(INDEX(Partidos!$J$4:$J$107,MATCH($A407,Partidos!$A$4:$A$107,0)),"")</f>
        <v>Grupos</v>
      </c>
      <c r="J407" s="21">
        <f>IF(AND(INDEX(Partidos!$J$4:$J$107,MATCH($A407,Partidos!$A$4:$A$107,0))&lt;&gt;"Grupos",INDEX(Partidos!$H$4:$H$107,MATCH($A407,Partidos!$A$4:$A$107,0))="Finalizado",$H407&lt;&gt;"",$H407=INDEX(Partidos!$K$4:$K$107,MATCH($A407,Partidos!$A$4:$A$107,0))),1,0)</f>
        <v>0</v>
      </c>
    </row>
    <row r="408" spans="1:10" x14ac:dyDescent="0.3">
      <c r="A408" s="31">
        <v>37</v>
      </c>
      <c r="B408" s="24" t="str">
        <f>IFERROR(INDEX(Partidos!$D$4:$D$107,MATCH($A408,Partidos!$A$4:$A$107,0)),"")</f>
        <v>España</v>
      </c>
      <c r="C408" s="24" t="str">
        <f>IFERROR(INDEX(Partidos!$E$4:$E$107,MATCH($A408,Partidos!$A$4:$A$107,0)),"")</f>
        <v>Arabia Saudí</v>
      </c>
      <c r="D408" s="31" t="s">
        <v>271</v>
      </c>
      <c r="E408" s="24">
        <f>IFERROR(INDEX(Simón!F$4:F$107,MATCH($A408,Simón!$A$4:$A$107,0)),"")</f>
        <v>3</v>
      </c>
      <c r="F408" s="24">
        <f>IFERROR(INDEX(Simón!G$4:G$107,MATCH($A408,Simón!$A$4:$A$107,0)),"")</f>
        <v>1</v>
      </c>
      <c r="G408" s="21" t="str">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t="str">
        <f>IFERROR(INDEX(Simón!H$4:H$107,MATCH($A408,Simón!$A$4:$A$107,0)),"")</f>
        <v>-</v>
      </c>
      <c r="I408" s="24" t="str">
        <f>IFERROR(INDEX(Partidos!$J$4:$J$107,MATCH($A408,Partidos!$A$4:$A$107,0)),"")</f>
        <v>Grupos</v>
      </c>
      <c r="J408" s="21">
        <f>IF(AND(INDEX(Partidos!$J$4:$J$107,MATCH($A408,Partidos!$A$4:$A$107,0))&lt;&gt;"Grupos",INDEX(Partidos!$H$4:$H$107,MATCH($A408,Partidos!$A$4:$A$107,0))="Finalizado",$H408&lt;&gt;"",$H408=INDEX(Partidos!$K$4:$K$107,MATCH($A408,Partidos!$A$4:$A$107,0))),1,0)</f>
        <v>0</v>
      </c>
    </row>
    <row r="409" spans="1:10" x14ac:dyDescent="0.3">
      <c r="A409" s="29">
        <v>37</v>
      </c>
      <c r="B409" s="24" t="str">
        <f>IFERROR(INDEX(Partidos!$D$4:$D$107,MATCH($A409,Partidos!$A$4:$A$107,0)),"")</f>
        <v>España</v>
      </c>
      <c r="C409" s="24" t="str">
        <f>IFERROR(INDEX(Partidos!$E$4:$E$107,MATCH($A409,Partidos!$A$4:$A$107,0)),"")</f>
        <v>Arabia Saudí</v>
      </c>
      <c r="D409" s="29" t="s">
        <v>272</v>
      </c>
      <c r="E409" s="24">
        <f>IFERROR(INDEX(Muni!F$4:F$107,MATCH($A409,Muni!$A$4:$A$107,0)),"")</f>
        <v>3</v>
      </c>
      <c r="F409" s="24">
        <f>IFERROR(INDEX(Muni!G$4:G$107,MATCH($A409,Muni!$A$4:$A$107,0)),"")</f>
        <v>0</v>
      </c>
      <c r="G409" s="21" t="str">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t="str">
        <f>IFERROR(INDEX(Muni!H$4:H$107,MATCH($A409,Muni!$A$4:$A$107,0)),"")</f>
        <v>-</v>
      </c>
      <c r="I409" s="24" t="str">
        <f>IFERROR(INDEX(Partidos!$J$4:$J$107,MATCH($A409,Partidos!$A$4:$A$107,0)),"")</f>
        <v>Grupos</v>
      </c>
      <c r="J409" s="21">
        <f>IF(AND(INDEX(Partidos!$J$4:$J$107,MATCH($A409,Partidos!$A$4:$A$107,0))&lt;&gt;"Grupos",INDEX(Partidos!$H$4:$H$107,MATCH($A409,Partidos!$A$4:$A$107,0))="Finalizado",$H409&lt;&gt;"",$H409=INDEX(Partidos!$K$4:$K$107,MATCH($A409,Partidos!$A$4:$A$107,0))),1,0)</f>
        <v>0</v>
      </c>
    </row>
    <row r="410" spans="1:10" x14ac:dyDescent="0.3">
      <c r="A410" s="31">
        <v>37</v>
      </c>
      <c r="B410" s="24" t="str">
        <f>IFERROR(INDEX(Partidos!$D$4:$D$107,MATCH($A410,Partidos!$A$4:$A$107,0)),"")</f>
        <v>España</v>
      </c>
      <c r="C410" s="24" t="str">
        <f>IFERROR(INDEX(Partidos!$E$4:$E$107,MATCH($A410,Partidos!$A$4:$A$107,0)),"")</f>
        <v>Arabia Saudí</v>
      </c>
      <c r="D410" s="31" t="s">
        <v>273</v>
      </c>
      <c r="E410" s="24">
        <f>IFERROR(INDEX(Fer!F$4:F$107,MATCH($A410,Fer!$A$4:$A$107,0)),"")</f>
        <v>4</v>
      </c>
      <c r="F410" s="24">
        <f>IFERROR(INDEX(Fer!G$4:G$107,MATCH($A410,Fer!$A$4:$A$107,0)),"")</f>
        <v>0</v>
      </c>
      <c r="G410" s="21" t="str">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t="str">
        <f>IFERROR(INDEX(Fer!H$4:H$107,MATCH($A410,Fer!$A$4:$A$107,0)),"")</f>
        <v>-</v>
      </c>
      <c r="I410" s="24" t="str">
        <f>IFERROR(INDEX(Partidos!$J$4:$J$107,MATCH($A410,Partidos!$A$4:$A$107,0)),"")</f>
        <v>Grupos</v>
      </c>
      <c r="J410" s="21">
        <f>IF(AND(INDEX(Partidos!$J$4:$J$107,MATCH($A410,Partidos!$A$4:$A$107,0))&lt;&gt;"Grupos",INDEX(Partidos!$H$4:$H$107,MATCH($A410,Partidos!$A$4:$A$107,0))="Finalizado",$H410&lt;&gt;"",$H410=INDEX(Partidos!$K$4:$K$107,MATCH($A410,Partidos!$A$4:$A$107,0))),1,0)</f>
        <v>0</v>
      </c>
    </row>
    <row r="411" spans="1:10" x14ac:dyDescent="0.3">
      <c r="A411" s="29">
        <v>38</v>
      </c>
      <c r="B411" s="24" t="str">
        <f>IFERROR(INDEX(Partidos!$D$4:$D$107,MATCH($A411,Partidos!$A$4:$A$107,0)),"")</f>
        <v>Bélgica</v>
      </c>
      <c r="C411" s="24" t="str">
        <f>IFERROR(INDEX(Partidos!$E$4:$E$107,MATCH($A411,Partidos!$A$4:$A$107,0)),"")</f>
        <v>Irán</v>
      </c>
      <c r="D411" s="29" t="s">
        <v>55</v>
      </c>
      <c r="E411" s="24">
        <f>IFERROR(INDEX(Álvaro!F$4:F$107,MATCH($A411,Álvaro!$A$4:$A$107,0)),"")</f>
        <v>2</v>
      </c>
      <c r="F411" s="24">
        <f>IFERROR(INDEX(Álvaro!G$4:G$107,MATCH($A411,Álvaro!$A$4:$A$107,0)),"")</f>
        <v>0</v>
      </c>
      <c r="G411" s="21" t="str">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t="str">
        <f>IFERROR(INDEX(Álvaro!H$4:H$107,MATCH($A411,Álvaro!$A$4:$A$107,0)),"")</f>
        <v>-</v>
      </c>
      <c r="I411" s="24" t="str">
        <f>IFERROR(INDEX(Partidos!$J$4:$J$107,MATCH($A411,Partidos!$A$4:$A$107,0)),"")</f>
        <v>Grupos</v>
      </c>
      <c r="J411" s="21">
        <f>IF(AND(INDEX(Partidos!$J$4:$J$107,MATCH($A411,Partidos!$A$4:$A$107,0))&lt;&gt;"Grupos",INDEX(Partidos!$H$4:$H$107,MATCH($A411,Partidos!$A$4:$A$107,0))="Finalizado",$H411&lt;&gt;"",$H411=INDEX(Partidos!$K$4:$K$107,MATCH($A411,Partidos!$A$4:$A$107,0))),1,0)</f>
        <v>0</v>
      </c>
    </row>
    <row r="412" spans="1:10" x14ac:dyDescent="0.3">
      <c r="A412" s="31">
        <v>38</v>
      </c>
      <c r="B412" s="24" t="str">
        <f>IFERROR(INDEX(Partidos!$D$4:$D$107,MATCH($A412,Partidos!$A$4:$A$107,0)),"")</f>
        <v>Bélgica</v>
      </c>
      <c r="C412" s="24" t="str">
        <f>IFERROR(INDEX(Partidos!$E$4:$E$107,MATCH($A412,Partidos!$A$4:$A$107,0)),"")</f>
        <v>Irán</v>
      </c>
      <c r="D412" s="31" t="s">
        <v>264</v>
      </c>
      <c r="E412" s="24">
        <f>IFERROR(INDEX(Pepe!F$4:F$107,MATCH($A412,Pepe!$A$4:$A$107,0)),"")</f>
        <v>2</v>
      </c>
      <c r="F412" s="24">
        <f>IFERROR(INDEX(Pepe!G$4:G$107,MATCH($A412,Pepe!$A$4:$A$107,0)),"")</f>
        <v>0</v>
      </c>
      <c r="G412" s="21" t="str">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t="str">
        <f>IFERROR(INDEX(Pepe!H$4:H$107,MATCH($A412,Pepe!$A$4:$A$107,0)),"")</f>
        <v>-</v>
      </c>
      <c r="I412" s="24" t="str">
        <f>IFERROR(INDEX(Partidos!$J$4:$J$107,MATCH($A412,Partidos!$A$4:$A$107,0)),"")</f>
        <v>Grupos</v>
      </c>
      <c r="J412" s="21">
        <f>IF(AND(INDEX(Partidos!$J$4:$J$107,MATCH($A412,Partidos!$A$4:$A$107,0))&lt;&gt;"Grupos",INDEX(Partidos!$H$4:$H$107,MATCH($A412,Partidos!$A$4:$A$107,0))="Finalizado",$H412&lt;&gt;"",$H412=INDEX(Partidos!$K$4:$K$107,MATCH($A412,Partidos!$A$4:$A$107,0))),1,0)</f>
        <v>0</v>
      </c>
    </row>
    <row r="413" spans="1:10" x14ac:dyDescent="0.3">
      <c r="A413" s="29">
        <v>38</v>
      </c>
      <c r="B413" s="24" t="str">
        <f>IFERROR(INDEX(Partidos!$D$4:$D$107,MATCH($A413,Partidos!$A$4:$A$107,0)),"")</f>
        <v>Bélgica</v>
      </c>
      <c r="C413" s="24" t="str">
        <f>IFERROR(INDEX(Partidos!$E$4:$E$107,MATCH($A413,Partidos!$A$4:$A$107,0)),"")</f>
        <v>Irán</v>
      </c>
      <c r="D413" s="29" t="s">
        <v>265</v>
      </c>
      <c r="E413" s="24">
        <f>IFERROR(INDEX(Patri!F$4:F$107,MATCH($A413,Patri!$A$4:$A$107,0)),"")</f>
        <v>2</v>
      </c>
      <c r="F413" s="24">
        <f>IFERROR(INDEX(Patri!G$4:G$107,MATCH($A413,Patri!$A$4:$A$107,0)),"")</f>
        <v>1</v>
      </c>
      <c r="G413" s="21" t="str">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t="str">
        <f>IFERROR(INDEX(Patri!H$4:H$107,MATCH($A413,Patri!$A$4:$A$107,0)),"")</f>
        <v>-</v>
      </c>
      <c r="I413" s="24" t="str">
        <f>IFERROR(INDEX(Partidos!$J$4:$J$107,MATCH($A413,Partidos!$A$4:$A$107,0)),"")</f>
        <v>Grupos</v>
      </c>
      <c r="J413" s="21">
        <f>IF(AND(INDEX(Partidos!$J$4:$J$107,MATCH($A413,Partidos!$A$4:$A$107,0))&lt;&gt;"Grupos",INDEX(Partidos!$H$4:$H$107,MATCH($A413,Partidos!$A$4:$A$107,0))="Finalizado",$H413&lt;&gt;"",$H413=INDEX(Partidos!$K$4:$K$107,MATCH($A413,Partidos!$A$4:$A$107,0))),1,0)</f>
        <v>0</v>
      </c>
    </row>
    <row r="414" spans="1:10" x14ac:dyDescent="0.3">
      <c r="A414" s="31">
        <v>38</v>
      </c>
      <c r="B414" s="24" t="str">
        <f>IFERROR(INDEX(Partidos!$D$4:$D$107,MATCH($A414,Partidos!$A$4:$A$107,0)),"")</f>
        <v>Bélgica</v>
      </c>
      <c r="C414" s="24" t="str">
        <f>IFERROR(INDEX(Partidos!$E$4:$E$107,MATCH($A414,Partidos!$A$4:$A$107,0)),"")</f>
        <v>Irán</v>
      </c>
      <c r="D414" s="31" t="s">
        <v>266</v>
      </c>
      <c r="E414" s="24">
        <f>IFERROR(INDEX(Kike!F$4:F$107,MATCH($A414,Kike!$A$4:$A$107,0)),"")</f>
        <v>2</v>
      </c>
      <c r="F414" s="24">
        <f>IFERROR(INDEX(Kike!G$4:G$107,MATCH($A414,Kike!$A$4:$A$107,0)),"")</f>
        <v>0</v>
      </c>
      <c r="G414" s="21" t="str">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t="str">
        <f>IFERROR(INDEX(Kike!H$4:H$107,MATCH($A414,Kike!$A$4:$A$107,0)),"")</f>
        <v>-</v>
      </c>
      <c r="I414" s="24" t="str">
        <f>IFERROR(INDEX(Partidos!$J$4:$J$107,MATCH($A414,Partidos!$A$4:$A$107,0)),"")</f>
        <v>Grupos</v>
      </c>
      <c r="J414" s="21">
        <f>IF(AND(INDEX(Partidos!$J$4:$J$107,MATCH($A414,Partidos!$A$4:$A$107,0))&lt;&gt;"Grupos",INDEX(Partidos!$H$4:$H$107,MATCH($A414,Partidos!$A$4:$A$107,0))="Finalizado",$H414&lt;&gt;"",$H414=INDEX(Partidos!$K$4:$K$107,MATCH($A414,Partidos!$A$4:$A$107,0))),1,0)</f>
        <v>0</v>
      </c>
    </row>
    <row r="415" spans="1:10" x14ac:dyDescent="0.3">
      <c r="A415" s="29">
        <v>38</v>
      </c>
      <c r="B415" s="24" t="str">
        <f>IFERROR(INDEX(Partidos!$D$4:$D$107,MATCH($A415,Partidos!$A$4:$A$107,0)),"")</f>
        <v>Bélgica</v>
      </c>
      <c r="C415" s="24" t="str">
        <f>IFERROR(INDEX(Partidos!$E$4:$E$107,MATCH($A415,Partidos!$A$4:$A$107,0)),"")</f>
        <v>Irán</v>
      </c>
      <c r="D415" s="29" t="s">
        <v>267</v>
      </c>
      <c r="E415" s="24">
        <f>IFERROR(INDEX(Quintero!F$4:F$107,MATCH($A415,Quintero!$A$4:$A$107,0)),"")</f>
        <v>2</v>
      </c>
      <c r="F415" s="24">
        <f>IFERROR(INDEX(Quintero!G$4:G$107,MATCH($A415,Quintero!$A$4:$A$107,0)),"")</f>
        <v>0</v>
      </c>
      <c r="G415" s="21" t="str">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t="str">
        <f>IFERROR(INDEX(Quintero!H$4:H$107,MATCH($A415,Quintero!$A$4:$A$107,0)),"")</f>
        <v>-</v>
      </c>
      <c r="I415" s="24" t="str">
        <f>IFERROR(INDEX(Partidos!$J$4:$J$107,MATCH($A415,Partidos!$A$4:$A$107,0)),"")</f>
        <v>Grupos</v>
      </c>
      <c r="J415" s="21">
        <f>IF(AND(INDEX(Partidos!$J$4:$J$107,MATCH($A415,Partidos!$A$4:$A$107,0))&lt;&gt;"Grupos",INDEX(Partidos!$H$4:$H$107,MATCH($A415,Partidos!$A$4:$A$107,0))="Finalizado",$H415&lt;&gt;"",$H415=INDEX(Partidos!$K$4:$K$107,MATCH($A415,Partidos!$A$4:$A$107,0))),1,0)</f>
        <v>0</v>
      </c>
    </row>
    <row r="416" spans="1:10" x14ac:dyDescent="0.3">
      <c r="A416" s="31">
        <v>38</v>
      </c>
      <c r="B416" s="24" t="str">
        <f>IFERROR(INDEX(Partidos!$D$4:$D$107,MATCH($A416,Partidos!$A$4:$A$107,0)),"")</f>
        <v>Bélgica</v>
      </c>
      <c r="C416" s="24" t="str">
        <f>IFERROR(INDEX(Partidos!$E$4:$E$107,MATCH($A416,Partidos!$A$4:$A$107,0)),"")</f>
        <v>Irán</v>
      </c>
      <c r="D416" s="31" t="s">
        <v>268</v>
      </c>
      <c r="E416" s="24">
        <f>IFERROR(INDEX(Nacho!F$4:F$107,MATCH($A416,Nacho!$A$4:$A$107,0)),"")</f>
        <v>2</v>
      </c>
      <c r="F416" s="24">
        <f>IFERROR(INDEX(Nacho!G$4:G$107,MATCH($A416,Nacho!$A$4:$A$107,0)),"")</f>
        <v>0</v>
      </c>
      <c r="G416" s="21" t="str">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t="str">
        <f>IFERROR(INDEX(Nacho!H$4:H$107,MATCH($A416,Nacho!$A$4:$A$107,0)),"")</f>
        <v>-</v>
      </c>
      <c r="I416" s="24" t="str">
        <f>IFERROR(INDEX(Partidos!$J$4:$J$107,MATCH($A416,Partidos!$A$4:$A$107,0)),"")</f>
        <v>Grupos</v>
      </c>
      <c r="J416" s="21">
        <f>IF(AND(INDEX(Partidos!$J$4:$J$107,MATCH($A416,Partidos!$A$4:$A$107,0))&lt;&gt;"Grupos",INDEX(Partidos!$H$4:$H$107,MATCH($A416,Partidos!$A$4:$A$107,0))="Finalizado",$H416&lt;&gt;"",$H416=INDEX(Partidos!$K$4:$K$107,MATCH($A416,Partidos!$A$4:$A$107,0))),1,0)</f>
        <v>0</v>
      </c>
    </row>
    <row r="417" spans="1:10" x14ac:dyDescent="0.3">
      <c r="A417" s="29">
        <v>38</v>
      </c>
      <c r="B417" s="24" t="str">
        <f>IFERROR(INDEX(Partidos!$D$4:$D$107,MATCH($A417,Partidos!$A$4:$A$107,0)),"")</f>
        <v>Bélgica</v>
      </c>
      <c r="C417" s="24" t="str">
        <f>IFERROR(INDEX(Partidos!$E$4:$E$107,MATCH($A417,Partidos!$A$4:$A$107,0)),"")</f>
        <v>Irán</v>
      </c>
      <c r="D417" s="29" t="s">
        <v>269</v>
      </c>
      <c r="E417" s="24">
        <f>IFERROR(INDEX(Luis!F$4:F$107,MATCH($A417,Luis!$A$4:$A$107,0)),"")</f>
        <v>3</v>
      </c>
      <c r="F417" s="24">
        <f>IFERROR(INDEX(Luis!G$4:G$107,MATCH($A417,Luis!$A$4:$A$107,0)),"")</f>
        <v>0</v>
      </c>
      <c r="G417" s="21" t="str">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t="str">
        <f>IFERROR(INDEX(Luis!H$4:H$107,MATCH($A417,Luis!$A$4:$A$107,0)),"")</f>
        <v>-</v>
      </c>
      <c r="I417" s="24" t="str">
        <f>IFERROR(INDEX(Partidos!$J$4:$J$107,MATCH($A417,Partidos!$A$4:$A$107,0)),"")</f>
        <v>Grupos</v>
      </c>
      <c r="J417" s="21">
        <f>IF(AND(INDEX(Partidos!$J$4:$J$107,MATCH($A417,Partidos!$A$4:$A$107,0))&lt;&gt;"Grupos",INDEX(Partidos!$H$4:$H$107,MATCH($A417,Partidos!$A$4:$A$107,0))="Finalizado",$H417&lt;&gt;"",$H417=INDEX(Partidos!$K$4:$K$107,MATCH($A417,Partidos!$A$4:$A$107,0))),1,0)</f>
        <v>0</v>
      </c>
    </row>
    <row r="418" spans="1:10" x14ac:dyDescent="0.3">
      <c r="A418" s="31">
        <v>38</v>
      </c>
      <c r="B418" s="24" t="str">
        <f>IFERROR(INDEX(Partidos!$D$4:$D$107,MATCH($A418,Partidos!$A$4:$A$107,0)),"")</f>
        <v>Bélgica</v>
      </c>
      <c r="C418" s="24" t="str">
        <f>IFERROR(INDEX(Partidos!$E$4:$E$107,MATCH($A418,Partidos!$A$4:$A$107,0)),"")</f>
        <v>Irán</v>
      </c>
      <c r="D418" s="31" t="s">
        <v>270</v>
      </c>
      <c r="E418" s="24">
        <f>IFERROR(INDEX(Felipe!F$4:F$107,MATCH($A418,Felipe!$A$4:$A$107,0)),"")</f>
        <v>2</v>
      </c>
      <c r="F418" s="24">
        <f>IFERROR(INDEX(Felipe!G$4:G$107,MATCH($A418,Felipe!$A$4:$A$107,0)),"")</f>
        <v>0</v>
      </c>
      <c r="G418" s="21" t="str">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t="str">
        <f>IFERROR(INDEX(Felipe!H$4:H$107,MATCH($A418,Felipe!$A$4:$A$107,0)),"")</f>
        <v>-</v>
      </c>
      <c r="I418" s="24" t="str">
        <f>IFERROR(INDEX(Partidos!$J$4:$J$107,MATCH($A418,Partidos!$A$4:$A$107,0)),"")</f>
        <v>Grupos</v>
      </c>
      <c r="J418" s="21">
        <f>IF(AND(INDEX(Partidos!$J$4:$J$107,MATCH($A418,Partidos!$A$4:$A$107,0))&lt;&gt;"Grupos",INDEX(Partidos!$H$4:$H$107,MATCH($A418,Partidos!$A$4:$A$107,0))="Finalizado",$H418&lt;&gt;"",$H418=INDEX(Partidos!$K$4:$K$107,MATCH($A418,Partidos!$A$4:$A$107,0))),1,0)</f>
        <v>0</v>
      </c>
    </row>
    <row r="419" spans="1:10" x14ac:dyDescent="0.3">
      <c r="A419" s="29">
        <v>38</v>
      </c>
      <c r="B419" s="24" t="str">
        <f>IFERROR(INDEX(Partidos!$D$4:$D$107,MATCH($A419,Partidos!$A$4:$A$107,0)),"")</f>
        <v>Bélgica</v>
      </c>
      <c r="C419" s="24" t="str">
        <f>IFERROR(INDEX(Partidos!$E$4:$E$107,MATCH($A419,Partidos!$A$4:$A$107,0)),"")</f>
        <v>Irán</v>
      </c>
      <c r="D419" s="29" t="s">
        <v>271</v>
      </c>
      <c r="E419" s="24">
        <f>IFERROR(INDEX(Simón!F$4:F$107,MATCH($A419,Simón!$A$4:$A$107,0)),"")</f>
        <v>2</v>
      </c>
      <c r="F419" s="24">
        <f>IFERROR(INDEX(Simón!G$4:G$107,MATCH($A419,Simón!$A$4:$A$107,0)),"")</f>
        <v>0</v>
      </c>
      <c r="G419" s="21" t="str">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t="str">
        <f>IFERROR(INDEX(Simón!H$4:H$107,MATCH($A419,Simón!$A$4:$A$107,0)),"")</f>
        <v>-</v>
      </c>
      <c r="I419" s="24" t="str">
        <f>IFERROR(INDEX(Partidos!$J$4:$J$107,MATCH($A419,Partidos!$A$4:$A$107,0)),"")</f>
        <v>Grupos</v>
      </c>
      <c r="J419" s="21">
        <f>IF(AND(INDEX(Partidos!$J$4:$J$107,MATCH($A419,Partidos!$A$4:$A$107,0))&lt;&gt;"Grupos",INDEX(Partidos!$H$4:$H$107,MATCH($A419,Partidos!$A$4:$A$107,0))="Finalizado",$H419&lt;&gt;"",$H419=INDEX(Partidos!$K$4:$K$107,MATCH($A419,Partidos!$A$4:$A$107,0))),1,0)</f>
        <v>0</v>
      </c>
    </row>
    <row r="420" spans="1:10" x14ac:dyDescent="0.3">
      <c r="A420" s="31">
        <v>38</v>
      </c>
      <c r="B420" s="24" t="str">
        <f>IFERROR(INDEX(Partidos!$D$4:$D$107,MATCH($A420,Partidos!$A$4:$A$107,0)),"")</f>
        <v>Bélgica</v>
      </c>
      <c r="C420" s="24" t="str">
        <f>IFERROR(INDEX(Partidos!$E$4:$E$107,MATCH($A420,Partidos!$A$4:$A$107,0)),"")</f>
        <v>Irán</v>
      </c>
      <c r="D420" s="31" t="s">
        <v>272</v>
      </c>
      <c r="E420" s="24">
        <f>IFERROR(INDEX(Muni!F$4:F$107,MATCH($A420,Muni!$A$4:$A$107,0)),"")</f>
        <v>3</v>
      </c>
      <c r="F420" s="24">
        <f>IFERROR(INDEX(Muni!G$4:G$107,MATCH($A420,Muni!$A$4:$A$107,0)),"")</f>
        <v>0</v>
      </c>
      <c r="G420" s="21" t="str">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t="str">
        <f>IFERROR(INDEX(Muni!H$4:H$107,MATCH($A420,Muni!$A$4:$A$107,0)),"")</f>
        <v>-</v>
      </c>
      <c r="I420" s="24" t="str">
        <f>IFERROR(INDEX(Partidos!$J$4:$J$107,MATCH($A420,Partidos!$A$4:$A$107,0)),"")</f>
        <v>Grupos</v>
      </c>
      <c r="J420" s="21">
        <f>IF(AND(INDEX(Partidos!$J$4:$J$107,MATCH($A420,Partidos!$A$4:$A$107,0))&lt;&gt;"Grupos",INDEX(Partidos!$H$4:$H$107,MATCH($A420,Partidos!$A$4:$A$107,0))="Finalizado",$H420&lt;&gt;"",$H420=INDEX(Partidos!$K$4:$K$107,MATCH($A420,Partidos!$A$4:$A$107,0))),1,0)</f>
        <v>0</v>
      </c>
    </row>
    <row r="421" spans="1:10" x14ac:dyDescent="0.3">
      <c r="A421" s="29">
        <v>38</v>
      </c>
      <c r="B421" s="24" t="str">
        <f>IFERROR(INDEX(Partidos!$D$4:$D$107,MATCH($A421,Partidos!$A$4:$A$107,0)),"")</f>
        <v>Bélgica</v>
      </c>
      <c r="C421" s="24" t="str">
        <f>IFERROR(INDEX(Partidos!$E$4:$E$107,MATCH($A421,Partidos!$A$4:$A$107,0)),"")</f>
        <v>Irán</v>
      </c>
      <c r="D421" s="29" t="s">
        <v>273</v>
      </c>
      <c r="E421" s="24">
        <f>IFERROR(INDEX(Fer!F$4:F$107,MATCH($A421,Fer!$A$4:$A$107,0)),"")</f>
        <v>3</v>
      </c>
      <c r="F421" s="24">
        <f>IFERROR(INDEX(Fer!G$4:G$107,MATCH($A421,Fer!$A$4:$A$107,0)),"")</f>
        <v>0</v>
      </c>
      <c r="G421" s="21" t="str">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t="str">
        <f>IFERROR(INDEX(Fer!H$4:H$107,MATCH($A421,Fer!$A$4:$A$107,0)),"")</f>
        <v>-</v>
      </c>
      <c r="I421" s="24" t="str">
        <f>IFERROR(INDEX(Partidos!$J$4:$J$107,MATCH($A421,Partidos!$A$4:$A$107,0)),"")</f>
        <v>Grupos</v>
      </c>
      <c r="J421" s="21">
        <f>IF(AND(INDEX(Partidos!$J$4:$J$107,MATCH($A421,Partidos!$A$4:$A$107,0))&lt;&gt;"Grupos",INDEX(Partidos!$H$4:$H$107,MATCH($A421,Partidos!$A$4:$A$107,0))="Finalizado",$H421&lt;&gt;"",$H421=INDEX(Partidos!$K$4:$K$107,MATCH($A421,Partidos!$A$4:$A$107,0))),1,0)</f>
        <v>0</v>
      </c>
    </row>
    <row r="422" spans="1:10" x14ac:dyDescent="0.3">
      <c r="A422" s="31">
        <v>39</v>
      </c>
      <c r="B422" s="24" t="str">
        <f>IFERROR(INDEX(Partidos!$D$4:$D$107,MATCH($A422,Partidos!$A$4:$A$107,0)),"")</f>
        <v>Uruguay</v>
      </c>
      <c r="C422" s="24" t="str">
        <f>IFERROR(INDEX(Partidos!$E$4:$E$107,MATCH($A422,Partidos!$A$4:$A$107,0)),"")</f>
        <v>Cabo Verde</v>
      </c>
      <c r="D422" s="31" t="s">
        <v>55</v>
      </c>
      <c r="E422" s="24">
        <f>IFERROR(INDEX(Álvaro!F$4:F$107,MATCH($A422,Álvaro!$A$4:$A$107,0)),"")</f>
        <v>2</v>
      </c>
      <c r="F422" s="24">
        <f>IFERROR(INDEX(Álvaro!G$4:G$107,MATCH($A422,Álvaro!$A$4:$A$107,0)),"")</f>
        <v>0</v>
      </c>
      <c r="G422" s="21" t="str">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t="str">
        <f>IFERROR(INDEX(Álvaro!H$4:H$107,MATCH($A422,Álvaro!$A$4:$A$107,0)),"")</f>
        <v>-</v>
      </c>
      <c r="I422" s="24" t="str">
        <f>IFERROR(INDEX(Partidos!$J$4:$J$107,MATCH($A422,Partidos!$A$4:$A$107,0)),"")</f>
        <v>Grupos</v>
      </c>
      <c r="J422" s="21">
        <f>IF(AND(INDEX(Partidos!$J$4:$J$107,MATCH($A422,Partidos!$A$4:$A$107,0))&lt;&gt;"Grupos",INDEX(Partidos!$H$4:$H$107,MATCH($A422,Partidos!$A$4:$A$107,0))="Finalizado",$H422&lt;&gt;"",$H422=INDEX(Partidos!$K$4:$K$107,MATCH($A422,Partidos!$A$4:$A$107,0))),1,0)</f>
        <v>0</v>
      </c>
    </row>
    <row r="423" spans="1:10" x14ac:dyDescent="0.3">
      <c r="A423" s="29">
        <v>39</v>
      </c>
      <c r="B423" s="24" t="str">
        <f>IFERROR(INDEX(Partidos!$D$4:$D$107,MATCH($A423,Partidos!$A$4:$A$107,0)),"")</f>
        <v>Uruguay</v>
      </c>
      <c r="C423" s="24" t="str">
        <f>IFERROR(INDEX(Partidos!$E$4:$E$107,MATCH($A423,Partidos!$A$4:$A$107,0)),"")</f>
        <v>Cabo Verde</v>
      </c>
      <c r="D423" s="29" t="s">
        <v>264</v>
      </c>
      <c r="E423" s="24">
        <f>IFERROR(INDEX(Pepe!F$4:F$107,MATCH($A423,Pepe!$A$4:$A$107,0)),"")</f>
        <v>2</v>
      </c>
      <c r="F423" s="24">
        <f>IFERROR(INDEX(Pepe!G$4:G$107,MATCH($A423,Pepe!$A$4:$A$107,0)),"")</f>
        <v>0</v>
      </c>
      <c r="G423" s="21" t="str">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t="str">
        <f>IFERROR(INDEX(Pepe!H$4:H$107,MATCH($A423,Pepe!$A$4:$A$107,0)),"")</f>
        <v>-</v>
      </c>
      <c r="I423" s="24" t="str">
        <f>IFERROR(INDEX(Partidos!$J$4:$J$107,MATCH($A423,Partidos!$A$4:$A$107,0)),"")</f>
        <v>Grupos</v>
      </c>
      <c r="J423" s="21">
        <f>IF(AND(INDEX(Partidos!$J$4:$J$107,MATCH($A423,Partidos!$A$4:$A$107,0))&lt;&gt;"Grupos",INDEX(Partidos!$H$4:$H$107,MATCH($A423,Partidos!$A$4:$A$107,0))="Finalizado",$H423&lt;&gt;"",$H423=INDEX(Partidos!$K$4:$K$107,MATCH($A423,Partidos!$A$4:$A$107,0))),1,0)</f>
        <v>0</v>
      </c>
    </row>
    <row r="424" spans="1:10" x14ac:dyDescent="0.3">
      <c r="A424" s="31">
        <v>39</v>
      </c>
      <c r="B424" s="24" t="str">
        <f>IFERROR(INDEX(Partidos!$D$4:$D$107,MATCH($A424,Partidos!$A$4:$A$107,0)),"")</f>
        <v>Uruguay</v>
      </c>
      <c r="C424" s="24" t="str">
        <f>IFERROR(INDEX(Partidos!$E$4:$E$107,MATCH($A424,Partidos!$A$4:$A$107,0)),"")</f>
        <v>Cabo Verde</v>
      </c>
      <c r="D424" s="31" t="s">
        <v>265</v>
      </c>
      <c r="E424" s="24">
        <f>IFERROR(INDEX(Patri!F$4:F$107,MATCH($A424,Patri!$A$4:$A$107,0)),"")</f>
        <v>2</v>
      </c>
      <c r="F424" s="24">
        <f>IFERROR(INDEX(Patri!G$4:G$107,MATCH($A424,Patri!$A$4:$A$107,0)),"")</f>
        <v>0</v>
      </c>
      <c r="G424" s="21" t="str">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t="str">
        <f>IFERROR(INDEX(Patri!H$4:H$107,MATCH($A424,Patri!$A$4:$A$107,0)),"")</f>
        <v>-</v>
      </c>
      <c r="I424" s="24" t="str">
        <f>IFERROR(INDEX(Partidos!$J$4:$J$107,MATCH($A424,Partidos!$A$4:$A$107,0)),"")</f>
        <v>Grupos</v>
      </c>
      <c r="J424" s="21">
        <f>IF(AND(INDEX(Partidos!$J$4:$J$107,MATCH($A424,Partidos!$A$4:$A$107,0))&lt;&gt;"Grupos",INDEX(Partidos!$H$4:$H$107,MATCH($A424,Partidos!$A$4:$A$107,0))="Finalizado",$H424&lt;&gt;"",$H424=INDEX(Partidos!$K$4:$K$107,MATCH($A424,Partidos!$A$4:$A$107,0))),1,0)</f>
        <v>0</v>
      </c>
    </row>
    <row r="425" spans="1:10" x14ac:dyDescent="0.3">
      <c r="A425" s="29">
        <v>39</v>
      </c>
      <c r="B425" s="24" t="str">
        <f>IFERROR(INDEX(Partidos!$D$4:$D$107,MATCH($A425,Partidos!$A$4:$A$107,0)),"")</f>
        <v>Uruguay</v>
      </c>
      <c r="C425" s="24" t="str">
        <f>IFERROR(INDEX(Partidos!$E$4:$E$107,MATCH($A425,Partidos!$A$4:$A$107,0)),"")</f>
        <v>Cabo Verde</v>
      </c>
      <c r="D425" s="29" t="s">
        <v>266</v>
      </c>
      <c r="E425" s="24">
        <f>IFERROR(INDEX(Kike!F$4:F$107,MATCH($A425,Kike!$A$4:$A$107,0)),"")</f>
        <v>3</v>
      </c>
      <c r="F425" s="24">
        <f>IFERROR(INDEX(Kike!G$4:G$107,MATCH($A425,Kike!$A$4:$A$107,0)),"")</f>
        <v>0</v>
      </c>
      <c r="G425" s="21" t="str">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t="str">
        <f>IFERROR(INDEX(Kike!H$4:H$107,MATCH($A425,Kike!$A$4:$A$107,0)),"")</f>
        <v>-</v>
      </c>
      <c r="I425" s="24" t="str">
        <f>IFERROR(INDEX(Partidos!$J$4:$J$107,MATCH($A425,Partidos!$A$4:$A$107,0)),"")</f>
        <v>Grupos</v>
      </c>
      <c r="J425" s="21">
        <f>IF(AND(INDEX(Partidos!$J$4:$J$107,MATCH($A425,Partidos!$A$4:$A$107,0))&lt;&gt;"Grupos",INDEX(Partidos!$H$4:$H$107,MATCH($A425,Partidos!$A$4:$A$107,0))="Finalizado",$H425&lt;&gt;"",$H425=INDEX(Partidos!$K$4:$K$107,MATCH($A425,Partidos!$A$4:$A$107,0))),1,0)</f>
        <v>0</v>
      </c>
    </row>
    <row r="426" spans="1:10" x14ac:dyDescent="0.3">
      <c r="A426" s="31">
        <v>39</v>
      </c>
      <c r="B426" s="24" t="str">
        <f>IFERROR(INDEX(Partidos!$D$4:$D$107,MATCH($A426,Partidos!$A$4:$A$107,0)),"")</f>
        <v>Uruguay</v>
      </c>
      <c r="C426" s="24" t="str">
        <f>IFERROR(INDEX(Partidos!$E$4:$E$107,MATCH($A426,Partidos!$A$4:$A$107,0)),"")</f>
        <v>Cabo Verde</v>
      </c>
      <c r="D426" s="31" t="s">
        <v>267</v>
      </c>
      <c r="E426" s="24">
        <f>IFERROR(INDEX(Quintero!F$4:F$107,MATCH($A426,Quintero!$A$4:$A$107,0)),"")</f>
        <v>3</v>
      </c>
      <c r="F426" s="24">
        <f>IFERROR(INDEX(Quintero!G$4:G$107,MATCH($A426,Quintero!$A$4:$A$107,0)),"")</f>
        <v>0</v>
      </c>
      <c r="G426" s="21" t="str">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t="str">
        <f>IFERROR(INDEX(Quintero!H$4:H$107,MATCH($A426,Quintero!$A$4:$A$107,0)),"")</f>
        <v>-</v>
      </c>
      <c r="I426" s="24" t="str">
        <f>IFERROR(INDEX(Partidos!$J$4:$J$107,MATCH($A426,Partidos!$A$4:$A$107,0)),"")</f>
        <v>Grupos</v>
      </c>
      <c r="J426" s="21">
        <f>IF(AND(INDEX(Partidos!$J$4:$J$107,MATCH($A426,Partidos!$A$4:$A$107,0))&lt;&gt;"Grupos",INDEX(Partidos!$H$4:$H$107,MATCH($A426,Partidos!$A$4:$A$107,0))="Finalizado",$H426&lt;&gt;"",$H426=INDEX(Partidos!$K$4:$K$107,MATCH($A426,Partidos!$A$4:$A$107,0))),1,0)</f>
        <v>0</v>
      </c>
    </row>
    <row r="427" spans="1:10" x14ac:dyDescent="0.3">
      <c r="A427" s="29">
        <v>39</v>
      </c>
      <c r="B427" s="24" t="str">
        <f>IFERROR(INDEX(Partidos!$D$4:$D$107,MATCH($A427,Partidos!$A$4:$A$107,0)),"")</f>
        <v>Uruguay</v>
      </c>
      <c r="C427" s="24" t="str">
        <f>IFERROR(INDEX(Partidos!$E$4:$E$107,MATCH($A427,Partidos!$A$4:$A$107,0)),"")</f>
        <v>Cabo Verde</v>
      </c>
      <c r="D427" s="29" t="s">
        <v>268</v>
      </c>
      <c r="E427" s="24">
        <f>IFERROR(INDEX(Nacho!F$4:F$107,MATCH($A427,Nacho!$A$4:$A$107,0)),"")</f>
        <v>3</v>
      </c>
      <c r="F427" s="24">
        <f>IFERROR(INDEX(Nacho!G$4:G$107,MATCH($A427,Nacho!$A$4:$A$107,0)),"")</f>
        <v>0</v>
      </c>
      <c r="G427" s="21" t="str">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t="str">
        <f>IFERROR(INDEX(Nacho!H$4:H$107,MATCH($A427,Nacho!$A$4:$A$107,0)),"")</f>
        <v>-</v>
      </c>
      <c r="I427" s="24" t="str">
        <f>IFERROR(INDEX(Partidos!$J$4:$J$107,MATCH($A427,Partidos!$A$4:$A$107,0)),"")</f>
        <v>Grupos</v>
      </c>
      <c r="J427" s="21">
        <f>IF(AND(INDEX(Partidos!$J$4:$J$107,MATCH($A427,Partidos!$A$4:$A$107,0))&lt;&gt;"Grupos",INDEX(Partidos!$H$4:$H$107,MATCH($A427,Partidos!$A$4:$A$107,0))="Finalizado",$H427&lt;&gt;"",$H427=INDEX(Partidos!$K$4:$K$107,MATCH($A427,Partidos!$A$4:$A$107,0))),1,0)</f>
        <v>0</v>
      </c>
    </row>
    <row r="428" spans="1:10" x14ac:dyDescent="0.3">
      <c r="A428" s="31">
        <v>39</v>
      </c>
      <c r="B428" s="24" t="str">
        <f>IFERROR(INDEX(Partidos!$D$4:$D$107,MATCH($A428,Partidos!$A$4:$A$107,0)),"")</f>
        <v>Uruguay</v>
      </c>
      <c r="C428" s="24" t="str">
        <f>IFERROR(INDEX(Partidos!$E$4:$E$107,MATCH($A428,Partidos!$A$4:$A$107,0)),"")</f>
        <v>Cabo Verde</v>
      </c>
      <c r="D428" s="31" t="s">
        <v>269</v>
      </c>
      <c r="E428" s="24">
        <f>IFERROR(INDEX(Luis!F$4:F$107,MATCH($A428,Luis!$A$4:$A$107,0)),"")</f>
        <v>3</v>
      </c>
      <c r="F428" s="24">
        <f>IFERROR(INDEX(Luis!G$4:G$107,MATCH($A428,Luis!$A$4:$A$107,0)),"")</f>
        <v>0</v>
      </c>
      <c r="G428" s="21" t="str">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t="str">
        <f>IFERROR(INDEX(Luis!H$4:H$107,MATCH($A428,Luis!$A$4:$A$107,0)),"")</f>
        <v>-</v>
      </c>
      <c r="I428" s="24" t="str">
        <f>IFERROR(INDEX(Partidos!$J$4:$J$107,MATCH($A428,Partidos!$A$4:$A$107,0)),"")</f>
        <v>Grupos</v>
      </c>
      <c r="J428" s="21">
        <f>IF(AND(INDEX(Partidos!$J$4:$J$107,MATCH($A428,Partidos!$A$4:$A$107,0))&lt;&gt;"Grupos",INDEX(Partidos!$H$4:$H$107,MATCH($A428,Partidos!$A$4:$A$107,0))="Finalizado",$H428&lt;&gt;"",$H428=INDEX(Partidos!$K$4:$K$107,MATCH($A428,Partidos!$A$4:$A$107,0))),1,0)</f>
        <v>0</v>
      </c>
    </row>
    <row r="429" spans="1:10" x14ac:dyDescent="0.3">
      <c r="A429" s="29">
        <v>39</v>
      </c>
      <c r="B429" s="24" t="str">
        <f>IFERROR(INDEX(Partidos!$D$4:$D$107,MATCH($A429,Partidos!$A$4:$A$107,0)),"")</f>
        <v>Uruguay</v>
      </c>
      <c r="C429" s="24" t="str">
        <f>IFERROR(INDEX(Partidos!$E$4:$E$107,MATCH($A429,Partidos!$A$4:$A$107,0)),"")</f>
        <v>Cabo Verde</v>
      </c>
      <c r="D429" s="29" t="s">
        <v>270</v>
      </c>
      <c r="E429" s="24">
        <f>IFERROR(INDEX(Felipe!F$4:F$107,MATCH($A429,Felipe!$A$4:$A$107,0)),"")</f>
        <v>2</v>
      </c>
      <c r="F429" s="24">
        <f>IFERROR(INDEX(Felipe!G$4:G$107,MATCH($A429,Felipe!$A$4:$A$107,0)),"")</f>
        <v>0</v>
      </c>
      <c r="G429" s="21" t="str">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t="str">
        <f>IFERROR(INDEX(Felipe!H$4:H$107,MATCH($A429,Felipe!$A$4:$A$107,0)),"")</f>
        <v>-</v>
      </c>
      <c r="I429" s="24" t="str">
        <f>IFERROR(INDEX(Partidos!$J$4:$J$107,MATCH($A429,Partidos!$A$4:$A$107,0)),"")</f>
        <v>Grupos</v>
      </c>
      <c r="J429" s="21">
        <f>IF(AND(INDEX(Partidos!$J$4:$J$107,MATCH($A429,Partidos!$A$4:$A$107,0))&lt;&gt;"Grupos",INDEX(Partidos!$H$4:$H$107,MATCH($A429,Partidos!$A$4:$A$107,0))="Finalizado",$H429&lt;&gt;"",$H429=INDEX(Partidos!$K$4:$K$107,MATCH($A429,Partidos!$A$4:$A$107,0))),1,0)</f>
        <v>0</v>
      </c>
    </row>
    <row r="430" spans="1:10" x14ac:dyDescent="0.3">
      <c r="A430" s="31">
        <v>39</v>
      </c>
      <c r="B430" s="24" t="str">
        <f>IFERROR(INDEX(Partidos!$D$4:$D$107,MATCH($A430,Partidos!$A$4:$A$107,0)),"")</f>
        <v>Uruguay</v>
      </c>
      <c r="C430" s="24" t="str">
        <f>IFERROR(INDEX(Partidos!$E$4:$E$107,MATCH($A430,Partidos!$A$4:$A$107,0)),"")</f>
        <v>Cabo Verde</v>
      </c>
      <c r="D430" s="31" t="s">
        <v>271</v>
      </c>
      <c r="E430" s="24">
        <f>IFERROR(INDEX(Simón!F$4:F$107,MATCH($A430,Simón!$A$4:$A$107,0)),"")</f>
        <v>1</v>
      </c>
      <c r="F430" s="24">
        <f>IFERROR(INDEX(Simón!G$4:G$107,MATCH($A430,Simón!$A$4:$A$107,0)),"")</f>
        <v>0</v>
      </c>
      <c r="G430" s="21" t="str">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t="str">
        <f>IFERROR(INDEX(Simón!H$4:H$107,MATCH($A430,Simón!$A$4:$A$107,0)),"")</f>
        <v>-</v>
      </c>
      <c r="I430" s="24" t="str">
        <f>IFERROR(INDEX(Partidos!$J$4:$J$107,MATCH($A430,Partidos!$A$4:$A$107,0)),"")</f>
        <v>Grupos</v>
      </c>
      <c r="J430" s="21">
        <f>IF(AND(INDEX(Partidos!$J$4:$J$107,MATCH($A430,Partidos!$A$4:$A$107,0))&lt;&gt;"Grupos",INDEX(Partidos!$H$4:$H$107,MATCH($A430,Partidos!$A$4:$A$107,0))="Finalizado",$H430&lt;&gt;"",$H430=INDEX(Partidos!$K$4:$K$107,MATCH($A430,Partidos!$A$4:$A$107,0))),1,0)</f>
        <v>0</v>
      </c>
    </row>
    <row r="431" spans="1:10" x14ac:dyDescent="0.3">
      <c r="A431" s="29">
        <v>39</v>
      </c>
      <c r="B431" s="24" t="str">
        <f>IFERROR(INDEX(Partidos!$D$4:$D$107,MATCH($A431,Partidos!$A$4:$A$107,0)),"")</f>
        <v>Uruguay</v>
      </c>
      <c r="C431" s="24" t="str">
        <f>IFERROR(INDEX(Partidos!$E$4:$E$107,MATCH($A431,Partidos!$A$4:$A$107,0)),"")</f>
        <v>Cabo Verde</v>
      </c>
      <c r="D431" s="29" t="s">
        <v>272</v>
      </c>
      <c r="E431" s="24">
        <f>IFERROR(INDEX(Muni!F$4:F$107,MATCH($A431,Muni!$A$4:$A$107,0)),"")</f>
        <v>2</v>
      </c>
      <c r="F431" s="24">
        <f>IFERROR(INDEX(Muni!G$4:G$107,MATCH($A431,Muni!$A$4:$A$107,0)),"")</f>
        <v>0</v>
      </c>
      <c r="G431" s="21" t="str">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t="str">
        <f>IFERROR(INDEX(Muni!H$4:H$107,MATCH($A431,Muni!$A$4:$A$107,0)),"")</f>
        <v>-</v>
      </c>
      <c r="I431" s="24" t="str">
        <f>IFERROR(INDEX(Partidos!$J$4:$J$107,MATCH($A431,Partidos!$A$4:$A$107,0)),"")</f>
        <v>Grupos</v>
      </c>
      <c r="J431" s="21">
        <f>IF(AND(INDEX(Partidos!$J$4:$J$107,MATCH($A431,Partidos!$A$4:$A$107,0))&lt;&gt;"Grupos",INDEX(Partidos!$H$4:$H$107,MATCH($A431,Partidos!$A$4:$A$107,0))="Finalizado",$H431&lt;&gt;"",$H431=INDEX(Partidos!$K$4:$K$107,MATCH($A431,Partidos!$A$4:$A$107,0))),1,0)</f>
        <v>0</v>
      </c>
    </row>
    <row r="432" spans="1:10" x14ac:dyDescent="0.3">
      <c r="A432" s="31">
        <v>39</v>
      </c>
      <c r="B432" s="24" t="str">
        <f>IFERROR(INDEX(Partidos!$D$4:$D$107,MATCH($A432,Partidos!$A$4:$A$107,0)),"")</f>
        <v>Uruguay</v>
      </c>
      <c r="C432" s="24" t="str">
        <f>IFERROR(INDEX(Partidos!$E$4:$E$107,MATCH($A432,Partidos!$A$4:$A$107,0)),"")</f>
        <v>Cabo Verde</v>
      </c>
      <c r="D432" s="31" t="s">
        <v>273</v>
      </c>
      <c r="E432" s="24">
        <f>IFERROR(INDEX(Fer!F$4:F$107,MATCH($A432,Fer!$A$4:$A$107,0)),"")</f>
        <v>4</v>
      </c>
      <c r="F432" s="24">
        <f>IFERROR(INDEX(Fer!G$4:G$107,MATCH($A432,Fer!$A$4:$A$107,0)),"")</f>
        <v>0</v>
      </c>
      <c r="G432" s="21" t="str">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t="str">
        <f>IFERROR(INDEX(Fer!H$4:H$107,MATCH($A432,Fer!$A$4:$A$107,0)),"")</f>
        <v>-</v>
      </c>
      <c r="I432" s="24" t="str">
        <f>IFERROR(INDEX(Partidos!$J$4:$J$107,MATCH($A432,Partidos!$A$4:$A$107,0)),"")</f>
        <v>Grupos</v>
      </c>
      <c r="J432" s="21">
        <f>IF(AND(INDEX(Partidos!$J$4:$J$107,MATCH($A432,Partidos!$A$4:$A$107,0))&lt;&gt;"Grupos",INDEX(Partidos!$H$4:$H$107,MATCH($A432,Partidos!$A$4:$A$107,0))="Finalizado",$H432&lt;&gt;"",$H432=INDEX(Partidos!$K$4:$K$107,MATCH($A432,Partidos!$A$4:$A$107,0))),1,0)</f>
        <v>0</v>
      </c>
    </row>
    <row r="433" spans="1:10" x14ac:dyDescent="0.3">
      <c r="A433" s="29">
        <v>40</v>
      </c>
      <c r="B433" s="24" t="str">
        <f>IFERROR(INDEX(Partidos!$D$4:$D$107,MATCH($A433,Partidos!$A$4:$A$107,0)),"")</f>
        <v>Nueva Zelanda</v>
      </c>
      <c r="C433" s="24" t="str">
        <f>IFERROR(INDEX(Partidos!$E$4:$E$107,MATCH($A433,Partidos!$A$4:$A$107,0)),"")</f>
        <v>Egipto</v>
      </c>
      <c r="D433" s="29" t="s">
        <v>55</v>
      </c>
      <c r="E433" s="24">
        <f>IFERROR(INDEX(Álvaro!F$4:F$107,MATCH($A433,Álvaro!$A$4:$A$107,0)),"")</f>
        <v>0</v>
      </c>
      <c r="F433" s="24">
        <f>IFERROR(INDEX(Álvaro!G$4:G$107,MATCH($A433,Álvaro!$A$4:$A$107,0)),"")</f>
        <v>1</v>
      </c>
      <c r="G433" s="21" t="str">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t="str">
        <f>IFERROR(INDEX(Álvaro!H$4:H$107,MATCH($A433,Álvaro!$A$4:$A$107,0)),"")</f>
        <v>-</v>
      </c>
      <c r="I433" s="24" t="str">
        <f>IFERROR(INDEX(Partidos!$J$4:$J$107,MATCH($A433,Partidos!$A$4:$A$107,0)),"")</f>
        <v>Grupos</v>
      </c>
      <c r="J433" s="21">
        <f>IF(AND(INDEX(Partidos!$J$4:$J$107,MATCH($A433,Partidos!$A$4:$A$107,0))&lt;&gt;"Grupos",INDEX(Partidos!$H$4:$H$107,MATCH($A433,Partidos!$A$4:$A$107,0))="Finalizado",$H433&lt;&gt;"",$H433=INDEX(Partidos!$K$4:$K$107,MATCH($A433,Partidos!$A$4:$A$107,0))),1,0)</f>
        <v>0</v>
      </c>
    </row>
    <row r="434" spans="1:10" x14ac:dyDescent="0.3">
      <c r="A434" s="31">
        <v>40</v>
      </c>
      <c r="B434" s="24" t="str">
        <f>IFERROR(INDEX(Partidos!$D$4:$D$107,MATCH($A434,Partidos!$A$4:$A$107,0)),"")</f>
        <v>Nueva Zelanda</v>
      </c>
      <c r="C434" s="24" t="str">
        <f>IFERROR(INDEX(Partidos!$E$4:$E$107,MATCH($A434,Partidos!$A$4:$A$107,0)),"")</f>
        <v>Egipto</v>
      </c>
      <c r="D434" s="31" t="s">
        <v>264</v>
      </c>
      <c r="E434" s="24">
        <f>IFERROR(INDEX(Pepe!F$4:F$107,MATCH($A434,Pepe!$A$4:$A$107,0)),"")</f>
        <v>1</v>
      </c>
      <c r="F434" s="24">
        <f>IFERROR(INDEX(Pepe!G$4:G$107,MATCH($A434,Pepe!$A$4:$A$107,0)),"")</f>
        <v>2</v>
      </c>
      <c r="G434" s="21" t="str">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t="str">
        <f>IFERROR(INDEX(Pepe!H$4:H$107,MATCH($A434,Pepe!$A$4:$A$107,0)),"")</f>
        <v>-</v>
      </c>
      <c r="I434" s="24" t="str">
        <f>IFERROR(INDEX(Partidos!$J$4:$J$107,MATCH($A434,Partidos!$A$4:$A$107,0)),"")</f>
        <v>Grupos</v>
      </c>
      <c r="J434" s="21">
        <f>IF(AND(INDEX(Partidos!$J$4:$J$107,MATCH($A434,Partidos!$A$4:$A$107,0))&lt;&gt;"Grupos",INDEX(Partidos!$H$4:$H$107,MATCH($A434,Partidos!$A$4:$A$107,0))="Finalizado",$H434&lt;&gt;"",$H434=INDEX(Partidos!$K$4:$K$107,MATCH($A434,Partidos!$A$4:$A$107,0))),1,0)</f>
        <v>0</v>
      </c>
    </row>
    <row r="435" spans="1:10" x14ac:dyDescent="0.3">
      <c r="A435" s="29">
        <v>40</v>
      </c>
      <c r="B435" s="24" t="str">
        <f>IFERROR(INDEX(Partidos!$D$4:$D$107,MATCH($A435,Partidos!$A$4:$A$107,0)),"")</f>
        <v>Nueva Zelanda</v>
      </c>
      <c r="C435" s="24" t="str">
        <f>IFERROR(INDEX(Partidos!$E$4:$E$107,MATCH($A435,Partidos!$A$4:$A$107,0)),"")</f>
        <v>Egipto</v>
      </c>
      <c r="D435" s="29" t="s">
        <v>265</v>
      </c>
      <c r="E435" s="24">
        <f>IFERROR(INDEX(Patri!F$4:F$107,MATCH($A435,Patri!$A$4:$A$107,0)),"")</f>
        <v>1</v>
      </c>
      <c r="F435" s="24">
        <f>IFERROR(INDEX(Patri!G$4:G$107,MATCH($A435,Patri!$A$4:$A$107,0)),"")</f>
        <v>1</v>
      </c>
      <c r="G435" s="21" t="str">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t="str">
        <f>IFERROR(INDEX(Patri!H$4:H$107,MATCH($A435,Patri!$A$4:$A$107,0)),"")</f>
        <v>-</v>
      </c>
      <c r="I435" s="24" t="str">
        <f>IFERROR(INDEX(Partidos!$J$4:$J$107,MATCH($A435,Partidos!$A$4:$A$107,0)),"")</f>
        <v>Grupos</v>
      </c>
      <c r="J435" s="21">
        <f>IF(AND(INDEX(Partidos!$J$4:$J$107,MATCH($A435,Partidos!$A$4:$A$107,0))&lt;&gt;"Grupos",INDEX(Partidos!$H$4:$H$107,MATCH($A435,Partidos!$A$4:$A$107,0))="Finalizado",$H435&lt;&gt;"",$H435=INDEX(Partidos!$K$4:$K$107,MATCH($A435,Partidos!$A$4:$A$107,0))),1,0)</f>
        <v>0</v>
      </c>
    </row>
    <row r="436" spans="1:10" x14ac:dyDescent="0.3">
      <c r="A436" s="31">
        <v>40</v>
      </c>
      <c r="B436" s="24" t="str">
        <f>IFERROR(INDEX(Partidos!$D$4:$D$107,MATCH($A436,Partidos!$A$4:$A$107,0)),"")</f>
        <v>Nueva Zelanda</v>
      </c>
      <c r="C436" s="24" t="str">
        <f>IFERROR(INDEX(Partidos!$E$4:$E$107,MATCH($A436,Partidos!$A$4:$A$107,0)),"")</f>
        <v>Egipto</v>
      </c>
      <c r="D436" s="31" t="s">
        <v>266</v>
      </c>
      <c r="E436" s="24">
        <f>IFERROR(INDEX(Kike!F$4:F$107,MATCH($A436,Kike!$A$4:$A$107,0)),"")</f>
        <v>0</v>
      </c>
      <c r="F436" s="24">
        <f>IFERROR(INDEX(Kike!G$4:G$107,MATCH($A436,Kike!$A$4:$A$107,0)),"")</f>
        <v>1</v>
      </c>
      <c r="G436" s="21" t="str">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t="str">
        <f>IFERROR(INDEX(Kike!H$4:H$107,MATCH($A436,Kike!$A$4:$A$107,0)),"")</f>
        <v>-</v>
      </c>
      <c r="I436" s="24" t="str">
        <f>IFERROR(INDEX(Partidos!$J$4:$J$107,MATCH($A436,Partidos!$A$4:$A$107,0)),"")</f>
        <v>Grupos</v>
      </c>
      <c r="J436" s="21">
        <f>IF(AND(INDEX(Partidos!$J$4:$J$107,MATCH($A436,Partidos!$A$4:$A$107,0))&lt;&gt;"Grupos",INDEX(Partidos!$H$4:$H$107,MATCH($A436,Partidos!$A$4:$A$107,0))="Finalizado",$H436&lt;&gt;"",$H436=INDEX(Partidos!$K$4:$K$107,MATCH($A436,Partidos!$A$4:$A$107,0))),1,0)</f>
        <v>0</v>
      </c>
    </row>
    <row r="437" spans="1:10" x14ac:dyDescent="0.3">
      <c r="A437" s="29">
        <v>40</v>
      </c>
      <c r="B437" s="24" t="str">
        <f>IFERROR(INDEX(Partidos!$D$4:$D$107,MATCH($A437,Partidos!$A$4:$A$107,0)),"")</f>
        <v>Nueva Zelanda</v>
      </c>
      <c r="C437" s="24" t="str">
        <f>IFERROR(INDEX(Partidos!$E$4:$E$107,MATCH($A437,Partidos!$A$4:$A$107,0)),"")</f>
        <v>Egipto</v>
      </c>
      <c r="D437" s="29" t="s">
        <v>267</v>
      </c>
      <c r="E437" s="24">
        <f>IFERROR(INDEX(Quintero!F$4:F$107,MATCH($A437,Quintero!$A$4:$A$107,0)),"")</f>
        <v>0</v>
      </c>
      <c r="F437" s="24">
        <f>IFERROR(INDEX(Quintero!G$4:G$107,MATCH($A437,Quintero!$A$4:$A$107,0)),"")</f>
        <v>1</v>
      </c>
      <c r="G437" s="21" t="str">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t="str">
        <f>IFERROR(INDEX(Quintero!H$4:H$107,MATCH($A437,Quintero!$A$4:$A$107,0)),"")</f>
        <v>-</v>
      </c>
      <c r="I437" s="24" t="str">
        <f>IFERROR(INDEX(Partidos!$J$4:$J$107,MATCH($A437,Partidos!$A$4:$A$107,0)),"")</f>
        <v>Grupos</v>
      </c>
      <c r="J437" s="21">
        <f>IF(AND(INDEX(Partidos!$J$4:$J$107,MATCH($A437,Partidos!$A$4:$A$107,0))&lt;&gt;"Grupos",INDEX(Partidos!$H$4:$H$107,MATCH($A437,Partidos!$A$4:$A$107,0))="Finalizado",$H437&lt;&gt;"",$H437=INDEX(Partidos!$K$4:$K$107,MATCH($A437,Partidos!$A$4:$A$107,0))),1,0)</f>
        <v>0</v>
      </c>
    </row>
    <row r="438" spans="1:10" x14ac:dyDescent="0.3">
      <c r="A438" s="31">
        <v>40</v>
      </c>
      <c r="B438" s="24" t="str">
        <f>IFERROR(INDEX(Partidos!$D$4:$D$107,MATCH($A438,Partidos!$A$4:$A$107,0)),"")</f>
        <v>Nueva Zelanda</v>
      </c>
      <c r="C438" s="24" t="str">
        <f>IFERROR(INDEX(Partidos!$E$4:$E$107,MATCH($A438,Partidos!$A$4:$A$107,0)),"")</f>
        <v>Egipto</v>
      </c>
      <c r="D438" s="31" t="s">
        <v>268</v>
      </c>
      <c r="E438" s="24">
        <f>IFERROR(INDEX(Nacho!F$4:F$107,MATCH($A438,Nacho!$A$4:$A$107,0)),"")</f>
        <v>0</v>
      </c>
      <c r="F438" s="24">
        <f>IFERROR(INDEX(Nacho!G$4:G$107,MATCH($A438,Nacho!$A$4:$A$107,0)),"")</f>
        <v>1</v>
      </c>
      <c r="G438" s="21" t="str">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t="str">
        <f>IFERROR(INDEX(Nacho!H$4:H$107,MATCH($A438,Nacho!$A$4:$A$107,0)),"")</f>
        <v>-</v>
      </c>
      <c r="I438" s="24" t="str">
        <f>IFERROR(INDEX(Partidos!$J$4:$J$107,MATCH($A438,Partidos!$A$4:$A$107,0)),"")</f>
        <v>Grupos</v>
      </c>
      <c r="J438" s="21">
        <f>IF(AND(INDEX(Partidos!$J$4:$J$107,MATCH($A438,Partidos!$A$4:$A$107,0))&lt;&gt;"Grupos",INDEX(Partidos!$H$4:$H$107,MATCH($A438,Partidos!$A$4:$A$107,0))="Finalizado",$H438&lt;&gt;"",$H438=INDEX(Partidos!$K$4:$K$107,MATCH($A438,Partidos!$A$4:$A$107,0))),1,0)</f>
        <v>0</v>
      </c>
    </row>
    <row r="439" spans="1:10" x14ac:dyDescent="0.3">
      <c r="A439" s="29">
        <v>40</v>
      </c>
      <c r="B439" s="24" t="str">
        <f>IFERROR(INDEX(Partidos!$D$4:$D$107,MATCH($A439,Partidos!$A$4:$A$107,0)),"")</f>
        <v>Nueva Zelanda</v>
      </c>
      <c r="C439" s="24" t="str">
        <f>IFERROR(INDEX(Partidos!$E$4:$E$107,MATCH($A439,Partidos!$A$4:$A$107,0)),"")</f>
        <v>Egipto</v>
      </c>
      <c r="D439" s="29" t="s">
        <v>269</v>
      </c>
      <c r="E439" s="24">
        <f>IFERROR(INDEX(Luis!F$4:F$107,MATCH($A439,Luis!$A$4:$A$107,0)),"")</f>
        <v>0</v>
      </c>
      <c r="F439" s="24">
        <f>IFERROR(INDEX(Luis!G$4:G$107,MATCH($A439,Luis!$A$4:$A$107,0)),"")</f>
        <v>2</v>
      </c>
      <c r="G439" s="21" t="str">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t="str">
        <f>IFERROR(INDEX(Luis!H$4:H$107,MATCH($A439,Luis!$A$4:$A$107,0)),"")</f>
        <v>-</v>
      </c>
      <c r="I439" s="24" t="str">
        <f>IFERROR(INDEX(Partidos!$J$4:$J$107,MATCH($A439,Partidos!$A$4:$A$107,0)),"")</f>
        <v>Grupos</v>
      </c>
      <c r="J439" s="21">
        <f>IF(AND(INDEX(Partidos!$J$4:$J$107,MATCH($A439,Partidos!$A$4:$A$107,0))&lt;&gt;"Grupos",INDEX(Partidos!$H$4:$H$107,MATCH($A439,Partidos!$A$4:$A$107,0))="Finalizado",$H439&lt;&gt;"",$H439=INDEX(Partidos!$K$4:$K$107,MATCH($A439,Partidos!$A$4:$A$107,0))),1,0)</f>
        <v>0</v>
      </c>
    </row>
    <row r="440" spans="1:10" x14ac:dyDescent="0.3">
      <c r="A440" s="31">
        <v>40</v>
      </c>
      <c r="B440" s="24" t="str">
        <f>IFERROR(INDEX(Partidos!$D$4:$D$107,MATCH($A440,Partidos!$A$4:$A$107,0)),"")</f>
        <v>Nueva Zelanda</v>
      </c>
      <c r="C440" s="24" t="str">
        <f>IFERROR(INDEX(Partidos!$E$4:$E$107,MATCH($A440,Partidos!$A$4:$A$107,0)),"")</f>
        <v>Egipto</v>
      </c>
      <c r="D440" s="31" t="s">
        <v>270</v>
      </c>
      <c r="E440" s="24">
        <f>IFERROR(INDEX(Felipe!F$4:F$107,MATCH($A440,Felipe!$A$4:$A$107,0)),"")</f>
        <v>0</v>
      </c>
      <c r="F440" s="24">
        <f>IFERROR(INDEX(Felipe!G$4:G$107,MATCH($A440,Felipe!$A$4:$A$107,0)),"")</f>
        <v>2</v>
      </c>
      <c r="G440" s="21" t="str">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t="str">
        <f>IFERROR(INDEX(Felipe!H$4:H$107,MATCH($A440,Felipe!$A$4:$A$107,0)),"")</f>
        <v>-</v>
      </c>
      <c r="I440" s="24" t="str">
        <f>IFERROR(INDEX(Partidos!$J$4:$J$107,MATCH($A440,Partidos!$A$4:$A$107,0)),"")</f>
        <v>Grupos</v>
      </c>
      <c r="J440" s="21">
        <f>IF(AND(INDEX(Partidos!$J$4:$J$107,MATCH($A440,Partidos!$A$4:$A$107,0))&lt;&gt;"Grupos",INDEX(Partidos!$H$4:$H$107,MATCH($A440,Partidos!$A$4:$A$107,0))="Finalizado",$H440&lt;&gt;"",$H440=INDEX(Partidos!$K$4:$K$107,MATCH($A440,Partidos!$A$4:$A$107,0))),1,0)</f>
        <v>0</v>
      </c>
    </row>
    <row r="441" spans="1:10" x14ac:dyDescent="0.3">
      <c r="A441" s="29">
        <v>40</v>
      </c>
      <c r="B441" s="24" t="str">
        <f>IFERROR(INDEX(Partidos!$D$4:$D$107,MATCH($A441,Partidos!$A$4:$A$107,0)),"")</f>
        <v>Nueva Zelanda</v>
      </c>
      <c r="C441" s="24" t="str">
        <f>IFERROR(INDEX(Partidos!$E$4:$E$107,MATCH($A441,Partidos!$A$4:$A$107,0)),"")</f>
        <v>Egipto</v>
      </c>
      <c r="D441" s="29" t="s">
        <v>271</v>
      </c>
      <c r="E441" s="24">
        <f>IFERROR(INDEX(Simón!F$4:F$107,MATCH($A441,Simón!$A$4:$A$107,0)),"")</f>
        <v>0</v>
      </c>
      <c r="F441" s="24">
        <f>IFERROR(INDEX(Simón!G$4:G$107,MATCH($A441,Simón!$A$4:$A$107,0)),"")</f>
        <v>0</v>
      </c>
      <c r="G441" s="21" t="str">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t="str">
        <f>IFERROR(INDEX(Simón!H$4:H$107,MATCH($A441,Simón!$A$4:$A$107,0)),"")</f>
        <v>-</v>
      </c>
      <c r="I441" s="24" t="str">
        <f>IFERROR(INDEX(Partidos!$J$4:$J$107,MATCH($A441,Partidos!$A$4:$A$107,0)),"")</f>
        <v>Grupos</v>
      </c>
      <c r="J441" s="21">
        <f>IF(AND(INDEX(Partidos!$J$4:$J$107,MATCH($A441,Partidos!$A$4:$A$107,0))&lt;&gt;"Grupos",INDEX(Partidos!$H$4:$H$107,MATCH($A441,Partidos!$A$4:$A$107,0))="Finalizado",$H441&lt;&gt;"",$H441=INDEX(Partidos!$K$4:$K$107,MATCH($A441,Partidos!$A$4:$A$107,0))),1,0)</f>
        <v>0</v>
      </c>
    </row>
    <row r="442" spans="1:10" x14ac:dyDescent="0.3">
      <c r="A442" s="31">
        <v>40</v>
      </c>
      <c r="B442" s="24" t="str">
        <f>IFERROR(INDEX(Partidos!$D$4:$D$107,MATCH($A442,Partidos!$A$4:$A$107,0)),"")</f>
        <v>Nueva Zelanda</v>
      </c>
      <c r="C442" s="24" t="str">
        <f>IFERROR(INDEX(Partidos!$E$4:$E$107,MATCH($A442,Partidos!$A$4:$A$107,0)),"")</f>
        <v>Egipto</v>
      </c>
      <c r="D442" s="31" t="s">
        <v>272</v>
      </c>
      <c r="E442" s="24">
        <f>IFERROR(INDEX(Muni!F$4:F$107,MATCH($A442,Muni!$A$4:$A$107,0)),"")</f>
        <v>2</v>
      </c>
      <c r="F442" s="24">
        <f>IFERROR(INDEX(Muni!G$4:G$107,MATCH($A442,Muni!$A$4:$A$107,0)),"")</f>
        <v>2</v>
      </c>
      <c r="G442" s="21" t="str">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t="str">
        <f>IFERROR(INDEX(Muni!H$4:H$107,MATCH($A442,Muni!$A$4:$A$107,0)),"")</f>
        <v>-</v>
      </c>
      <c r="I442" s="24" t="str">
        <f>IFERROR(INDEX(Partidos!$J$4:$J$107,MATCH($A442,Partidos!$A$4:$A$107,0)),"")</f>
        <v>Grupos</v>
      </c>
      <c r="J442" s="21">
        <f>IF(AND(INDEX(Partidos!$J$4:$J$107,MATCH($A442,Partidos!$A$4:$A$107,0))&lt;&gt;"Grupos",INDEX(Partidos!$H$4:$H$107,MATCH($A442,Partidos!$A$4:$A$107,0))="Finalizado",$H442&lt;&gt;"",$H442=INDEX(Partidos!$K$4:$K$107,MATCH($A442,Partidos!$A$4:$A$107,0))),1,0)</f>
        <v>0</v>
      </c>
    </row>
    <row r="443" spans="1:10" x14ac:dyDescent="0.3">
      <c r="A443" s="29">
        <v>40</v>
      </c>
      <c r="B443" s="24" t="str">
        <f>IFERROR(INDEX(Partidos!$D$4:$D$107,MATCH($A443,Partidos!$A$4:$A$107,0)),"")</f>
        <v>Nueva Zelanda</v>
      </c>
      <c r="C443" s="24" t="str">
        <f>IFERROR(INDEX(Partidos!$E$4:$E$107,MATCH($A443,Partidos!$A$4:$A$107,0)),"")</f>
        <v>Egipto</v>
      </c>
      <c r="D443" s="29" t="s">
        <v>273</v>
      </c>
      <c r="E443" s="24">
        <f>IFERROR(INDEX(Fer!F$4:F$107,MATCH($A443,Fer!$A$4:$A$107,0)),"")</f>
        <v>0</v>
      </c>
      <c r="F443" s="24">
        <f>IFERROR(INDEX(Fer!G$4:G$107,MATCH($A443,Fer!$A$4:$A$107,0)),"")</f>
        <v>2</v>
      </c>
      <c r="G443" s="21" t="str">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t="str">
        <f>IFERROR(INDEX(Fer!H$4:H$107,MATCH($A443,Fer!$A$4:$A$107,0)),"")</f>
        <v>-</v>
      </c>
      <c r="I443" s="24" t="str">
        <f>IFERROR(INDEX(Partidos!$J$4:$J$107,MATCH($A443,Partidos!$A$4:$A$107,0)),"")</f>
        <v>Grupos</v>
      </c>
      <c r="J443" s="21">
        <f>IF(AND(INDEX(Partidos!$J$4:$J$107,MATCH($A443,Partidos!$A$4:$A$107,0))&lt;&gt;"Grupos",INDEX(Partidos!$H$4:$H$107,MATCH($A443,Partidos!$A$4:$A$107,0))="Finalizado",$H443&lt;&gt;"",$H443=INDEX(Partidos!$K$4:$K$107,MATCH($A443,Partidos!$A$4:$A$107,0))),1,0)</f>
        <v>0</v>
      </c>
    </row>
    <row r="444" spans="1:10" x14ac:dyDescent="0.3">
      <c r="A444" s="31">
        <v>41</v>
      </c>
      <c r="B444" s="24" t="str">
        <f>IFERROR(INDEX(Partidos!$D$4:$D$107,MATCH($A444,Partidos!$A$4:$A$107,0)),"")</f>
        <v>Argentina</v>
      </c>
      <c r="C444" s="24" t="str">
        <f>IFERROR(INDEX(Partidos!$E$4:$E$107,MATCH($A444,Partidos!$A$4:$A$107,0)),"")</f>
        <v>Austria</v>
      </c>
      <c r="D444" s="31" t="s">
        <v>55</v>
      </c>
      <c r="E444" s="24">
        <f>IFERROR(INDEX(Álvaro!F$4:F$107,MATCH($A444,Álvaro!$A$4:$A$107,0)),"")</f>
        <v>1</v>
      </c>
      <c r="F444" s="24">
        <f>IFERROR(INDEX(Álvaro!G$4:G$107,MATCH($A444,Álvaro!$A$4:$A$107,0)),"")</f>
        <v>1</v>
      </c>
      <c r="G444" s="21" t="str">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t="str">
        <f>IFERROR(INDEX(Álvaro!H$4:H$107,MATCH($A444,Álvaro!$A$4:$A$107,0)),"")</f>
        <v>-</v>
      </c>
      <c r="I444" s="24" t="str">
        <f>IFERROR(INDEX(Partidos!$J$4:$J$107,MATCH($A444,Partidos!$A$4:$A$107,0)),"")</f>
        <v>Grupos</v>
      </c>
      <c r="J444" s="21">
        <f>IF(AND(INDEX(Partidos!$J$4:$J$107,MATCH($A444,Partidos!$A$4:$A$107,0))&lt;&gt;"Grupos",INDEX(Partidos!$H$4:$H$107,MATCH($A444,Partidos!$A$4:$A$107,0))="Finalizado",$H444&lt;&gt;"",$H444=INDEX(Partidos!$K$4:$K$107,MATCH($A444,Partidos!$A$4:$A$107,0))),1,0)</f>
        <v>0</v>
      </c>
    </row>
    <row r="445" spans="1:10" x14ac:dyDescent="0.3">
      <c r="A445" s="29">
        <v>41</v>
      </c>
      <c r="B445" s="24" t="str">
        <f>IFERROR(INDEX(Partidos!$D$4:$D$107,MATCH($A445,Partidos!$A$4:$A$107,0)),"")</f>
        <v>Argentina</v>
      </c>
      <c r="C445" s="24" t="str">
        <f>IFERROR(INDEX(Partidos!$E$4:$E$107,MATCH($A445,Partidos!$A$4:$A$107,0)),"")</f>
        <v>Austria</v>
      </c>
      <c r="D445" s="29" t="s">
        <v>264</v>
      </c>
      <c r="E445" s="24">
        <f>IFERROR(INDEX(Pepe!F$4:F$107,MATCH($A445,Pepe!$A$4:$A$107,0)),"")</f>
        <v>2</v>
      </c>
      <c r="F445" s="24">
        <f>IFERROR(INDEX(Pepe!G$4:G$107,MATCH($A445,Pepe!$A$4:$A$107,0)),"")</f>
        <v>1</v>
      </c>
      <c r="G445" s="21" t="str">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t="str">
        <f>IFERROR(INDEX(Pepe!H$4:H$107,MATCH($A445,Pepe!$A$4:$A$107,0)),"")</f>
        <v>-</v>
      </c>
      <c r="I445" s="24" t="str">
        <f>IFERROR(INDEX(Partidos!$J$4:$J$107,MATCH($A445,Partidos!$A$4:$A$107,0)),"")</f>
        <v>Grupos</v>
      </c>
      <c r="J445" s="21">
        <f>IF(AND(INDEX(Partidos!$J$4:$J$107,MATCH($A445,Partidos!$A$4:$A$107,0))&lt;&gt;"Grupos",INDEX(Partidos!$H$4:$H$107,MATCH($A445,Partidos!$A$4:$A$107,0))="Finalizado",$H445&lt;&gt;"",$H445=INDEX(Partidos!$K$4:$K$107,MATCH($A445,Partidos!$A$4:$A$107,0))),1,0)</f>
        <v>0</v>
      </c>
    </row>
    <row r="446" spans="1:10" x14ac:dyDescent="0.3">
      <c r="A446" s="31">
        <v>41</v>
      </c>
      <c r="B446" s="24" t="str">
        <f>IFERROR(INDEX(Partidos!$D$4:$D$107,MATCH($A446,Partidos!$A$4:$A$107,0)),"")</f>
        <v>Argentina</v>
      </c>
      <c r="C446" s="24" t="str">
        <f>IFERROR(INDEX(Partidos!$E$4:$E$107,MATCH($A446,Partidos!$A$4:$A$107,0)),"")</f>
        <v>Austria</v>
      </c>
      <c r="D446" s="31" t="s">
        <v>265</v>
      </c>
      <c r="E446" s="24">
        <f>IFERROR(INDEX(Patri!F$4:F$107,MATCH($A446,Patri!$A$4:$A$107,0)),"")</f>
        <v>1</v>
      </c>
      <c r="F446" s="24">
        <f>IFERROR(INDEX(Patri!G$4:G$107,MATCH($A446,Patri!$A$4:$A$107,0)),"")</f>
        <v>1</v>
      </c>
      <c r="G446" s="21" t="str">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t="str">
        <f>IFERROR(INDEX(Patri!H$4:H$107,MATCH($A446,Patri!$A$4:$A$107,0)),"")</f>
        <v>-</v>
      </c>
      <c r="I446" s="24" t="str">
        <f>IFERROR(INDEX(Partidos!$J$4:$J$107,MATCH($A446,Partidos!$A$4:$A$107,0)),"")</f>
        <v>Grupos</v>
      </c>
      <c r="J446" s="21">
        <f>IF(AND(INDEX(Partidos!$J$4:$J$107,MATCH($A446,Partidos!$A$4:$A$107,0))&lt;&gt;"Grupos",INDEX(Partidos!$H$4:$H$107,MATCH($A446,Partidos!$A$4:$A$107,0))="Finalizado",$H446&lt;&gt;"",$H446=INDEX(Partidos!$K$4:$K$107,MATCH($A446,Partidos!$A$4:$A$107,0))),1,0)</f>
        <v>0</v>
      </c>
    </row>
    <row r="447" spans="1:10" x14ac:dyDescent="0.3">
      <c r="A447" s="29">
        <v>41</v>
      </c>
      <c r="B447" s="24" t="str">
        <f>IFERROR(INDEX(Partidos!$D$4:$D$107,MATCH($A447,Partidos!$A$4:$A$107,0)),"")</f>
        <v>Argentina</v>
      </c>
      <c r="C447" s="24" t="str">
        <f>IFERROR(INDEX(Partidos!$E$4:$E$107,MATCH($A447,Partidos!$A$4:$A$107,0)),"")</f>
        <v>Austria</v>
      </c>
      <c r="D447" s="29" t="s">
        <v>266</v>
      </c>
      <c r="E447" s="24">
        <f>IFERROR(INDEX(Kike!F$4:F$107,MATCH($A447,Kike!$A$4:$A$107,0)),"")</f>
        <v>1</v>
      </c>
      <c r="F447" s="24">
        <f>IFERROR(INDEX(Kike!G$4:G$107,MATCH($A447,Kike!$A$4:$A$107,0)),"")</f>
        <v>1</v>
      </c>
      <c r="G447" s="21" t="str">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t="str">
        <f>IFERROR(INDEX(Kike!H$4:H$107,MATCH($A447,Kike!$A$4:$A$107,0)),"")</f>
        <v>-</v>
      </c>
      <c r="I447" s="24" t="str">
        <f>IFERROR(INDEX(Partidos!$J$4:$J$107,MATCH($A447,Partidos!$A$4:$A$107,0)),"")</f>
        <v>Grupos</v>
      </c>
      <c r="J447" s="21">
        <f>IF(AND(INDEX(Partidos!$J$4:$J$107,MATCH($A447,Partidos!$A$4:$A$107,0))&lt;&gt;"Grupos",INDEX(Partidos!$H$4:$H$107,MATCH($A447,Partidos!$A$4:$A$107,0))="Finalizado",$H447&lt;&gt;"",$H447=INDEX(Partidos!$K$4:$K$107,MATCH($A447,Partidos!$A$4:$A$107,0))),1,0)</f>
        <v>0</v>
      </c>
    </row>
    <row r="448" spans="1:10" x14ac:dyDescent="0.3">
      <c r="A448" s="31">
        <v>41</v>
      </c>
      <c r="B448" s="24" t="str">
        <f>IFERROR(INDEX(Partidos!$D$4:$D$107,MATCH($A448,Partidos!$A$4:$A$107,0)),"")</f>
        <v>Argentina</v>
      </c>
      <c r="C448" s="24" t="str">
        <f>IFERROR(INDEX(Partidos!$E$4:$E$107,MATCH($A448,Partidos!$A$4:$A$107,0)),"")</f>
        <v>Austria</v>
      </c>
      <c r="D448" s="31" t="s">
        <v>267</v>
      </c>
      <c r="E448" s="24">
        <f>IFERROR(INDEX(Quintero!F$4:F$107,MATCH($A448,Quintero!$A$4:$A$107,0)),"")</f>
        <v>2</v>
      </c>
      <c r="F448" s="24">
        <f>IFERROR(INDEX(Quintero!G$4:G$107,MATCH($A448,Quintero!$A$4:$A$107,0)),"")</f>
        <v>1</v>
      </c>
      <c r="G448" s="21" t="str">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t="str">
        <f>IFERROR(INDEX(Quintero!H$4:H$107,MATCH($A448,Quintero!$A$4:$A$107,0)),"")</f>
        <v>-</v>
      </c>
      <c r="I448" s="24" t="str">
        <f>IFERROR(INDEX(Partidos!$J$4:$J$107,MATCH($A448,Partidos!$A$4:$A$107,0)),"")</f>
        <v>Grupos</v>
      </c>
      <c r="J448" s="21">
        <f>IF(AND(INDEX(Partidos!$J$4:$J$107,MATCH($A448,Partidos!$A$4:$A$107,0))&lt;&gt;"Grupos",INDEX(Partidos!$H$4:$H$107,MATCH($A448,Partidos!$A$4:$A$107,0))="Finalizado",$H448&lt;&gt;"",$H448=INDEX(Partidos!$K$4:$K$107,MATCH($A448,Partidos!$A$4:$A$107,0))),1,0)</f>
        <v>0</v>
      </c>
    </row>
    <row r="449" spans="1:10" x14ac:dyDescent="0.3">
      <c r="A449" s="29">
        <v>41</v>
      </c>
      <c r="B449" s="24" t="str">
        <f>IFERROR(INDEX(Partidos!$D$4:$D$107,MATCH($A449,Partidos!$A$4:$A$107,0)),"")</f>
        <v>Argentina</v>
      </c>
      <c r="C449" s="24" t="str">
        <f>IFERROR(INDEX(Partidos!$E$4:$E$107,MATCH($A449,Partidos!$A$4:$A$107,0)),"")</f>
        <v>Austria</v>
      </c>
      <c r="D449" s="29" t="s">
        <v>268</v>
      </c>
      <c r="E449" s="24">
        <f>IFERROR(INDEX(Nacho!F$4:F$107,MATCH($A449,Nacho!$A$4:$A$107,0)),"")</f>
        <v>0</v>
      </c>
      <c r="F449" s="24">
        <f>IFERROR(INDEX(Nacho!G$4:G$107,MATCH($A449,Nacho!$A$4:$A$107,0)),"")</f>
        <v>0</v>
      </c>
      <c r="G449" s="21" t="str">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t="str">
        <f>IFERROR(INDEX(Nacho!H$4:H$107,MATCH($A449,Nacho!$A$4:$A$107,0)),"")</f>
        <v>-</v>
      </c>
      <c r="I449" s="24" t="str">
        <f>IFERROR(INDEX(Partidos!$J$4:$J$107,MATCH($A449,Partidos!$A$4:$A$107,0)),"")</f>
        <v>Grupos</v>
      </c>
      <c r="J449" s="21">
        <f>IF(AND(INDEX(Partidos!$J$4:$J$107,MATCH($A449,Partidos!$A$4:$A$107,0))&lt;&gt;"Grupos",INDEX(Partidos!$H$4:$H$107,MATCH($A449,Partidos!$A$4:$A$107,0))="Finalizado",$H449&lt;&gt;"",$H449=INDEX(Partidos!$K$4:$K$107,MATCH($A449,Partidos!$A$4:$A$107,0))),1,0)</f>
        <v>0</v>
      </c>
    </row>
    <row r="450" spans="1:10" x14ac:dyDescent="0.3">
      <c r="A450" s="31">
        <v>41</v>
      </c>
      <c r="B450" s="24" t="str">
        <f>IFERROR(INDEX(Partidos!$D$4:$D$107,MATCH($A450,Partidos!$A$4:$A$107,0)),"")</f>
        <v>Argentina</v>
      </c>
      <c r="C450" s="24" t="str">
        <f>IFERROR(INDEX(Partidos!$E$4:$E$107,MATCH($A450,Partidos!$A$4:$A$107,0)),"")</f>
        <v>Austria</v>
      </c>
      <c r="D450" s="31" t="s">
        <v>269</v>
      </c>
      <c r="E450" s="24">
        <f>IFERROR(INDEX(Luis!F$4:F$107,MATCH($A450,Luis!$A$4:$A$107,0)),"")</f>
        <v>2</v>
      </c>
      <c r="F450" s="24">
        <f>IFERROR(INDEX(Luis!G$4:G$107,MATCH($A450,Luis!$A$4:$A$107,0)),"")</f>
        <v>0</v>
      </c>
      <c r="G450" s="21" t="str">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t="str">
        <f>IFERROR(INDEX(Luis!H$4:H$107,MATCH($A450,Luis!$A$4:$A$107,0)),"")</f>
        <v>-</v>
      </c>
      <c r="I450" s="24" t="str">
        <f>IFERROR(INDEX(Partidos!$J$4:$J$107,MATCH($A450,Partidos!$A$4:$A$107,0)),"")</f>
        <v>Grupos</v>
      </c>
      <c r="J450" s="21">
        <f>IF(AND(INDEX(Partidos!$J$4:$J$107,MATCH($A450,Partidos!$A$4:$A$107,0))&lt;&gt;"Grupos",INDEX(Partidos!$H$4:$H$107,MATCH($A450,Partidos!$A$4:$A$107,0))="Finalizado",$H450&lt;&gt;"",$H450=INDEX(Partidos!$K$4:$K$107,MATCH($A450,Partidos!$A$4:$A$107,0))),1,0)</f>
        <v>0</v>
      </c>
    </row>
    <row r="451" spans="1:10" x14ac:dyDescent="0.3">
      <c r="A451" s="29">
        <v>41</v>
      </c>
      <c r="B451" s="24" t="str">
        <f>IFERROR(INDEX(Partidos!$D$4:$D$107,MATCH($A451,Partidos!$A$4:$A$107,0)),"")</f>
        <v>Argentina</v>
      </c>
      <c r="C451" s="24" t="str">
        <f>IFERROR(INDEX(Partidos!$E$4:$E$107,MATCH($A451,Partidos!$A$4:$A$107,0)),"")</f>
        <v>Austria</v>
      </c>
      <c r="D451" s="29" t="s">
        <v>270</v>
      </c>
      <c r="E451" s="24">
        <f>IFERROR(INDEX(Felipe!F$4:F$107,MATCH($A451,Felipe!$A$4:$A$107,0)),"")</f>
        <v>3</v>
      </c>
      <c r="F451" s="24">
        <f>IFERROR(INDEX(Felipe!G$4:G$107,MATCH($A451,Felipe!$A$4:$A$107,0)),"")</f>
        <v>1</v>
      </c>
      <c r="G451" s="21" t="str">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t="str">
        <f>IFERROR(INDEX(Felipe!H$4:H$107,MATCH($A451,Felipe!$A$4:$A$107,0)),"")</f>
        <v>-</v>
      </c>
      <c r="I451" s="24" t="str">
        <f>IFERROR(INDEX(Partidos!$J$4:$J$107,MATCH($A451,Partidos!$A$4:$A$107,0)),"")</f>
        <v>Grupos</v>
      </c>
      <c r="J451" s="21">
        <f>IF(AND(INDEX(Partidos!$J$4:$J$107,MATCH($A451,Partidos!$A$4:$A$107,0))&lt;&gt;"Grupos",INDEX(Partidos!$H$4:$H$107,MATCH($A451,Partidos!$A$4:$A$107,0))="Finalizado",$H451&lt;&gt;"",$H451=INDEX(Partidos!$K$4:$K$107,MATCH($A451,Partidos!$A$4:$A$107,0))),1,0)</f>
        <v>0</v>
      </c>
    </row>
    <row r="452" spans="1:10" x14ac:dyDescent="0.3">
      <c r="A452" s="31">
        <v>41</v>
      </c>
      <c r="B452" s="24" t="str">
        <f>IFERROR(INDEX(Partidos!$D$4:$D$107,MATCH($A452,Partidos!$A$4:$A$107,0)),"")</f>
        <v>Argentina</v>
      </c>
      <c r="C452" s="24" t="str">
        <f>IFERROR(INDEX(Partidos!$E$4:$E$107,MATCH($A452,Partidos!$A$4:$A$107,0)),"")</f>
        <v>Austria</v>
      </c>
      <c r="D452" s="31" t="s">
        <v>271</v>
      </c>
      <c r="E452" s="24">
        <f>IFERROR(INDEX(Simón!F$4:F$107,MATCH($A452,Simón!$A$4:$A$107,0)),"")</f>
        <v>1</v>
      </c>
      <c r="F452" s="24">
        <f>IFERROR(INDEX(Simón!G$4:G$107,MATCH($A452,Simón!$A$4:$A$107,0)),"")</f>
        <v>2</v>
      </c>
      <c r="G452" s="21" t="str">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t="str">
        <f>IFERROR(INDEX(Simón!H$4:H$107,MATCH($A452,Simón!$A$4:$A$107,0)),"")</f>
        <v>-</v>
      </c>
      <c r="I452" s="24" t="str">
        <f>IFERROR(INDEX(Partidos!$J$4:$J$107,MATCH($A452,Partidos!$A$4:$A$107,0)),"")</f>
        <v>Grupos</v>
      </c>
      <c r="J452" s="21">
        <f>IF(AND(INDEX(Partidos!$J$4:$J$107,MATCH($A452,Partidos!$A$4:$A$107,0))&lt;&gt;"Grupos",INDEX(Partidos!$H$4:$H$107,MATCH($A452,Partidos!$A$4:$A$107,0))="Finalizado",$H452&lt;&gt;"",$H452=INDEX(Partidos!$K$4:$K$107,MATCH($A452,Partidos!$A$4:$A$107,0))),1,0)</f>
        <v>0</v>
      </c>
    </row>
    <row r="453" spans="1:10" x14ac:dyDescent="0.3">
      <c r="A453" s="29">
        <v>41</v>
      </c>
      <c r="B453" s="24" t="str">
        <f>IFERROR(INDEX(Partidos!$D$4:$D$107,MATCH($A453,Partidos!$A$4:$A$107,0)),"")</f>
        <v>Argentina</v>
      </c>
      <c r="C453" s="24" t="str">
        <f>IFERROR(INDEX(Partidos!$E$4:$E$107,MATCH($A453,Partidos!$A$4:$A$107,0)),"")</f>
        <v>Austria</v>
      </c>
      <c r="D453" s="29" t="s">
        <v>272</v>
      </c>
      <c r="E453" s="24">
        <f>IFERROR(INDEX(Muni!F$4:F$107,MATCH($A453,Muni!$A$4:$A$107,0)),"")</f>
        <v>2</v>
      </c>
      <c r="F453" s="24">
        <f>IFERROR(INDEX(Muni!G$4:G$107,MATCH($A453,Muni!$A$4:$A$107,0)),"")</f>
        <v>2</v>
      </c>
      <c r="G453" s="21" t="str">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t="str">
        <f>IFERROR(INDEX(Muni!H$4:H$107,MATCH($A453,Muni!$A$4:$A$107,0)),"")</f>
        <v>-</v>
      </c>
      <c r="I453" s="24" t="str">
        <f>IFERROR(INDEX(Partidos!$J$4:$J$107,MATCH($A453,Partidos!$A$4:$A$107,0)),"")</f>
        <v>Grupos</v>
      </c>
      <c r="J453" s="21">
        <f>IF(AND(INDEX(Partidos!$J$4:$J$107,MATCH($A453,Partidos!$A$4:$A$107,0))&lt;&gt;"Grupos",INDEX(Partidos!$H$4:$H$107,MATCH($A453,Partidos!$A$4:$A$107,0))="Finalizado",$H453&lt;&gt;"",$H453=INDEX(Partidos!$K$4:$K$107,MATCH($A453,Partidos!$A$4:$A$107,0))),1,0)</f>
        <v>0</v>
      </c>
    </row>
    <row r="454" spans="1:10" x14ac:dyDescent="0.3">
      <c r="A454" s="31">
        <v>41</v>
      </c>
      <c r="B454" s="24" t="str">
        <f>IFERROR(INDEX(Partidos!$D$4:$D$107,MATCH($A454,Partidos!$A$4:$A$107,0)),"")</f>
        <v>Argentina</v>
      </c>
      <c r="C454" s="24" t="str">
        <f>IFERROR(INDEX(Partidos!$E$4:$E$107,MATCH($A454,Partidos!$A$4:$A$107,0)),"")</f>
        <v>Austria</v>
      </c>
      <c r="D454" s="31" t="s">
        <v>273</v>
      </c>
      <c r="E454" s="24">
        <f>IFERROR(INDEX(Fer!F$4:F$107,MATCH($A454,Fer!$A$4:$A$107,0)),"")</f>
        <v>2</v>
      </c>
      <c r="F454" s="24">
        <f>IFERROR(INDEX(Fer!G$4:G$107,MATCH($A454,Fer!$A$4:$A$107,0)),"")</f>
        <v>1</v>
      </c>
      <c r="G454" s="21" t="str">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t="str">
        <f>IFERROR(INDEX(Fer!H$4:H$107,MATCH($A454,Fer!$A$4:$A$107,0)),"")</f>
        <v>-</v>
      </c>
      <c r="I454" s="24" t="str">
        <f>IFERROR(INDEX(Partidos!$J$4:$J$107,MATCH($A454,Partidos!$A$4:$A$107,0)),"")</f>
        <v>Grupos</v>
      </c>
      <c r="J454" s="21">
        <f>IF(AND(INDEX(Partidos!$J$4:$J$107,MATCH($A454,Partidos!$A$4:$A$107,0))&lt;&gt;"Grupos",INDEX(Partidos!$H$4:$H$107,MATCH($A454,Partidos!$A$4:$A$107,0))="Finalizado",$H454&lt;&gt;"",$H454=INDEX(Partidos!$K$4:$K$107,MATCH($A454,Partidos!$A$4:$A$107,0))),1,0)</f>
        <v>0</v>
      </c>
    </row>
    <row r="455" spans="1:10" x14ac:dyDescent="0.3">
      <c r="A455" s="29">
        <v>42</v>
      </c>
      <c r="B455" s="24" t="str">
        <f>IFERROR(INDEX(Partidos!$D$4:$D$107,MATCH($A455,Partidos!$A$4:$A$107,0)),"")</f>
        <v>Francia</v>
      </c>
      <c r="C455" s="24" t="str">
        <f>IFERROR(INDEX(Partidos!$E$4:$E$107,MATCH($A455,Partidos!$A$4:$A$107,0)),"")</f>
        <v>Irak</v>
      </c>
      <c r="D455" s="29" t="s">
        <v>55</v>
      </c>
      <c r="E455" s="24">
        <f>IFERROR(INDEX(Álvaro!F$4:F$107,MATCH($A455,Álvaro!$A$4:$A$107,0)),"")</f>
        <v>3</v>
      </c>
      <c r="F455" s="24">
        <f>IFERROR(INDEX(Álvaro!G$4:G$107,MATCH($A455,Álvaro!$A$4:$A$107,0)),"")</f>
        <v>0</v>
      </c>
      <c r="G455" s="21" t="str">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t="str">
        <f>IFERROR(INDEX(Álvaro!H$4:H$107,MATCH($A455,Álvaro!$A$4:$A$107,0)),"")</f>
        <v>-</v>
      </c>
      <c r="I455" s="24" t="str">
        <f>IFERROR(INDEX(Partidos!$J$4:$J$107,MATCH($A455,Partidos!$A$4:$A$107,0)),"")</f>
        <v>Grupos</v>
      </c>
      <c r="J455" s="21">
        <f>IF(AND(INDEX(Partidos!$J$4:$J$107,MATCH($A455,Partidos!$A$4:$A$107,0))&lt;&gt;"Grupos",INDEX(Partidos!$H$4:$H$107,MATCH($A455,Partidos!$A$4:$A$107,0))="Finalizado",$H455&lt;&gt;"",$H455=INDEX(Partidos!$K$4:$K$107,MATCH($A455,Partidos!$A$4:$A$107,0))),1,0)</f>
        <v>0</v>
      </c>
    </row>
    <row r="456" spans="1:10" x14ac:dyDescent="0.3">
      <c r="A456" s="31">
        <v>42</v>
      </c>
      <c r="B456" s="24" t="str">
        <f>IFERROR(INDEX(Partidos!$D$4:$D$107,MATCH($A456,Partidos!$A$4:$A$107,0)),"")</f>
        <v>Francia</v>
      </c>
      <c r="C456" s="24" t="str">
        <f>IFERROR(INDEX(Partidos!$E$4:$E$107,MATCH($A456,Partidos!$A$4:$A$107,0)),"")</f>
        <v>Irak</v>
      </c>
      <c r="D456" s="31" t="s">
        <v>264</v>
      </c>
      <c r="E456" s="24">
        <f>IFERROR(INDEX(Pepe!F$4:F$107,MATCH($A456,Pepe!$A$4:$A$107,0)),"")</f>
        <v>3</v>
      </c>
      <c r="F456" s="24">
        <f>IFERROR(INDEX(Pepe!G$4:G$107,MATCH($A456,Pepe!$A$4:$A$107,0)),"")</f>
        <v>0</v>
      </c>
      <c r="G456" s="21" t="str">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t="str">
        <f>IFERROR(INDEX(Pepe!H$4:H$107,MATCH($A456,Pepe!$A$4:$A$107,0)),"")</f>
        <v>-</v>
      </c>
      <c r="I456" s="24" t="str">
        <f>IFERROR(INDEX(Partidos!$J$4:$J$107,MATCH($A456,Partidos!$A$4:$A$107,0)),"")</f>
        <v>Grupos</v>
      </c>
      <c r="J456" s="21">
        <f>IF(AND(INDEX(Partidos!$J$4:$J$107,MATCH($A456,Partidos!$A$4:$A$107,0))&lt;&gt;"Grupos",INDEX(Partidos!$H$4:$H$107,MATCH($A456,Partidos!$A$4:$A$107,0))="Finalizado",$H456&lt;&gt;"",$H456=INDEX(Partidos!$K$4:$K$107,MATCH($A456,Partidos!$A$4:$A$107,0))),1,0)</f>
        <v>0</v>
      </c>
    </row>
    <row r="457" spans="1:10" x14ac:dyDescent="0.3">
      <c r="A457" s="29">
        <v>42</v>
      </c>
      <c r="B457" s="24" t="str">
        <f>IFERROR(INDEX(Partidos!$D$4:$D$107,MATCH($A457,Partidos!$A$4:$A$107,0)),"")</f>
        <v>Francia</v>
      </c>
      <c r="C457" s="24" t="str">
        <f>IFERROR(INDEX(Partidos!$E$4:$E$107,MATCH($A457,Partidos!$A$4:$A$107,0)),"")</f>
        <v>Irak</v>
      </c>
      <c r="D457" s="29" t="s">
        <v>265</v>
      </c>
      <c r="E457" s="24">
        <f>IFERROR(INDEX(Patri!F$4:F$107,MATCH($A457,Patri!$A$4:$A$107,0)),"")</f>
        <v>2</v>
      </c>
      <c r="F457" s="24">
        <f>IFERROR(INDEX(Patri!G$4:G$107,MATCH($A457,Patri!$A$4:$A$107,0)),"")</f>
        <v>0</v>
      </c>
      <c r="G457" s="21" t="str">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t="str">
        <f>IFERROR(INDEX(Patri!H$4:H$107,MATCH($A457,Patri!$A$4:$A$107,0)),"")</f>
        <v>-</v>
      </c>
      <c r="I457" s="24" t="str">
        <f>IFERROR(INDEX(Partidos!$J$4:$J$107,MATCH($A457,Partidos!$A$4:$A$107,0)),"")</f>
        <v>Grupos</v>
      </c>
      <c r="J457" s="21">
        <f>IF(AND(INDEX(Partidos!$J$4:$J$107,MATCH($A457,Partidos!$A$4:$A$107,0))&lt;&gt;"Grupos",INDEX(Partidos!$H$4:$H$107,MATCH($A457,Partidos!$A$4:$A$107,0))="Finalizado",$H457&lt;&gt;"",$H457=INDEX(Partidos!$K$4:$K$107,MATCH($A457,Partidos!$A$4:$A$107,0))),1,0)</f>
        <v>0</v>
      </c>
    </row>
    <row r="458" spans="1:10" x14ac:dyDescent="0.3">
      <c r="A458" s="31">
        <v>42</v>
      </c>
      <c r="B458" s="24" t="str">
        <f>IFERROR(INDEX(Partidos!$D$4:$D$107,MATCH($A458,Partidos!$A$4:$A$107,0)),"")</f>
        <v>Francia</v>
      </c>
      <c r="C458" s="24" t="str">
        <f>IFERROR(INDEX(Partidos!$E$4:$E$107,MATCH($A458,Partidos!$A$4:$A$107,0)),"")</f>
        <v>Irak</v>
      </c>
      <c r="D458" s="31" t="s">
        <v>266</v>
      </c>
      <c r="E458" s="24">
        <f>IFERROR(INDEX(Kike!F$4:F$107,MATCH($A458,Kike!$A$4:$A$107,0)),"")</f>
        <v>3</v>
      </c>
      <c r="F458" s="24">
        <f>IFERROR(INDEX(Kike!G$4:G$107,MATCH($A458,Kike!$A$4:$A$107,0)),"")</f>
        <v>0</v>
      </c>
      <c r="G458" s="21" t="str">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t="str">
        <f>IFERROR(INDEX(Kike!H$4:H$107,MATCH($A458,Kike!$A$4:$A$107,0)),"")</f>
        <v>-</v>
      </c>
      <c r="I458" s="24" t="str">
        <f>IFERROR(INDEX(Partidos!$J$4:$J$107,MATCH($A458,Partidos!$A$4:$A$107,0)),"")</f>
        <v>Grupos</v>
      </c>
      <c r="J458" s="21">
        <f>IF(AND(INDEX(Partidos!$J$4:$J$107,MATCH($A458,Partidos!$A$4:$A$107,0))&lt;&gt;"Grupos",INDEX(Partidos!$H$4:$H$107,MATCH($A458,Partidos!$A$4:$A$107,0))="Finalizado",$H458&lt;&gt;"",$H458=INDEX(Partidos!$K$4:$K$107,MATCH($A458,Partidos!$A$4:$A$107,0))),1,0)</f>
        <v>0</v>
      </c>
    </row>
    <row r="459" spans="1:10" x14ac:dyDescent="0.3">
      <c r="A459" s="29">
        <v>42</v>
      </c>
      <c r="B459" s="24" t="str">
        <f>IFERROR(INDEX(Partidos!$D$4:$D$107,MATCH($A459,Partidos!$A$4:$A$107,0)),"")</f>
        <v>Francia</v>
      </c>
      <c r="C459" s="24" t="str">
        <f>IFERROR(INDEX(Partidos!$E$4:$E$107,MATCH($A459,Partidos!$A$4:$A$107,0)),"")</f>
        <v>Irak</v>
      </c>
      <c r="D459" s="29" t="s">
        <v>267</v>
      </c>
      <c r="E459" s="24">
        <f>IFERROR(INDEX(Quintero!F$4:F$107,MATCH($A459,Quintero!$A$4:$A$107,0)),"")</f>
        <v>3</v>
      </c>
      <c r="F459" s="24">
        <f>IFERROR(INDEX(Quintero!G$4:G$107,MATCH($A459,Quintero!$A$4:$A$107,0)),"")</f>
        <v>0</v>
      </c>
      <c r="G459" s="21" t="str">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t="str">
        <f>IFERROR(INDEX(Quintero!H$4:H$107,MATCH($A459,Quintero!$A$4:$A$107,0)),"")</f>
        <v>-</v>
      </c>
      <c r="I459" s="24" t="str">
        <f>IFERROR(INDEX(Partidos!$J$4:$J$107,MATCH($A459,Partidos!$A$4:$A$107,0)),"")</f>
        <v>Grupos</v>
      </c>
      <c r="J459" s="21">
        <f>IF(AND(INDEX(Partidos!$J$4:$J$107,MATCH($A459,Partidos!$A$4:$A$107,0))&lt;&gt;"Grupos",INDEX(Partidos!$H$4:$H$107,MATCH($A459,Partidos!$A$4:$A$107,0))="Finalizado",$H459&lt;&gt;"",$H459=INDEX(Partidos!$K$4:$K$107,MATCH($A459,Partidos!$A$4:$A$107,0))),1,0)</f>
        <v>0</v>
      </c>
    </row>
    <row r="460" spans="1:10" x14ac:dyDescent="0.3">
      <c r="A460" s="31">
        <v>42</v>
      </c>
      <c r="B460" s="24" t="str">
        <f>IFERROR(INDEX(Partidos!$D$4:$D$107,MATCH($A460,Partidos!$A$4:$A$107,0)),"")</f>
        <v>Francia</v>
      </c>
      <c r="C460" s="24" t="str">
        <f>IFERROR(INDEX(Partidos!$E$4:$E$107,MATCH($A460,Partidos!$A$4:$A$107,0)),"")</f>
        <v>Irak</v>
      </c>
      <c r="D460" s="31" t="s">
        <v>268</v>
      </c>
      <c r="E460" s="24">
        <f>IFERROR(INDEX(Nacho!F$4:F$107,MATCH($A460,Nacho!$A$4:$A$107,0)),"")</f>
        <v>3</v>
      </c>
      <c r="F460" s="24">
        <f>IFERROR(INDEX(Nacho!G$4:G$107,MATCH($A460,Nacho!$A$4:$A$107,0)),"")</f>
        <v>0</v>
      </c>
      <c r="G460" s="21" t="str">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t="str">
        <f>IFERROR(INDEX(Nacho!H$4:H$107,MATCH($A460,Nacho!$A$4:$A$107,0)),"")</f>
        <v>-</v>
      </c>
      <c r="I460" s="24" t="str">
        <f>IFERROR(INDEX(Partidos!$J$4:$J$107,MATCH($A460,Partidos!$A$4:$A$107,0)),"")</f>
        <v>Grupos</v>
      </c>
      <c r="J460" s="21">
        <f>IF(AND(INDEX(Partidos!$J$4:$J$107,MATCH($A460,Partidos!$A$4:$A$107,0))&lt;&gt;"Grupos",INDEX(Partidos!$H$4:$H$107,MATCH($A460,Partidos!$A$4:$A$107,0))="Finalizado",$H460&lt;&gt;"",$H460=INDEX(Partidos!$K$4:$K$107,MATCH($A460,Partidos!$A$4:$A$107,0))),1,0)</f>
        <v>0</v>
      </c>
    </row>
    <row r="461" spans="1:10" x14ac:dyDescent="0.3">
      <c r="A461" s="29">
        <v>42</v>
      </c>
      <c r="B461" s="24" t="str">
        <f>IFERROR(INDEX(Partidos!$D$4:$D$107,MATCH($A461,Partidos!$A$4:$A$107,0)),"")</f>
        <v>Francia</v>
      </c>
      <c r="C461" s="24" t="str">
        <f>IFERROR(INDEX(Partidos!$E$4:$E$107,MATCH($A461,Partidos!$A$4:$A$107,0)),"")</f>
        <v>Irak</v>
      </c>
      <c r="D461" s="29" t="s">
        <v>269</v>
      </c>
      <c r="E461" s="24">
        <f>IFERROR(INDEX(Luis!F$4:F$107,MATCH($A461,Luis!$A$4:$A$107,0)),"")</f>
        <v>3</v>
      </c>
      <c r="F461" s="24">
        <f>IFERROR(INDEX(Luis!G$4:G$107,MATCH($A461,Luis!$A$4:$A$107,0)),"")</f>
        <v>0</v>
      </c>
      <c r="G461" s="21" t="str">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t="str">
        <f>IFERROR(INDEX(Luis!H$4:H$107,MATCH($A461,Luis!$A$4:$A$107,0)),"")</f>
        <v>-</v>
      </c>
      <c r="I461" s="24" t="str">
        <f>IFERROR(INDEX(Partidos!$J$4:$J$107,MATCH($A461,Partidos!$A$4:$A$107,0)),"")</f>
        <v>Grupos</v>
      </c>
      <c r="J461" s="21">
        <f>IF(AND(INDEX(Partidos!$J$4:$J$107,MATCH($A461,Partidos!$A$4:$A$107,0))&lt;&gt;"Grupos",INDEX(Partidos!$H$4:$H$107,MATCH($A461,Partidos!$A$4:$A$107,0))="Finalizado",$H461&lt;&gt;"",$H461=INDEX(Partidos!$K$4:$K$107,MATCH($A461,Partidos!$A$4:$A$107,0))),1,0)</f>
        <v>0</v>
      </c>
    </row>
    <row r="462" spans="1:10" x14ac:dyDescent="0.3">
      <c r="A462" s="31">
        <v>42</v>
      </c>
      <c r="B462" s="24" t="str">
        <f>IFERROR(INDEX(Partidos!$D$4:$D$107,MATCH($A462,Partidos!$A$4:$A$107,0)),"")</f>
        <v>Francia</v>
      </c>
      <c r="C462" s="24" t="str">
        <f>IFERROR(INDEX(Partidos!$E$4:$E$107,MATCH($A462,Partidos!$A$4:$A$107,0)),"")</f>
        <v>Irak</v>
      </c>
      <c r="D462" s="31" t="s">
        <v>270</v>
      </c>
      <c r="E462" s="24">
        <f>IFERROR(INDEX(Felipe!F$4:F$107,MATCH($A462,Felipe!$A$4:$A$107,0)),"")</f>
        <v>4</v>
      </c>
      <c r="F462" s="24">
        <f>IFERROR(INDEX(Felipe!G$4:G$107,MATCH($A462,Felipe!$A$4:$A$107,0)),"")</f>
        <v>0</v>
      </c>
      <c r="G462" s="21" t="str">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t="str">
        <f>IFERROR(INDEX(Felipe!H$4:H$107,MATCH($A462,Felipe!$A$4:$A$107,0)),"")</f>
        <v>-</v>
      </c>
      <c r="I462" s="24" t="str">
        <f>IFERROR(INDEX(Partidos!$J$4:$J$107,MATCH($A462,Partidos!$A$4:$A$107,0)),"")</f>
        <v>Grupos</v>
      </c>
      <c r="J462" s="21">
        <f>IF(AND(INDEX(Partidos!$J$4:$J$107,MATCH($A462,Partidos!$A$4:$A$107,0))&lt;&gt;"Grupos",INDEX(Partidos!$H$4:$H$107,MATCH($A462,Partidos!$A$4:$A$107,0))="Finalizado",$H462&lt;&gt;"",$H462=INDEX(Partidos!$K$4:$K$107,MATCH($A462,Partidos!$A$4:$A$107,0))),1,0)</f>
        <v>0</v>
      </c>
    </row>
    <row r="463" spans="1:10" x14ac:dyDescent="0.3">
      <c r="A463" s="29">
        <v>42</v>
      </c>
      <c r="B463" s="24" t="str">
        <f>IFERROR(INDEX(Partidos!$D$4:$D$107,MATCH($A463,Partidos!$A$4:$A$107,0)),"")</f>
        <v>Francia</v>
      </c>
      <c r="C463" s="24" t="str">
        <f>IFERROR(INDEX(Partidos!$E$4:$E$107,MATCH($A463,Partidos!$A$4:$A$107,0)),"")</f>
        <v>Irak</v>
      </c>
      <c r="D463" s="29" t="s">
        <v>271</v>
      </c>
      <c r="E463" s="24">
        <f>IFERROR(INDEX(Simón!F$4:F$107,MATCH($A463,Simón!$A$4:$A$107,0)),"")</f>
        <v>2</v>
      </c>
      <c r="F463" s="24">
        <f>IFERROR(INDEX(Simón!G$4:G$107,MATCH($A463,Simón!$A$4:$A$107,0)),"")</f>
        <v>0</v>
      </c>
      <c r="G463" s="21" t="str">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t="str">
        <f>IFERROR(INDEX(Simón!H$4:H$107,MATCH($A463,Simón!$A$4:$A$107,0)),"")</f>
        <v>-</v>
      </c>
      <c r="I463" s="24" t="str">
        <f>IFERROR(INDEX(Partidos!$J$4:$J$107,MATCH($A463,Partidos!$A$4:$A$107,0)),"")</f>
        <v>Grupos</v>
      </c>
      <c r="J463" s="21">
        <f>IF(AND(INDEX(Partidos!$J$4:$J$107,MATCH($A463,Partidos!$A$4:$A$107,0))&lt;&gt;"Grupos",INDEX(Partidos!$H$4:$H$107,MATCH($A463,Partidos!$A$4:$A$107,0))="Finalizado",$H463&lt;&gt;"",$H463=INDEX(Partidos!$K$4:$K$107,MATCH($A463,Partidos!$A$4:$A$107,0))),1,0)</f>
        <v>0</v>
      </c>
    </row>
    <row r="464" spans="1:10" x14ac:dyDescent="0.3">
      <c r="A464" s="31">
        <v>42</v>
      </c>
      <c r="B464" s="24" t="str">
        <f>IFERROR(INDEX(Partidos!$D$4:$D$107,MATCH($A464,Partidos!$A$4:$A$107,0)),"")</f>
        <v>Francia</v>
      </c>
      <c r="C464" s="24" t="str">
        <f>IFERROR(INDEX(Partidos!$E$4:$E$107,MATCH($A464,Partidos!$A$4:$A$107,0)),"")</f>
        <v>Irak</v>
      </c>
      <c r="D464" s="31" t="s">
        <v>272</v>
      </c>
      <c r="E464" s="24">
        <f>IFERROR(INDEX(Muni!F$4:F$107,MATCH($A464,Muni!$A$4:$A$107,0)),"")</f>
        <v>4</v>
      </c>
      <c r="F464" s="24">
        <f>IFERROR(INDEX(Muni!G$4:G$107,MATCH($A464,Muni!$A$4:$A$107,0)),"")</f>
        <v>0</v>
      </c>
      <c r="G464" s="21" t="str">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t="str">
        <f>IFERROR(INDEX(Muni!H$4:H$107,MATCH($A464,Muni!$A$4:$A$107,0)),"")</f>
        <v>-</v>
      </c>
      <c r="I464" s="24" t="str">
        <f>IFERROR(INDEX(Partidos!$J$4:$J$107,MATCH($A464,Partidos!$A$4:$A$107,0)),"")</f>
        <v>Grupos</v>
      </c>
      <c r="J464" s="21">
        <f>IF(AND(INDEX(Partidos!$J$4:$J$107,MATCH($A464,Partidos!$A$4:$A$107,0))&lt;&gt;"Grupos",INDEX(Partidos!$H$4:$H$107,MATCH($A464,Partidos!$A$4:$A$107,0))="Finalizado",$H464&lt;&gt;"",$H464=INDEX(Partidos!$K$4:$K$107,MATCH($A464,Partidos!$A$4:$A$107,0))),1,0)</f>
        <v>0</v>
      </c>
    </row>
    <row r="465" spans="1:10" x14ac:dyDescent="0.3">
      <c r="A465" s="29">
        <v>42</v>
      </c>
      <c r="B465" s="24" t="str">
        <f>IFERROR(INDEX(Partidos!$D$4:$D$107,MATCH($A465,Partidos!$A$4:$A$107,0)),"")</f>
        <v>Francia</v>
      </c>
      <c r="C465" s="24" t="str">
        <f>IFERROR(INDEX(Partidos!$E$4:$E$107,MATCH($A465,Partidos!$A$4:$A$107,0)),"")</f>
        <v>Irak</v>
      </c>
      <c r="D465" s="29" t="s">
        <v>273</v>
      </c>
      <c r="E465" s="24">
        <f>IFERROR(INDEX(Fer!F$4:F$107,MATCH($A465,Fer!$A$4:$A$107,0)),"")</f>
        <v>3</v>
      </c>
      <c r="F465" s="24">
        <f>IFERROR(INDEX(Fer!G$4:G$107,MATCH($A465,Fer!$A$4:$A$107,0)),"")</f>
        <v>0</v>
      </c>
      <c r="G465" s="21" t="str">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t="str">
        <f>IFERROR(INDEX(Fer!H$4:H$107,MATCH($A465,Fer!$A$4:$A$107,0)),"")</f>
        <v>-</v>
      </c>
      <c r="I465" s="24" t="str">
        <f>IFERROR(INDEX(Partidos!$J$4:$J$107,MATCH($A465,Partidos!$A$4:$A$107,0)),"")</f>
        <v>Grupos</v>
      </c>
      <c r="J465" s="21">
        <f>IF(AND(INDEX(Partidos!$J$4:$J$107,MATCH($A465,Partidos!$A$4:$A$107,0))&lt;&gt;"Grupos",INDEX(Partidos!$H$4:$H$107,MATCH($A465,Partidos!$A$4:$A$107,0))="Finalizado",$H465&lt;&gt;"",$H465=INDEX(Partidos!$K$4:$K$107,MATCH($A465,Partidos!$A$4:$A$107,0))),1,0)</f>
        <v>0</v>
      </c>
    </row>
    <row r="466" spans="1:10" x14ac:dyDescent="0.3">
      <c r="A466" s="31">
        <v>43</v>
      </c>
      <c r="B466" s="24" t="str">
        <f>IFERROR(INDEX(Partidos!$D$4:$D$107,MATCH($A466,Partidos!$A$4:$A$107,0)),"")</f>
        <v>Noruega</v>
      </c>
      <c r="C466" s="24" t="str">
        <f>IFERROR(INDEX(Partidos!$E$4:$E$107,MATCH($A466,Partidos!$A$4:$A$107,0)),"")</f>
        <v>Senegal</v>
      </c>
      <c r="D466" s="31" t="s">
        <v>55</v>
      </c>
      <c r="E466" s="24">
        <f>IFERROR(INDEX(Álvaro!F$4:F$107,MATCH($A466,Álvaro!$A$4:$A$107,0)),"")</f>
        <v>1</v>
      </c>
      <c r="F466" s="24">
        <f>IFERROR(INDEX(Álvaro!G$4:G$107,MATCH($A466,Álvaro!$A$4:$A$107,0)),"")</f>
        <v>1</v>
      </c>
      <c r="G466" s="21" t="str">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t="str">
        <f>IFERROR(INDEX(Álvaro!H$4:H$107,MATCH($A466,Álvaro!$A$4:$A$107,0)),"")</f>
        <v>-</v>
      </c>
      <c r="I466" s="24" t="str">
        <f>IFERROR(INDEX(Partidos!$J$4:$J$107,MATCH($A466,Partidos!$A$4:$A$107,0)),"")</f>
        <v>Grupos</v>
      </c>
      <c r="J466" s="21">
        <f>IF(AND(INDEX(Partidos!$J$4:$J$107,MATCH($A466,Partidos!$A$4:$A$107,0))&lt;&gt;"Grupos",INDEX(Partidos!$H$4:$H$107,MATCH($A466,Partidos!$A$4:$A$107,0))="Finalizado",$H466&lt;&gt;"",$H466=INDEX(Partidos!$K$4:$K$107,MATCH($A466,Partidos!$A$4:$A$107,0))),1,0)</f>
        <v>0</v>
      </c>
    </row>
    <row r="467" spans="1:10" x14ac:dyDescent="0.3">
      <c r="A467" s="29">
        <v>43</v>
      </c>
      <c r="B467" s="24" t="str">
        <f>IFERROR(INDEX(Partidos!$D$4:$D$107,MATCH($A467,Partidos!$A$4:$A$107,0)),"")</f>
        <v>Noruega</v>
      </c>
      <c r="C467" s="24" t="str">
        <f>IFERROR(INDEX(Partidos!$E$4:$E$107,MATCH($A467,Partidos!$A$4:$A$107,0)),"")</f>
        <v>Senegal</v>
      </c>
      <c r="D467" s="29" t="s">
        <v>264</v>
      </c>
      <c r="E467" s="24">
        <f>IFERROR(INDEX(Pepe!F$4:F$107,MATCH($A467,Pepe!$A$4:$A$107,0)),"")</f>
        <v>1</v>
      </c>
      <c r="F467" s="24">
        <f>IFERROR(INDEX(Pepe!G$4:G$107,MATCH($A467,Pepe!$A$4:$A$107,0)),"")</f>
        <v>1</v>
      </c>
      <c r="G467" s="21" t="str">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t="str">
        <f>IFERROR(INDEX(Pepe!H$4:H$107,MATCH($A467,Pepe!$A$4:$A$107,0)),"")</f>
        <v>-</v>
      </c>
      <c r="I467" s="24" t="str">
        <f>IFERROR(INDEX(Partidos!$J$4:$J$107,MATCH($A467,Partidos!$A$4:$A$107,0)),"")</f>
        <v>Grupos</v>
      </c>
      <c r="J467" s="21">
        <f>IF(AND(INDEX(Partidos!$J$4:$J$107,MATCH($A467,Partidos!$A$4:$A$107,0))&lt;&gt;"Grupos",INDEX(Partidos!$H$4:$H$107,MATCH($A467,Partidos!$A$4:$A$107,0))="Finalizado",$H467&lt;&gt;"",$H467=INDEX(Partidos!$K$4:$K$107,MATCH($A467,Partidos!$A$4:$A$107,0))),1,0)</f>
        <v>0</v>
      </c>
    </row>
    <row r="468" spans="1:10" x14ac:dyDescent="0.3">
      <c r="A468" s="31">
        <v>43</v>
      </c>
      <c r="B468" s="24" t="str">
        <f>IFERROR(INDEX(Partidos!$D$4:$D$107,MATCH($A468,Partidos!$A$4:$A$107,0)),"")</f>
        <v>Noruega</v>
      </c>
      <c r="C468" s="24" t="str">
        <f>IFERROR(INDEX(Partidos!$E$4:$E$107,MATCH($A468,Partidos!$A$4:$A$107,0)),"")</f>
        <v>Senegal</v>
      </c>
      <c r="D468" s="31" t="s">
        <v>265</v>
      </c>
      <c r="E468" s="24">
        <f>IFERROR(INDEX(Patri!F$4:F$107,MATCH($A468,Patri!$A$4:$A$107,0)),"")</f>
        <v>2</v>
      </c>
      <c r="F468" s="24">
        <f>IFERROR(INDEX(Patri!G$4:G$107,MATCH($A468,Patri!$A$4:$A$107,0)),"")</f>
        <v>1</v>
      </c>
      <c r="G468" s="21" t="str">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t="str">
        <f>IFERROR(INDEX(Patri!H$4:H$107,MATCH($A468,Patri!$A$4:$A$107,0)),"")</f>
        <v>-</v>
      </c>
      <c r="I468" s="24" t="str">
        <f>IFERROR(INDEX(Partidos!$J$4:$J$107,MATCH($A468,Partidos!$A$4:$A$107,0)),"")</f>
        <v>Grupos</v>
      </c>
      <c r="J468" s="21">
        <f>IF(AND(INDEX(Partidos!$J$4:$J$107,MATCH($A468,Partidos!$A$4:$A$107,0))&lt;&gt;"Grupos",INDEX(Partidos!$H$4:$H$107,MATCH($A468,Partidos!$A$4:$A$107,0))="Finalizado",$H468&lt;&gt;"",$H468=INDEX(Partidos!$K$4:$K$107,MATCH($A468,Partidos!$A$4:$A$107,0))),1,0)</f>
        <v>0</v>
      </c>
    </row>
    <row r="469" spans="1:10" x14ac:dyDescent="0.3">
      <c r="A469" s="29">
        <v>43</v>
      </c>
      <c r="B469" s="24" t="str">
        <f>IFERROR(INDEX(Partidos!$D$4:$D$107,MATCH($A469,Partidos!$A$4:$A$107,0)),"")</f>
        <v>Noruega</v>
      </c>
      <c r="C469" s="24" t="str">
        <f>IFERROR(INDEX(Partidos!$E$4:$E$107,MATCH($A469,Partidos!$A$4:$A$107,0)),"")</f>
        <v>Senegal</v>
      </c>
      <c r="D469" s="29" t="s">
        <v>266</v>
      </c>
      <c r="E469" s="24">
        <f>IFERROR(INDEX(Kike!F$4:F$107,MATCH($A469,Kike!$A$4:$A$107,0)),"")</f>
        <v>2</v>
      </c>
      <c r="F469" s="24">
        <f>IFERROR(INDEX(Kike!G$4:G$107,MATCH($A469,Kike!$A$4:$A$107,0)),"")</f>
        <v>1</v>
      </c>
      <c r="G469" s="21" t="str">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t="str">
        <f>IFERROR(INDEX(Kike!H$4:H$107,MATCH($A469,Kike!$A$4:$A$107,0)),"")</f>
        <v>-</v>
      </c>
      <c r="I469" s="24" t="str">
        <f>IFERROR(INDEX(Partidos!$J$4:$J$107,MATCH($A469,Partidos!$A$4:$A$107,0)),"")</f>
        <v>Grupos</v>
      </c>
      <c r="J469" s="21">
        <f>IF(AND(INDEX(Partidos!$J$4:$J$107,MATCH($A469,Partidos!$A$4:$A$107,0))&lt;&gt;"Grupos",INDEX(Partidos!$H$4:$H$107,MATCH($A469,Partidos!$A$4:$A$107,0))="Finalizado",$H469&lt;&gt;"",$H469=INDEX(Partidos!$K$4:$K$107,MATCH($A469,Partidos!$A$4:$A$107,0))),1,0)</f>
        <v>0</v>
      </c>
    </row>
    <row r="470" spans="1:10" x14ac:dyDescent="0.3">
      <c r="A470" s="31">
        <v>43</v>
      </c>
      <c r="B470" s="24" t="str">
        <f>IFERROR(INDEX(Partidos!$D$4:$D$107,MATCH($A470,Partidos!$A$4:$A$107,0)),"")</f>
        <v>Noruega</v>
      </c>
      <c r="C470" s="24" t="str">
        <f>IFERROR(INDEX(Partidos!$E$4:$E$107,MATCH($A470,Partidos!$A$4:$A$107,0)),"")</f>
        <v>Senegal</v>
      </c>
      <c r="D470" s="31" t="s">
        <v>267</v>
      </c>
      <c r="E470" s="24">
        <f>IFERROR(INDEX(Quintero!F$4:F$107,MATCH($A470,Quintero!$A$4:$A$107,0)),"")</f>
        <v>2</v>
      </c>
      <c r="F470" s="24">
        <f>IFERROR(INDEX(Quintero!G$4:G$107,MATCH($A470,Quintero!$A$4:$A$107,0)),"")</f>
        <v>2</v>
      </c>
      <c r="G470" s="21" t="str">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t="str">
        <f>IFERROR(INDEX(Quintero!H$4:H$107,MATCH($A470,Quintero!$A$4:$A$107,0)),"")</f>
        <v>-</v>
      </c>
      <c r="I470" s="24" t="str">
        <f>IFERROR(INDEX(Partidos!$J$4:$J$107,MATCH($A470,Partidos!$A$4:$A$107,0)),"")</f>
        <v>Grupos</v>
      </c>
      <c r="J470" s="21">
        <f>IF(AND(INDEX(Partidos!$J$4:$J$107,MATCH($A470,Partidos!$A$4:$A$107,0))&lt;&gt;"Grupos",INDEX(Partidos!$H$4:$H$107,MATCH($A470,Partidos!$A$4:$A$107,0))="Finalizado",$H470&lt;&gt;"",$H470=INDEX(Partidos!$K$4:$K$107,MATCH($A470,Partidos!$A$4:$A$107,0))),1,0)</f>
        <v>0</v>
      </c>
    </row>
    <row r="471" spans="1:10" x14ac:dyDescent="0.3">
      <c r="A471" s="29">
        <v>43</v>
      </c>
      <c r="B471" s="24" t="str">
        <f>IFERROR(INDEX(Partidos!$D$4:$D$107,MATCH($A471,Partidos!$A$4:$A$107,0)),"")</f>
        <v>Noruega</v>
      </c>
      <c r="C471" s="24" t="str">
        <f>IFERROR(INDEX(Partidos!$E$4:$E$107,MATCH($A471,Partidos!$A$4:$A$107,0)),"")</f>
        <v>Senegal</v>
      </c>
      <c r="D471" s="29" t="s">
        <v>268</v>
      </c>
      <c r="E471" s="24">
        <f>IFERROR(INDEX(Nacho!F$4:F$107,MATCH($A471,Nacho!$A$4:$A$107,0)),"")</f>
        <v>1</v>
      </c>
      <c r="F471" s="24">
        <f>IFERROR(INDEX(Nacho!G$4:G$107,MATCH($A471,Nacho!$A$4:$A$107,0)),"")</f>
        <v>1</v>
      </c>
      <c r="G471" s="21" t="str">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t="str">
        <f>IFERROR(INDEX(Nacho!H$4:H$107,MATCH($A471,Nacho!$A$4:$A$107,0)),"")</f>
        <v>-</v>
      </c>
      <c r="I471" s="24" t="str">
        <f>IFERROR(INDEX(Partidos!$J$4:$J$107,MATCH($A471,Partidos!$A$4:$A$107,0)),"")</f>
        <v>Grupos</v>
      </c>
      <c r="J471" s="21">
        <f>IF(AND(INDEX(Partidos!$J$4:$J$107,MATCH($A471,Partidos!$A$4:$A$107,0))&lt;&gt;"Grupos",INDEX(Partidos!$H$4:$H$107,MATCH($A471,Partidos!$A$4:$A$107,0))="Finalizado",$H471&lt;&gt;"",$H471=INDEX(Partidos!$K$4:$K$107,MATCH($A471,Partidos!$A$4:$A$107,0))),1,0)</f>
        <v>0</v>
      </c>
    </row>
    <row r="472" spans="1:10" x14ac:dyDescent="0.3">
      <c r="A472" s="31">
        <v>43</v>
      </c>
      <c r="B472" s="24" t="str">
        <f>IFERROR(INDEX(Partidos!$D$4:$D$107,MATCH($A472,Partidos!$A$4:$A$107,0)),"")</f>
        <v>Noruega</v>
      </c>
      <c r="C472" s="24" t="str">
        <f>IFERROR(INDEX(Partidos!$E$4:$E$107,MATCH($A472,Partidos!$A$4:$A$107,0)),"")</f>
        <v>Senegal</v>
      </c>
      <c r="D472" s="31" t="s">
        <v>269</v>
      </c>
      <c r="E472" s="24">
        <f>IFERROR(INDEX(Luis!F$4:F$107,MATCH($A472,Luis!$A$4:$A$107,0)),"")</f>
        <v>2</v>
      </c>
      <c r="F472" s="24">
        <f>IFERROR(INDEX(Luis!G$4:G$107,MATCH($A472,Luis!$A$4:$A$107,0)),"")</f>
        <v>1</v>
      </c>
      <c r="G472" s="21" t="str">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t="str">
        <f>IFERROR(INDEX(Luis!H$4:H$107,MATCH($A472,Luis!$A$4:$A$107,0)),"")</f>
        <v>-</v>
      </c>
      <c r="I472" s="24" t="str">
        <f>IFERROR(INDEX(Partidos!$J$4:$J$107,MATCH($A472,Partidos!$A$4:$A$107,0)),"")</f>
        <v>Grupos</v>
      </c>
      <c r="J472" s="21">
        <f>IF(AND(INDEX(Partidos!$J$4:$J$107,MATCH($A472,Partidos!$A$4:$A$107,0))&lt;&gt;"Grupos",INDEX(Partidos!$H$4:$H$107,MATCH($A472,Partidos!$A$4:$A$107,0))="Finalizado",$H472&lt;&gt;"",$H472=INDEX(Partidos!$K$4:$K$107,MATCH($A472,Partidos!$A$4:$A$107,0))),1,0)</f>
        <v>0</v>
      </c>
    </row>
    <row r="473" spans="1:10" x14ac:dyDescent="0.3">
      <c r="A473" s="29">
        <v>43</v>
      </c>
      <c r="B473" s="24" t="str">
        <f>IFERROR(INDEX(Partidos!$D$4:$D$107,MATCH($A473,Partidos!$A$4:$A$107,0)),"")</f>
        <v>Noruega</v>
      </c>
      <c r="C473" s="24" t="str">
        <f>IFERROR(INDEX(Partidos!$E$4:$E$107,MATCH($A473,Partidos!$A$4:$A$107,0)),"")</f>
        <v>Senegal</v>
      </c>
      <c r="D473" s="29" t="s">
        <v>270</v>
      </c>
      <c r="E473" s="24">
        <f>IFERROR(INDEX(Felipe!F$4:F$107,MATCH($A473,Felipe!$A$4:$A$107,0)),"")</f>
        <v>4</v>
      </c>
      <c r="F473" s="24">
        <f>IFERROR(INDEX(Felipe!G$4:G$107,MATCH($A473,Felipe!$A$4:$A$107,0)),"")</f>
        <v>3</v>
      </c>
      <c r="G473" s="21" t="str">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t="str">
        <f>IFERROR(INDEX(Felipe!H$4:H$107,MATCH($A473,Felipe!$A$4:$A$107,0)),"")</f>
        <v>-</v>
      </c>
      <c r="I473" s="24" t="str">
        <f>IFERROR(INDEX(Partidos!$J$4:$J$107,MATCH($A473,Partidos!$A$4:$A$107,0)),"")</f>
        <v>Grupos</v>
      </c>
      <c r="J473" s="21">
        <f>IF(AND(INDEX(Partidos!$J$4:$J$107,MATCH($A473,Partidos!$A$4:$A$107,0))&lt;&gt;"Grupos",INDEX(Partidos!$H$4:$H$107,MATCH($A473,Partidos!$A$4:$A$107,0))="Finalizado",$H473&lt;&gt;"",$H473=INDEX(Partidos!$K$4:$K$107,MATCH($A473,Partidos!$A$4:$A$107,0))),1,0)</f>
        <v>0</v>
      </c>
    </row>
    <row r="474" spans="1:10" x14ac:dyDescent="0.3">
      <c r="A474" s="31">
        <v>43</v>
      </c>
      <c r="B474" s="24" t="str">
        <f>IFERROR(INDEX(Partidos!$D$4:$D$107,MATCH($A474,Partidos!$A$4:$A$107,0)),"")</f>
        <v>Noruega</v>
      </c>
      <c r="C474" s="24" t="str">
        <f>IFERROR(INDEX(Partidos!$E$4:$E$107,MATCH($A474,Partidos!$A$4:$A$107,0)),"")</f>
        <v>Senegal</v>
      </c>
      <c r="D474" s="31" t="s">
        <v>271</v>
      </c>
      <c r="E474" s="24">
        <f>IFERROR(INDEX(Simón!F$4:F$107,MATCH($A474,Simón!$A$4:$A$107,0)),"")</f>
        <v>2</v>
      </c>
      <c r="F474" s="24">
        <f>IFERROR(INDEX(Simón!G$4:G$107,MATCH($A474,Simón!$A$4:$A$107,0)),"")</f>
        <v>1</v>
      </c>
      <c r="G474" s="21" t="str">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t="str">
        <f>IFERROR(INDEX(Simón!H$4:H$107,MATCH($A474,Simón!$A$4:$A$107,0)),"")</f>
        <v>-</v>
      </c>
      <c r="I474" s="24" t="str">
        <f>IFERROR(INDEX(Partidos!$J$4:$J$107,MATCH($A474,Partidos!$A$4:$A$107,0)),"")</f>
        <v>Grupos</v>
      </c>
      <c r="J474" s="21">
        <f>IF(AND(INDEX(Partidos!$J$4:$J$107,MATCH($A474,Partidos!$A$4:$A$107,0))&lt;&gt;"Grupos",INDEX(Partidos!$H$4:$H$107,MATCH($A474,Partidos!$A$4:$A$107,0))="Finalizado",$H474&lt;&gt;"",$H474=INDEX(Partidos!$K$4:$K$107,MATCH($A474,Partidos!$A$4:$A$107,0))),1,0)</f>
        <v>0</v>
      </c>
    </row>
    <row r="475" spans="1:10" x14ac:dyDescent="0.3">
      <c r="A475" s="29">
        <v>43</v>
      </c>
      <c r="B475" s="24" t="str">
        <f>IFERROR(INDEX(Partidos!$D$4:$D$107,MATCH($A475,Partidos!$A$4:$A$107,0)),"")</f>
        <v>Noruega</v>
      </c>
      <c r="C475" s="24" t="str">
        <f>IFERROR(INDEX(Partidos!$E$4:$E$107,MATCH($A475,Partidos!$A$4:$A$107,0)),"")</f>
        <v>Senegal</v>
      </c>
      <c r="D475" s="29" t="s">
        <v>272</v>
      </c>
      <c r="E475" s="24">
        <f>IFERROR(INDEX(Muni!F$4:F$107,MATCH($A475,Muni!$A$4:$A$107,0)),"")</f>
        <v>2</v>
      </c>
      <c r="F475" s="24">
        <f>IFERROR(INDEX(Muni!G$4:G$107,MATCH($A475,Muni!$A$4:$A$107,0)),"")</f>
        <v>1</v>
      </c>
      <c r="G475" s="21" t="str">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t="str">
        <f>IFERROR(INDEX(Muni!H$4:H$107,MATCH($A475,Muni!$A$4:$A$107,0)),"")</f>
        <v>-</v>
      </c>
      <c r="I475" s="24" t="str">
        <f>IFERROR(INDEX(Partidos!$J$4:$J$107,MATCH($A475,Partidos!$A$4:$A$107,0)),"")</f>
        <v>Grupos</v>
      </c>
      <c r="J475" s="21">
        <f>IF(AND(INDEX(Partidos!$J$4:$J$107,MATCH($A475,Partidos!$A$4:$A$107,0))&lt;&gt;"Grupos",INDEX(Partidos!$H$4:$H$107,MATCH($A475,Partidos!$A$4:$A$107,0))="Finalizado",$H475&lt;&gt;"",$H475=INDEX(Partidos!$K$4:$K$107,MATCH($A475,Partidos!$A$4:$A$107,0))),1,0)</f>
        <v>0</v>
      </c>
    </row>
    <row r="476" spans="1:10" x14ac:dyDescent="0.3">
      <c r="A476" s="31">
        <v>43</v>
      </c>
      <c r="B476" s="24" t="str">
        <f>IFERROR(INDEX(Partidos!$D$4:$D$107,MATCH($A476,Partidos!$A$4:$A$107,0)),"")</f>
        <v>Noruega</v>
      </c>
      <c r="C476" s="24" t="str">
        <f>IFERROR(INDEX(Partidos!$E$4:$E$107,MATCH($A476,Partidos!$A$4:$A$107,0)),"")</f>
        <v>Senegal</v>
      </c>
      <c r="D476" s="31" t="s">
        <v>273</v>
      </c>
      <c r="E476" s="24">
        <f>IFERROR(INDEX(Fer!F$4:F$107,MATCH($A476,Fer!$A$4:$A$107,0)),"")</f>
        <v>1</v>
      </c>
      <c r="F476" s="24">
        <f>IFERROR(INDEX(Fer!G$4:G$107,MATCH($A476,Fer!$A$4:$A$107,0)),"")</f>
        <v>1</v>
      </c>
      <c r="G476" s="21" t="str">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t="str">
        <f>IFERROR(INDEX(Fer!H$4:H$107,MATCH($A476,Fer!$A$4:$A$107,0)),"")</f>
        <v>-</v>
      </c>
      <c r="I476" s="24" t="str">
        <f>IFERROR(INDEX(Partidos!$J$4:$J$107,MATCH($A476,Partidos!$A$4:$A$107,0)),"")</f>
        <v>Grupos</v>
      </c>
      <c r="J476" s="21">
        <f>IF(AND(INDEX(Partidos!$J$4:$J$107,MATCH($A476,Partidos!$A$4:$A$107,0))&lt;&gt;"Grupos",INDEX(Partidos!$H$4:$H$107,MATCH($A476,Partidos!$A$4:$A$107,0))="Finalizado",$H476&lt;&gt;"",$H476=INDEX(Partidos!$K$4:$K$107,MATCH($A476,Partidos!$A$4:$A$107,0))),1,0)</f>
        <v>0</v>
      </c>
    </row>
    <row r="477" spans="1:10" x14ac:dyDescent="0.3">
      <c r="A477" s="29">
        <v>44</v>
      </c>
      <c r="B477" s="24" t="str">
        <f>IFERROR(INDEX(Partidos!$D$4:$D$107,MATCH($A477,Partidos!$A$4:$A$107,0)),"")</f>
        <v>Jordania</v>
      </c>
      <c r="C477" s="24" t="str">
        <f>IFERROR(INDEX(Partidos!$E$4:$E$107,MATCH($A477,Partidos!$A$4:$A$107,0)),"")</f>
        <v>Argelia</v>
      </c>
      <c r="D477" s="29" t="s">
        <v>55</v>
      </c>
      <c r="E477" s="24">
        <f>IFERROR(INDEX(Álvaro!F$4:F$107,MATCH($A477,Álvaro!$A$4:$A$107,0)),"")</f>
        <v>0</v>
      </c>
      <c r="F477" s="24">
        <f>IFERROR(INDEX(Álvaro!G$4:G$107,MATCH($A477,Álvaro!$A$4:$A$107,0)),"")</f>
        <v>2</v>
      </c>
      <c r="G477" s="21" t="str">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t="str">
        <f>IFERROR(INDEX(Álvaro!H$4:H$107,MATCH($A477,Álvaro!$A$4:$A$107,0)),"")</f>
        <v>-</v>
      </c>
      <c r="I477" s="24" t="str">
        <f>IFERROR(INDEX(Partidos!$J$4:$J$107,MATCH($A477,Partidos!$A$4:$A$107,0)),"")</f>
        <v>Grupos</v>
      </c>
      <c r="J477" s="21">
        <f>IF(AND(INDEX(Partidos!$J$4:$J$107,MATCH($A477,Partidos!$A$4:$A$107,0))&lt;&gt;"Grupos",INDEX(Partidos!$H$4:$H$107,MATCH($A477,Partidos!$A$4:$A$107,0))="Finalizado",$H477&lt;&gt;"",$H477=INDEX(Partidos!$K$4:$K$107,MATCH($A477,Partidos!$A$4:$A$107,0))),1,0)</f>
        <v>0</v>
      </c>
    </row>
    <row r="478" spans="1:10" x14ac:dyDescent="0.3">
      <c r="A478" s="31">
        <v>44</v>
      </c>
      <c r="B478" s="24" t="str">
        <f>IFERROR(INDEX(Partidos!$D$4:$D$107,MATCH($A478,Partidos!$A$4:$A$107,0)),"")</f>
        <v>Jordania</v>
      </c>
      <c r="C478" s="24" t="str">
        <f>IFERROR(INDEX(Partidos!$E$4:$E$107,MATCH($A478,Partidos!$A$4:$A$107,0)),"")</f>
        <v>Argelia</v>
      </c>
      <c r="D478" s="31" t="s">
        <v>264</v>
      </c>
      <c r="E478" s="24">
        <f>IFERROR(INDEX(Pepe!F$4:F$107,MATCH($A478,Pepe!$A$4:$A$107,0)),"")</f>
        <v>0</v>
      </c>
      <c r="F478" s="24">
        <f>IFERROR(INDEX(Pepe!G$4:G$107,MATCH($A478,Pepe!$A$4:$A$107,0)),"")</f>
        <v>2</v>
      </c>
      <c r="G478" s="21" t="str">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t="str">
        <f>IFERROR(INDEX(Pepe!H$4:H$107,MATCH($A478,Pepe!$A$4:$A$107,0)),"")</f>
        <v>-</v>
      </c>
      <c r="I478" s="24" t="str">
        <f>IFERROR(INDEX(Partidos!$J$4:$J$107,MATCH($A478,Partidos!$A$4:$A$107,0)),"")</f>
        <v>Grupos</v>
      </c>
      <c r="J478" s="21">
        <f>IF(AND(INDEX(Partidos!$J$4:$J$107,MATCH($A478,Partidos!$A$4:$A$107,0))&lt;&gt;"Grupos",INDEX(Partidos!$H$4:$H$107,MATCH($A478,Partidos!$A$4:$A$107,0))="Finalizado",$H478&lt;&gt;"",$H478=INDEX(Partidos!$K$4:$K$107,MATCH($A478,Partidos!$A$4:$A$107,0))),1,0)</f>
        <v>0</v>
      </c>
    </row>
    <row r="479" spans="1:10" x14ac:dyDescent="0.3">
      <c r="A479" s="29">
        <v>44</v>
      </c>
      <c r="B479" s="24" t="str">
        <f>IFERROR(INDEX(Partidos!$D$4:$D$107,MATCH($A479,Partidos!$A$4:$A$107,0)),"")</f>
        <v>Jordania</v>
      </c>
      <c r="C479" s="24" t="str">
        <f>IFERROR(INDEX(Partidos!$E$4:$E$107,MATCH($A479,Partidos!$A$4:$A$107,0)),"")</f>
        <v>Argelia</v>
      </c>
      <c r="D479" s="29" t="s">
        <v>265</v>
      </c>
      <c r="E479" s="24">
        <f>IFERROR(INDEX(Patri!F$4:F$107,MATCH($A479,Patri!$A$4:$A$107,0)),"")</f>
        <v>1</v>
      </c>
      <c r="F479" s="24">
        <f>IFERROR(INDEX(Patri!G$4:G$107,MATCH($A479,Patri!$A$4:$A$107,0)),"")</f>
        <v>3</v>
      </c>
      <c r="G479" s="21" t="str">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t="str">
        <f>IFERROR(INDEX(Patri!H$4:H$107,MATCH($A479,Patri!$A$4:$A$107,0)),"")</f>
        <v>-</v>
      </c>
      <c r="I479" s="24" t="str">
        <f>IFERROR(INDEX(Partidos!$J$4:$J$107,MATCH($A479,Partidos!$A$4:$A$107,0)),"")</f>
        <v>Grupos</v>
      </c>
      <c r="J479" s="21">
        <f>IF(AND(INDEX(Partidos!$J$4:$J$107,MATCH($A479,Partidos!$A$4:$A$107,0))&lt;&gt;"Grupos",INDEX(Partidos!$H$4:$H$107,MATCH($A479,Partidos!$A$4:$A$107,0))="Finalizado",$H479&lt;&gt;"",$H479=INDEX(Partidos!$K$4:$K$107,MATCH($A479,Partidos!$A$4:$A$107,0))),1,0)</f>
        <v>0</v>
      </c>
    </row>
    <row r="480" spans="1:10" x14ac:dyDescent="0.3">
      <c r="A480" s="31">
        <v>44</v>
      </c>
      <c r="B480" s="24" t="str">
        <f>IFERROR(INDEX(Partidos!$D$4:$D$107,MATCH($A480,Partidos!$A$4:$A$107,0)),"")</f>
        <v>Jordania</v>
      </c>
      <c r="C480" s="24" t="str">
        <f>IFERROR(INDEX(Partidos!$E$4:$E$107,MATCH($A480,Partidos!$A$4:$A$107,0)),"")</f>
        <v>Argelia</v>
      </c>
      <c r="D480" s="31" t="s">
        <v>266</v>
      </c>
      <c r="E480" s="24">
        <f>IFERROR(INDEX(Kike!F$4:F$107,MATCH($A480,Kike!$A$4:$A$107,0)),"")</f>
        <v>0</v>
      </c>
      <c r="F480" s="24">
        <f>IFERROR(INDEX(Kike!G$4:G$107,MATCH($A480,Kike!$A$4:$A$107,0)),"")</f>
        <v>1</v>
      </c>
      <c r="G480" s="21" t="str">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t="str">
        <f>IFERROR(INDEX(Kike!H$4:H$107,MATCH($A480,Kike!$A$4:$A$107,0)),"")</f>
        <v>-</v>
      </c>
      <c r="I480" s="24" t="str">
        <f>IFERROR(INDEX(Partidos!$J$4:$J$107,MATCH($A480,Partidos!$A$4:$A$107,0)),"")</f>
        <v>Grupos</v>
      </c>
      <c r="J480" s="21">
        <f>IF(AND(INDEX(Partidos!$J$4:$J$107,MATCH($A480,Partidos!$A$4:$A$107,0))&lt;&gt;"Grupos",INDEX(Partidos!$H$4:$H$107,MATCH($A480,Partidos!$A$4:$A$107,0))="Finalizado",$H480&lt;&gt;"",$H480=INDEX(Partidos!$K$4:$K$107,MATCH($A480,Partidos!$A$4:$A$107,0))),1,0)</f>
        <v>0</v>
      </c>
    </row>
    <row r="481" spans="1:10" x14ac:dyDescent="0.3">
      <c r="A481" s="29">
        <v>44</v>
      </c>
      <c r="B481" s="24" t="str">
        <f>IFERROR(INDEX(Partidos!$D$4:$D$107,MATCH($A481,Partidos!$A$4:$A$107,0)),"")</f>
        <v>Jordania</v>
      </c>
      <c r="C481" s="24" t="str">
        <f>IFERROR(INDEX(Partidos!$E$4:$E$107,MATCH($A481,Partidos!$A$4:$A$107,0)),"")</f>
        <v>Argelia</v>
      </c>
      <c r="D481" s="29" t="s">
        <v>267</v>
      </c>
      <c r="E481" s="24">
        <f>IFERROR(INDEX(Quintero!F$4:F$107,MATCH($A481,Quintero!$A$4:$A$107,0)),"")</f>
        <v>0</v>
      </c>
      <c r="F481" s="24">
        <f>IFERROR(INDEX(Quintero!G$4:G$107,MATCH($A481,Quintero!$A$4:$A$107,0)),"")</f>
        <v>0</v>
      </c>
      <c r="G481" s="21" t="str">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t="str">
        <f>IFERROR(INDEX(Quintero!H$4:H$107,MATCH($A481,Quintero!$A$4:$A$107,0)),"")</f>
        <v>-</v>
      </c>
      <c r="I481" s="24" t="str">
        <f>IFERROR(INDEX(Partidos!$J$4:$J$107,MATCH($A481,Partidos!$A$4:$A$107,0)),"")</f>
        <v>Grupos</v>
      </c>
      <c r="J481" s="21">
        <f>IF(AND(INDEX(Partidos!$J$4:$J$107,MATCH($A481,Partidos!$A$4:$A$107,0))&lt;&gt;"Grupos",INDEX(Partidos!$H$4:$H$107,MATCH($A481,Partidos!$A$4:$A$107,0))="Finalizado",$H481&lt;&gt;"",$H481=INDEX(Partidos!$K$4:$K$107,MATCH($A481,Partidos!$A$4:$A$107,0))),1,0)</f>
        <v>0</v>
      </c>
    </row>
    <row r="482" spans="1:10" x14ac:dyDescent="0.3">
      <c r="A482" s="31">
        <v>44</v>
      </c>
      <c r="B482" s="24" t="str">
        <f>IFERROR(INDEX(Partidos!$D$4:$D$107,MATCH($A482,Partidos!$A$4:$A$107,0)),"")</f>
        <v>Jordania</v>
      </c>
      <c r="C482" s="24" t="str">
        <f>IFERROR(INDEX(Partidos!$E$4:$E$107,MATCH($A482,Partidos!$A$4:$A$107,0)),"")</f>
        <v>Argelia</v>
      </c>
      <c r="D482" s="31" t="s">
        <v>268</v>
      </c>
      <c r="E482" s="24">
        <f>IFERROR(INDEX(Nacho!F$4:F$107,MATCH($A482,Nacho!$A$4:$A$107,0)),"")</f>
        <v>1</v>
      </c>
      <c r="F482" s="24">
        <f>IFERROR(INDEX(Nacho!G$4:G$107,MATCH($A482,Nacho!$A$4:$A$107,0)),"")</f>
        <v>2</v>
      </c>
      <c r="G482" s="21" t="str">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t="str">
        <f>IFERROR(INDEX(Nacho!H$4:H$107,MATCH($A482,Nacho!$A$4:$A$107,0)),"")</f>
        <v>-</v>
      </c>
      <c r="I482" s="24" t="str">
        <f>IFERROR(INDEX(Partidos!$J$4:$J$107,MATCH($A482,Partidos!$A$4:$A$107,0)),"")</f>
        <v>Grupos</v>
      </c>
      <c r="J482" s="21">
        <f>IF(AND(INDEX(Partidos!$J$4:$J$107,MATCH($A482,Partidos!$A$4:$A$107,0))&lt;&gt;"Grupos",INDEX(Partidos!$H$4:$H$107,MATCH($A482,Partidos!$A$4:$A$107,0))="Finalizado",$H482&lt;&gt;"",$H482=INDEX(Partidos!$K$4:$K$107,MATCH($A482,Partidos!$A$4:$A$107,0))),1,0)</f>
        <v>0</v>
      </c>
    </row>
    <row r="483" spans="1:10" x14ac:dyDescent="0.3">
      <c r="A483" s="29">
        <v>44</v>
      </c>
      <c r="B483" s="24" t="str">
        <f>IFERROR(INDEX(Partidos!$D$4:$D$107,MATCH($A483,Partidos!$A$4:$A$107,0)),"")</f>
        <v>Jordania</v>
      </c>
      <c r="C483" s="24" t="str">
        <f>IFERROR(INDEX(Partidos!$E$4:$E$107,MATCH($A483,Partidos!$A$4:$A$107,0)),"")</f>
        <v>Argelia</v>
      </c>
      <c r="D483" s="29" t="s">
        <v>269</v>
      </c>
      <c r="E483" s="24">
        <f>IFERROR(INDEX(Luis!F$4:F$107,MATCH($A483,Luis!$A$4:$A$107,0)),"")</f>
        <v>2</v>
      </c>
      <c r="F483" s="24">
        <f>IFERROR(INDEX(Luis!G$4:G$107,MATCH($A483,Luis!$A$4:$A$107,0)),"")</f>
        <v>1</v>
      </c>
      <c r="G483" s="21" t="str">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t="str">
        <f>IFERROR(INDEX(Luis!H$4:H$107,MATCH($A483,Luis!$A$4:$A$107,0)),"")</f>
        <v>-</v>
      </c>
      <c r="I483" s="24" t="str">
        <f>IFERROR(INDEX(Partidos!$J$4:$J$107,MATCH($A483,Partidos!$A$4:$A$107,0)),"")</f>
        <v>Grupos</v>
      </c>
      <c r="J483" s="21">
        <f>IF(AND(INDEX(Partidos!$J$4:$J$107,MATCH($A483,Partidos!$A$4:$A$107,0))&lt;&gt;"Grupos",INDEX(Partidos!$H$4:$H$107,MATCH($A483,Partidos!$A$4:$A$107,0))="Finalizado",$H483&lt;&gt;"",$H483=INDEX(Partidos!$K$4:$K$107,MATCH($A483,Partidos!$A$4:$A$107,0))),1,0)</f>
        <v>0</v>
      </c>
    </row>
    <row r="484" spans="1:10" x14ac:dyDescent="0.3">
      <c r="A484" s="31">
        <v>44</v>
      </c>
      <c r="B484" s="24" t="str">
        <f>IFERROR(INDEX(Partidos!$D$4:$D$107,MATCH($A484,Partidos!$A$4:$A$107,0)),"")</f>
        <v>Jordania</v>
      </c>
      <c r="C484" s="24" t="str">
        <f>IFERROR(INDEX(Partidos!$E$4:$E$107,MATCH($A484,Partidos!$A$4:$A$107,0)),"")</f>
        <v>Argelia</v>
      </c>
      <c r="D484" s="31" t="s">
        <v>270</v>
      </c>
      <c r="E484" s="24">
        <f>IFERROR(INDEX(Felipe!F$4:F$107,MATCH($A484,Felipe!$A$4:$A$107,0)),"")</f>
        <v>2</v>
      </c>
      <c r="F484" s="24">
        <f>IFERROR(INDEX(Felipe!G$4:G$107,MATCH($A484,Felipe!$A$4:$A$107,0)),"")</f>
        <v>2</v>
      </c>
      <c r="G484" s="21" t="str">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t="str">
        <f>IFERROR(INDEX(Felipe!H$4:H$107,MATCH($A484,Felipe!$A$4:$A$107,0)),"")</f>
        <v>-</v>
      </c>
      <c r="I484" s="24" t="str">
        <f>IFERROR(INDEX(Partidos!$J$4:$J$107,MATCH($A484,Partidos!$A$4:$A$107,0)),"")</f>
        <v>Grupos</v>
      </c>
      <c r="J484" s="21">
        <f>IF(AND(INDEX(Partidos!$J$4:$J$107,MATCH($A484,Partidos!$A$4:$A$107,0))&lt;&gt;"Grupos",INDEX(Partidos!$H$4:$H$107,MATCH($A484,Partidos!$A$4:$A$107,0))="Finalizado",$H484&lt;&gt;"",$H484=INDEX(Partidos!$K$4:$K$107,MATCH($A484,Partidos!$A$4:$A$107,0))),1,0)</f>
        <v>0</v>
      </c>
    </row>
    <row r="485" spans="1:10" x14ac:dyDescent="0.3">
      <c r="A485" s="29">
        <v>44</v>
      </c>
      <c r="B485" s="24" t="str">
        <f>IFERROR(INDEX(Partidos!$D$4:$D$107,MATCH($A485,Partidos!$A$4:$A$107,0)),"")</f>
        <v>Jordania</v>
      </c>
      <c r="C485" s="24" t="str">
        <f>IFERROR(INDEX(Partidos!$E$4:$E$107,MATCH($A485,Partidos!$A$4:$A$107,0)),"")</f>
        <v>Argelia</v>
      </c>
      <c r="D485" s="29" t="s">
        <v>271</v>
      </c>
      <c r="E485" s="24">
        <f>IFERROR(INDEX(Simón!F$4:F$107,MATCH($A485,Simón!$A$4:$A$107,0)),"")</f>
        <v>1</v>
      </c>
      <c r="F485" s="24">
        <f>IFERROR(INDEX(Simón!G$4:G$107,MATCH($A485,Simón!$A$4:$A$107,0)),"")</f>
        <v>1</v>
      </c>
      <c r="G485" s="21" t="str">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t="str">
        <f>IFERROR(INDEX(Simón!H$4:H$107,MATCH($A485,Simón!$A$4:$A$107,0)),"")</f>
        <v>-</v>
      </c>
      <c r="I485" s="24" t="str">
        <f>IFERROR(INDEX(Partidos!$J$4:$J$107,MATCH($A485,Partidos!$A$4:$A$107,0)),"")</f>
        <v>Grupos</v>
      </c>
      <c r="J485" s="21">
        <f>IF(AND(INDEX(Partidos!$J$4:$J$107,MATCH($A485,Partidos!$A$4:$A$107,0))&lt;&gt;"Grupos",INDEX(Partidos!$H$4:$H$107,MATCH($A485,Partidos!$A$4:$A$107,0))="Finalizado",$H485&lt;&gt;"",$H485=INDEX(Partidos!$K$4:$K$107,MATCH($A485,Partidos!$A$4:$A$107,0))),1,0)</f>
        <v>0</v>
      </c>
    </row>
    <row r="486" spans="1:10" x14ac:dyDescent="0.3">
      <c r="A486" s="31">
        <v>44</v>
      </c>
      <c r="B486" s="24" t="str">
        <f>IFERROR(INDEX(Partidos!$D$4:$D$107,MATCH($A486,Partidos!$A$4:$A$107,0)),"")</f>
        <v>Jordania</v>
      </c>
      <c r="C486" s="24" t="str">
        <f>IFERROR(INDEX(Partidos!$E$4:$E$107,MATCH($A486,Partidos!$A$4:$A$107,0)),"")</f>
        <v>Argelia</v>
      </c>
      <c r="D486" s="31" t="s">
        <v>272</v>
      </c>
      <c r="E486" s="24">
        <f>IFERROR(INDEX(Muni!F$4:F$107,MATCH($A486,Muni!$A$4:$A$107,0)),"")</f>
        <v>0</v>
      </c>
      <c r="F486" s="24">
        <f>IFERROR(INDEX(Muni!G$4:G$107,MATCH($A486,Muni!$A$4:$A$107,0)),"")</f>
        <v>0</v>
      </c>
      <c r="G486" s="21" t="str">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t="str">
        <f>IFERROR(INDEX(Muni!H$4:H$107,MATCH($A486,Muni!$A$4:$A$107,0)),"")</f>
        <v>-</v>
      </c>
      <c r="I486" s="24" t="str">
        <f>IFERROR(INDEX(Partidos!$J$4:$J$107,MATCH($A486,Partidos!$A$4:$A$107,0)),"")</f>
        <v>Grupos</v>
      </c>
      <c r="J486" s="21">
        <f>IF(AND(INDEX(Partidos!$J$4:$J$107,MATCH($A486,Partidos!$A$4:$A$107,0))&lt;&gt;"Grupos",INDEX(Partidos!$H$4:$H$107,MATCH($A486,Partidos!$A$4:$A$107,0))="Finalizado",$H486&lt;&gt;"",$H486=INDEX(Partidos!$K$4:$K$107,MATCH($A486,Partidos!$A$4:$A$107,0))),1,0)</f>
        <v>0</v>
      </c>
    </row>
    <row r="487" spans="1:10" x14ac:dyDescent="0.3">
      <c r="A487" s="29">
        <v>44</v>
      </c>
      <c r="B487" s="24" t="str">
        <f>IFERROR(INDEX(Partidos!$D$4:$D$107,MATCH($A487,Partidos!$A$4:$A$107,0)),"")</f>
        <v>Jordania</v>
      </c>
      <c r="C487" s="24" t="str">
        <f>IFERROR(INDEX(Partidos!$E$4:$E$107,MATCH($A487,Partidos!$A$4:$A$107,0)),"")</f>
        <v>Argelia</v>
      </c>
      <c r="D487" s="29" t="s">
        <v>273</v>
      </c>
      <c r="E487" s="24">
        <f>IFERROR(INDEX(Fer!F$4:F$107,MATCH($A487,Fer!$A$4:$A$107,0)),"")</f>
        <v>0</v>
      </c>
      <c r="F487" s="24">
        <f>IFERROR(INDEX(Fer!G$4:G$107,MATCH($A487,Fer!$A$4:$A$107,0)),"")</f>
        <v>2</v>
      </c>
      <c r="G487" s="21" t="str">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t="str">
        <f>IFERROR(INDEX(Fer!H$4:H$107,MATCH($A487,Fer!$A$4:$A$107,0)),"")</f>
        <v>-</v>
      </c>
      <c r="I487" s="24" t="str">
        <f>IFERROR(INDEX(Partidos!$J$4:$J$107,MATCH($A487,Partidos!$A$4:$A$107,0)),"")</f>
        <v>Grupos</v>
      </c>
      <c r="J487" s="21">
        <f>IF(AND(INDEX(Partidos!$J$4:$J$107,MATCH($A487,Partidos!$A$4:$A$107,0))&lt;&gt;"Grupos",INDEX(Partidos!$H$4:$H$107,MATCH($A487,Partidos!$A$4:$A$107,0))="Finalizado",$H487&lt;&gt;"",$H487=INDEX(Partidos!$K$4:$K$107,MATCH($A487,Partidos!$A$4:$A$107,0))),1,0)</f>
        <v>0</v>
      </c>
    </row>
    <row r="488" spans="1:10" x14ac:dyDescent="0.3">
      <c r="A488" s="31">
        <v>45</v>
      </c>
      <c r="B488" s="24" t="str">
        <f>IFERROR(INDEX(Partidos!$D$4:$D$107,MATCH($A488,Partidos!$A$4:$A$107,0)),"")</f>
        <v>Portugal</v>
      </c>
      <c r="C488" s="24" t="str">
        <f>IFERROR(INDEX(Partidos!$E$4:$E$107,MATCH($A488,Partidos!$A$4:$A$107,0)),"")</f>
        <v>Uzbekistán</v>
      </c>
      <c r="D488" s="31" t="s">
        <v>55</v>
      </c>
      <c r="E488" s="24">
        <f>IFERROR(INDEX(Álvaro!F$4:F$107,MATCH($A488,Álvaro!$A$4:$A$107,0)),"")</f>
        <v>2</v>
      </c>
      <c r="F488" s="24">
        <f>IFERROR(INDEX(Álvaro!G$4:G$107,MATCH($A488,Álvaro!$A$4:$A$107,0)),"")</f>
        <v>0</v>
      </c>
      <c r="G488" s="21" t="str">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t="str">
        <f>IFERROR(INDEX(Álvaro!H$4:H$107,MATCH($A488,Álvaro!$A$4:$A$107,0)),"")</f>
        <v>-</v>
      </c>
      <c r="I488" s="24" t="str">
        <f>IFERROR(INDEX(Partidos!$J$4:$J$107,MATCH($A488,Partidos!$A$4:$A$107,0)),"")</f>
        <v>Grupos</v>
      </c>
      <c r="J488" s="21">
        <f>IF(AND(INDEX(Partidos!$J$4:$J$107,MATCH($A488,Partidos!$A$4:$A$107,0))&lt;&gt;"Grupos",INDEX(Partidos!$H$4:$H$107,MATCH($A488,Partidos!$A$4:$A$107,0))="Finalizado",$H488&lt;&gt;"",$H488=INDEX(Partidos!$K$4:$K$107,MATCH($A488,Partidos!$A$4:$A$107,0))),1,0)</f>
        <v>0</v>
      </c>
    </row>
    <row r="489" spans="1:10" x14ac:dyDescent="0.3">
      <c r="A489" s="29">
        <v>45</v>
      </c>
      <c r="B489" s="24" t="str">
        <f>IFERROR(INDEX(Partidos!$D$4:$D$107,MATCH($A489,Partidos!$A$4:$A$107,0)),"")</f>
        <v>Portugal</v>
      </c>
      <c r="C489" s="24" t="str">
        <f>IFERROR(INDEX(Partidos!$E$4:$E$107,MATCH($A489,Partidos!$A$4:$A$107,0)),"")</f>
        <v>Uzbekistán</v>
      </c>
      <c r="D489" s="29" t="s">
        <v>264</v>
      </c>
      <c r="E489" s="24">
        <f>IFERROR(INDEX(Pepe!F$4:F$107,MATCH($A489,Pepe!$A$4:$A$107,0)),"")</f>
        <v>3</v>
      </c>
      <c r="F489" s="24">
        <f>IFERROR(INDEX(Pepe!G$4:G$107,MATCH($A489,Pepe!$A$4:$A$107,0)),"")</f>
        <v>0</v>
      </c>
      <c r="G489" s="21" t="str">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t="str">
        <f>IFERROR(INDEX(Pepe!H$4:H$107,MATCH($A489,Pepe!$A$4:$A$107,0)),"")</f>
        <v>-</v>
      </c>
      <c r="I489" s="24" t="str">
        <f>IFERROR(INDEX(Partidos!$J$4:$J$107,MATCH($A489,Partidos!$A$4:$A$107,0)),"")</f>
        <v>Grupos</v>
      </c>
      <c r="J489" s="21">
        <f>IF(AND(INDEX(Partidos!$J$4:$J$107,MATCH($A489,Partidos!$A$4:$A$107,0))&lt;&gt;"Grupos",INDEX(Partidos!$H$4:$H$107,MATCH($A489,Partidos!$A$4:$A$107,0))="Finalizado",$H489&lt;&gt;"",$H489=INDEX(Partidos!$K$4:$K$107,MATCH($A489,Partidos!$A$4:$A$107,0))),1,0)</f>
        <v>0</v>
      </c>
    </row>
    <row r="490" spans="1:10" x14ac:dyDescent="0.3">
      <c r="A490" s="31">
        <v>45</v>
      </c>
      <c r="B490" s="24" t="str">
        <f>IFERROR(INDEX(Partidos!$D$4:$D$107,MATCH($A490,Partidos!$A$4:$A$107,0)),"")</f>
        <v>Portugal</v>
      </c>
      <c r="C490" s="24" t="str">
        <f>IFERROR(INDEX(Partidos!$E$4:$E$107,MATCH($A490,Partidos!$A$4:$A$107,0)),"")</f>
        <v>Uzbekistán</v>
      </c>
      <c r="D490" s="31" t="s">
        <v>265</v>
      </c>
      <c r="E490" s="24">
        <f>IFERROR(INDEX(Patri!F$4:F$107,MATCH($A490,Patri!$A$4:$A$107,0)),"")</f>
        <v>4</v>
      </c>
      <c r="F490" s="24">
        <f>IFERROR(INDEX(Patri!G$4:G$107,MATCH($A490,Patri!$A$4:$A$107,0)),"")</f>
        <v>0</v>
      </c>
      <c r="G490" s="21" t="str">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t="str">
        <f>IFERROR(INDEX(Patri!H$4:H$107,MATCH($A490,Patri!$A$4:$A$107,0)),"")</f>
        <v>-</v>
      </c>
      <c r="I490" s="24" t="str">
        <f>IFERROR(INDEX(Partidos!$J$4:$J$107,MATCH($A490,Partidos!$A$4:$A$107,0)),"")</f>
        <v>Grupos</v>
      </c>
      <c r="J490" s="21">
        <f>IF(AND(INDEX(Partidos!$J$4:$J$107,MATCH($A490,Partidos!$A$4:$A$107,0))&lt;&gt;"Grupos",INDEX(Partidos!$H$4:$H$107,MATCH($A490,Partidos!$A$4:$A$107,0))="Finalizado",$H490&lt;&gt;"",$H490=INDEX(Partidos!$K$4:$K$107,MATCH($A490,Partidos!$A$4:$A$107,0))),1,0)</f>
        <v>0</v>
      </c>
    </row>
    <row r="491" spans="1:10" x14ac:dyDescent="0.3">
      <c r="A491" s="29">
        <v>45</v>
      </c>
      <c r="B491" s="24" t="str">
        <f>IFERROR(INDEX(Partidos!$D$4:$D$107,MATCH($A491,Partidos!$A$4:$A$107,0)),"")</f>
        <v>Portugal</v>
      </c>
      <c r="C491" s="24" t="str">
        <f>IFERROR(INDEX(Partidos!$E$4:$E$107,MATCH($A491,Partidos!$A$4:$A$107,0)),"")</f>
        <v>Uzbekistán</v>
      </c>
      <c r="D491" s="29" t="s">
        <v>266</v>
      </c>
      <c r="E491" s="24">
        <f>IFERROR(INDEX(Kike!F$4:F$107,MATCH($A491,Kike!$A$4:$A$107,0)),"")</f>
        <v>2</v>
      </c>
      <c r="F491" s="24">
        <f>IFERROR(INDEX(Kike!G$4:G$107,MATCH($A491,Kike!$A$4:$A$107,0)),"")</f>
        <v>0</v>
      </c>
      <c r="G491" s="21" t="str">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t="str">
        <f>IFERROR(INDEX(Kike!H$4:H$107,MATCH($A491,Kike!$A$4:$A$107,0)),"")</f>
        <v>-</v>
      </c>
      <c r="I491" s="24" t="str">
        <f>IFERROR(INDEX(Partidos!$J$4:$J$107,MATCH($A491,Partidos!$A$4:$A$107,0)),"")</f>
        <v>Grupos</v>
      </c>
      <c r="J491" s="21">
        <f>IF(AND(INDEX(Partidos!$J$4:$J$107,MATCH($A491,Partidos!$A$4:$A$107,0))&lt;&gt;"Grupos",INDEX(Partidos!$H$4:$H$107,MATCH($A491,Partidos!$A$4:$A$107,0))="Finalizado",$H491&lt;&gt;"",$H491=INDEX(Partidos!$K$4:$K$107,MATCH($A491,Partidos!$A$4:$A$107,0))),1,0)</f>
        <v>0</v>
      </c>
    </row>
    <row r="492" spans="1:10" x14ac:dyDescent="0.3">
      <c r="A492" s="31">
        <v>45</v>
      </c>
      <c r="B492" s="24" t="str">
        <f>IFERROR(INDEX(Partidos!$D$4:$D$107,MATCH($A492,Partidos!$A$4:$A$107,0)),"")</f>
        <v>Portugal</v>
      </c>
      <c r="C492" s="24" t="str">
        <f>IFERROR(INDEX(Partidos!$E$4:$E$107,MATCH($A492,Partidos!$A$4:$A$107,0)),"")</f>
        <v>Uzbekistán</v>
      </c>
      <c r="D492" s="31" t="s">
        <v>267</v>
      </c>
      <c r="E492" s="24">
        <f>IFERROR(INDEX(Quintero!F$4:F$107,MATCH($A492,Quintero!$A$4:$A$107,0)),"")</f>
        <v>2</v>
      </c>
      <c r="F492" s="24">
        <f>IFERROR(INDEX(Quintero!G$4:G$107,MATCH($A492,Quintero!$A$4:$A$107,0)),"")</f>
        <v>0</v>
      </c>
      <c r="G492" s="21" t="str">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t="str">
        <f>IFERROR(INDEX(Quintero!H$4:H$107,MATCH($A492,Quintero!$A$4:$A$107,0)),"")</f>
        <v>-</v>
      </c>
      <c r="I492" s="24" t="str">
        <f>IFERROR(INDEX(Partidos!$J$4:$J$107,MATCH($A492,Partidos!$A$4:$A$107,0)),"")</f>
        <v>Grupos</v>
      </c>
      <c r="J492" s="21">
        <f>IF(AND(INDEX(Partidos!$J$4:$J$107,MATCH($A492,Partidos!$A$4:$A$107,0))&lt;&gt;"Grupos",INDEX(Partidos!$H$4:$H$107,MATCH($A492,Partidos!$A$4:$A$107,0))="Finalizado",$H492&lt;&gt;"",$H492=INDEX(Partidos!$K$4:$K$107,MATCH($A492,Partidos!$A$4:$A$107,0))),1,0)</f>
        <v>0</v>
      </c>
    </row>
    <row r="493" spans="1:10" x14ac:dyDescent="0.3">
      <c r="A493" s="29">
        <v>45</v>
      </c>
      <c r="B493" s="24" t="str">
        <f>IFERROR(INDEX(Partidos!$D$4:$D$107,MATCH($A493,Partidos!$A$4:$A$107,0)),"")</f>
        <v>Portugal</v>
      </c>
      <c r="C493" s="24" t="str">
        <f>IFERROR(INDEX(Partidos!$E$4:$E$107,MATCH($A493,Partidos!$A$4:$A$107,0)),"")</f>
        <v>Uzbekistán</v>
      </c>
      <c r="D493" s="29" t="s">
        <v>268</v>
      </c>
      <c r="E493" s="24">
        <f>IFERROR(INDEX(Nacho!F$4:F$107,MATCH($A493,Nacho!$A$4:$A$107,0)),"")</f>
        <v>2</v>
      </c>
      <c r="F493" s="24">
        <f>IFERROR(INDEX(Nacho!G$4:G$107,MATCH($A493,Nacho!$A$4:$A$107,0)),"")</f>
        <v>0</v>
      </c>
      <c r="G493" s="21" t="str">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t="str">
        <f>IFERROR(INDEX(Nacho!H$4:H$107,MATCH($A493,Nacho!$A$4:$A$107,0)),"")</f>
        <v>-</v>
      </c>
      <c r="I493" s="24" t="str">
        <f>IFERROR(INDEX(Partidos!$J$4:$J$107,MATCH($A493,Partidos!$A$4:$A$107,0)),"")</f>
        <v>Grupos</v>
      </c>
      <c r="J493" s="21">
        <f>IF(AND(INDEX(Partidos!$J$4:$J$107,MATCH($A493,Partidos!$A$4:$A$107,0))&lt;&gt;"Grupos",INDEX(Partidos!$H$4:$H$107,MATCH($A493,Partidos!$A$4:$A$107,0))="Finalizado",$H493&lt;&gt;"",$H493=INDEX(Partidos!$K$4:$K$107,MATCH($A493,Partidos!$A$4:$A$107,0))),1,0)</f>
        <v>0</v>
      </c>
    </row>
    <row r="494" spans="1:10" x14ac:dyDescent="0.3">
      <c r="A494" s="31">
        <v>45</v>
      </c>
      <c r="B494" s="24" t="str">
        <f>IFERROR(INDEX(Partidos!$D$4:$D$107,MATCH($A494,Partidos!$A$4:$A$107,0)),"")</f>
        <v>Portugal</v>
      </c>
      <c r="C494" s="24" t="str">
        <f>IFERROR(INDEX(Partidos!$E$4:$E$107,MATCH($A494,Partidos!$A$4:$A$107,0)),"")</f>
        <v>Uzbekistán</v>
      </c>
      <c r="D494" s="31" t="s">
        <v>269</v>
      </c>
      <c r="E494" s="24">
        <f>IFERROR(INDEX(Luis!F$4:F$107,MATCH($A494,Luis!$A$4:$A$107,0)),"")</f>
        <v>3</v>
      </c>
      <c r="F494" s="24">
        <f>IFERROR(INDEX(Luis!G$4:G$107,MATCH($A494,Luis!$A$4:$A$107,0)),"")</f>
        <v>0</v>
      </c>
      <c r="G494" s="21" t="str">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t="str">
        <f>IFERROR(INDEX(Luis!H$4:H$107,MATCH($A494,Luis!$A$4:$A$107,0)),"")</f>
        <v>-</v>
      </c>
      <c r="I494" s="24" t="str">
        <f>IFERROR(INDEX(Partidos!$J$4:$J$107,MATCH($A494,Partidos!$A$4:$A$107,0)),"")</f>
        <v>Grupos</v>
      </c>
      <c r="J494" s="21">
        <f>IF(AND(INDEX(Partidos!$J$4:$J$107,MATCH($A494,Partidos!$A$4:$A$107,0))&lt;&gt;"Grupos",INDEX(Partidos!$H$4:$H$107,MATCH($A494,Partidos!$A$4:$A$107,0))="Finalizado",$H494&lt;&gt;"",$H494=INDEX(Partidos!$K$4:$K$107,MATCH($A494,Partidos!$A$4:$A$107,0))),1,0)</f>
        <v>0</v>
      </c>
    </row>
    <row r="495" spans="1:10" x14ac:dyDescent="0.3">
      <c r="A495" s="29">
        <v>45</v>
      </c>
      <c r="B495" s="24" t="str">
        <f>IFERROR(INDEX(Partidos!$D$4:$D$107,MATCH($A495,Partidos!$A$4:$A$107,0)),"")</f>
        <v>Portugal</v>
      </c>
      <c r="C495" s="24" t="str">
        <f>IFERROR(INDEX(Partidos!$E$4:$E$107,MATCH($A495,Partidos!$A$4:$A$107,0)),"")</f>
        <v>Uzbekistán</v>
      </c>
      <c r="D495" s="29" t="s">
        <v>270</v>
      </c>
      <c r="E495" s="24">
        <f>IFERROR(INDEX(Felipe!F$4:F$107,MATCH($A495,Felipe!$A$4:$A$107,0)),"")</f>
        <v>3</v>
      </c>
      <c r="F495" s="24">
        <f>IFERROR(INDEX(Felipe!G$4:G$107,MATCH($A495,Felipe!$A$4:$A$107,0)),"")</f>
        <v>0</v>
      </c>
      <c r="G495" s="21" t="str">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t="str">
        <f>IFERROR(INDEX(Felipe!H$4:H$107,MATCH($A495,Felipe!$A$4:$A$107,0)),"")</f>
        <v>-</v>
      </c>
      <c r="I495" s="24" t="str">
        <f>IFERROR(INDEX(Partidos!$J$4:$J$107,MATCH($A495,Partidos!$A$4:$A$107,0)),"")</f>
        <v>Grupos</v>
      </c>
      <c r="J495" s="21">
        <f>IF(AND(INDEX(Partidos!$J$4:$J$107,MATCH($A495,Partidos!$A$4:$A$107,0))&lt;&gt;"Grupos",INDEX(Partidos!$H$4:$H$107,MATCH($A495,Partidos!$A$4:$A$107,0))="Finalizado",$H495&lt;&gt;"",$H495=INDEX(Partidos!$K$4:$K$107,MATCH($A495,Partidos!$A$4:$A$107,0))),1,0)</f>
        <v>0</v>
      </c>
    </row>
    <row r="496" spans="1:10" x14ac:dyDescent="0.3">
      <c r="A496" s="31">
        <v>45</v>
      </c>
      <c r="B496" s="24" t="str">
        <f>IFERROR(INDEX(Partidos!$D$4:$D$107,MATCH($A496,Partidos!$A$4:$A$107,0)),"")</f>
        <v>Portugal</v>
      </c>
      <c r="C496" s="24" t="str">
        <f>IFERROR(INDEX(Partidos!$E$4:$E$107,MATCH($A496,Partidos!$A$4:$A$107,0)),"")</f>
        <v>Uzbekistán</v>
      </c>
      <c r="D496" s="31" t="s">
        <v>271</v>
      </c>
      <c r="E496" s="24">
        <f>IFERROR(INDEX(Simón!F$4:F$107,MATCH($A496,Simón!$A$4:$A$107,0)),"")</f>
        <v>2</v>
      </c>
      <c r="F496" s="24">
        <f>IFERROR(INDEX(Simón!G$4:G$107,MATCH($A496,Simón!$A$4:$A$107,0)),"")</f>
        <v>0</v>
      </c>
      <c r="G496" s="21" t="str">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t="str">
        <f>IFERROR(INDEX(Simón!H$4:H$107,MATCH($A496,Simón!$A$4:$A$107,0)),"")</f>
        <v>-</v>
      </c>
      <c r="I496" s="24" t="str">
        <f>IFERROR(INDEX(Partidos!$J$4:$J$107,MATCH($A496,Partidos!$A$4:$A$107,0)),"")</f>
        <v>Grupos</v>
      </c>
      <c r="J496" s="21">
        <f>IF(AND(INDEX(Partidos!$J$4:$J$107,MATCH($A496,Partidos!$A$4:$A$107,0))&lt;&gt;"Grupos",INDEX(Partidos!$H$4:$H$107,MATCH($A496,Partidos!$A$4:$A$107,0))="Finalizado",$H496&lt;&gt;"",$H496=INDEX(Partidos!$K$4:$K$107,MATCH($A496,Partidos!$A$4:$A$107,0))),1,0)</f>
        <v>0</v>
      </c>
    </row>
    <row r="497" spans="1:10" x14ac:dyDescent="0.3">
      <c r="A497" s="29">
        <v>45</v>
      </c>
      <c r="B497" s="24" t="str">
        <f>IFERROR(INDEX(Partidos!$D$4:$D$107,MATCH($A497,Partidos!$A$4:$A$107,0)),"")</f>
        <v>Portugal</v>
      </c>
      <c r="C497" s="24" t="str">
        <f>IFERROR(INDEX(Partidos!$E$4:$E$107,MATCH($A497,Partidos!$A$4:$A$107,0)),"")</f>
        <v>Uzbekistán</v>
      </c>
      <c r="D497" s="29" t="s">
        <v>272</v>
      </c>
      <c r="E497" s="24">
        <f>IFERROR(INDEX(Muni!F$4:F$107,MATCH($A497,Muni!$A$4:$A$107,0)),"")</f>
        <v>2</v>
      </c>
      <c r="F497" s="24">
        <f>IFERROR(INDEX(Muni!G$4:G$107,MATCH($A497,Muni!$A$4:$A$107,0)),"")</f>
        <v>1</v>
      </c>
      <c r="G497" s="21" t="str">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t="str">
        <f>IFERROR(INDEX(Muni!H$4:H$107,MATCH($A497,Muni!$A$4:$A$107,0)),"")</f>
        <v>-</v>
      </c>
      <c r="I497" s="24" t="str">
        <f>IFERROR(INDEX(Partidos!$J$4:$J$107,MATCH($A497,Partidos!$A$4:$A$107,0)),"")</f>
        <v>Grupos</v>
      </c>
      <c r="J497" s="21">
        <f>IF(AND(INDEX(Partidos!$J$4:$J$107,MATCH($A497,Partidos!$A$4:$A$107,0))&lt;&gt;"Grupos",INDEX(Partidos!$H$4:$H$107,MATCH($A497,Partidos!$A$4:$A$107,0))="Finalizado",$H497&lt;&gt;"",$H497=INDEX(Partidos!$K$4:$K$107,MATCH($A497,Partidos!$A$4:$A$107,0))),1,0)</f>
        <v>0</v>
      </c>
    </row>
    <row r="498" spans="1:10" x14ac:dyDescent="0.3">
      <c r="A498" s="31">
        <v>45</v>
      </c>
      <c r="B498" s="24" t="str">
        <f>IFERROR(INDEX(Partidos!$D$4:$D$107,MATCH($A498,Partidos!$A$4:$A$107,0)),"")</f>
        <v>Portugal</v>
      </c>
      <c r="C498" s="24" t="str">
        <f>IFERROR(INDEX(Partidos!$E$4:$E$107,MATCH($A498,Partidos!$A$4:$A$107,0)),"")</f>
        <v>Uzbekistán</v>
      </c>
      <c r="D498" s="31" t="s">
        <v>273</v>
      </c>
      <c r="E498" s="24">
        <f>IFERROR(INDEX(Fer!F$4:F$107,MATCH($A498,Fer!$A$4:$A$107,0)),"")</f>
        <v>6</v>
      </c>
      <c r="F498" s="24">
        <f>IFERROR(INDEX(Fer!G$4:G$107,MATCH($A498,Fer!$A$4:$A$107,0)),"")</f>
        <v>1</v>
      </c>
      <c r="G498" s="21" t="str">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t="str">
        <f>IFERROR(INDEX(Fer!H$4:H$107,MATCH($A498,Fer!$A$4:$A$107,0)),"")</f>
        <v>-</v>
      </c>
      <c r="I498" s="24" t="str">
        <f>IFERROR(INDEX(Partidos!$J$4:$J$107,MATCH($A498,Partidos!$A$4:$A$107,0)),"")</f>
        <v>Grupos</v>
      </c>
      <c r="J498" s="21">
        <f>IF(AND(INDEX(Partidos!$J$4:$J$107,MATCH($A498,Partidos!$A$4:$A$107,0))&lt;&gt;"Grupos",INDEX(Partidos!$H$4:$H$107,MATCH($A498,Partidos!$A$4:$A$107,0))="Finalizado",$H498&lt;&gt;"",$H498=INDEX(Partidos!$K$4:$K$107,MATCH($A498,Partidos!$A$4:$A$107,0))),1,0)</f>
        <v>0</v>
      </c>
    </row>
    <row r="499" spans="1:10" x14ac:dyDescent="0.3">
      <c r="A499" s="29">
        <v>46</v>
      </c>
      <c r="B499" s="24" t="str">
        <f>IFERROR(INDEX(Partidos!$D$4:$D$107,MATCH($A499,Partidos!$A$4:$A$107,0)),"")</f>
        <v>Inglaterra</v>
      </c>
      <c r="C499" s="24" t="str">
        <f>IFERROR(INDEX(Partidos!$E$4:$E$107,MATCH($A499,Partidos!$A$4:$A$107,0)),"")</f>
        <v>Ghana</v>
      </c>
      <c r="D499" s="29" t="s">
        <v>55</v>
      </c>
      <c r="E499" s="24">
        <f>IFERROR(INDEX(Álvaro!F$4:F$107,MATCH($A499,Álvaro!$A$4:$A$107,0)),"")</f>
        <v>2</v>
      </c>
      <c r="F499" s="24">
        <f>IFERROR(INDEX(Álvaro!G$4:G$107,MATCH($A499,Álvaro!$A$4:$A$107,0)),"")</f>
        <v>0</v>
      </c>
      <c r="G499" s="21" t="str">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t="str">
        <f>IFERROR(INDEX(Álvaro!H$4:H$107,MATCH($A499,Álvaro!$A$4:$A$107,0)),"")</f>
        <v>-</v>
      </c>
      <c r="I499" s="24" t="str">
        <f>IFERROR(INDEX(Partidos!$J$4:$J$107,MATCH($A499,Partidos!$A$4:$A$107,0)),"")</f>
        <v>Grupos</v>
      </c>
      <c r="J499" s="21">
        <f>IF(AND(INDEX(Partidos!$J$4:$J$107,MATCH($A499,Partidos!$A$4:$A$107,0))&lt;&gt;"Grupos",INDEX(Partidos!$H$4:$H$107,MATCH($A499,Partidos!$A$4:$A$107,0))="Finalizado",$H499&lt;&gt;"",$H499=INDEX(Partidos!$K$4:$K$107,MATCH($A499,Partidos!$A$4:$A$107,0))),1,0)</f>
        <v>0</v>
      </c>
    </row>
    <row r="500" spans="1:10" x14ac:dyDescent="0.3">
      <c r="A500" s="31">
        <v>46</v>
      </c>
      <c r="B500" s="24" t="str">
        <f>IFERROR(INDEX(Partidos!$D$4:$D$107,MATCH($A500,Partidos!$A$4:$A$107,0)),"")</f>
        <v>Inglaterra</v>
      </c>
      <c r="C500" s="24" t="str">
        <f>IFERROR(INDEX(Partidos!$E$4:$E$107,MATCH($A500,Partidos!$A$4:$A$107,0)),"")</f>
        <v>Ghana</v>
      </c>
      <c r="D500" s="31" t="s">
        <v>264</v>
      </c>
      <c r="E500" s="24">
        <f>IFERROR(INDEX(Pepe!F$4:F$107,MATCH($A500,Pepe!$A$4:$A$107,0)),"")</f>
        <v>2</v>
      </c>
      <c r="F500" s="24">
        <f>IFERROR(INDEX(Pepe!G$4:G$107,MATCH($A500,Pepe!$A$4:$A$107,0)),"")</f>
        <v>0</v>
      </c>
      <c r="G500" s="21" t="str">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t="str">
        <f>IFERROR(INDEX(Pepe!H$4:H$107,MATCH($A500,Pepe!$A$4:$A$107,0)),"")</f>
        <v>-</v>
      </c>
      <c r="I500" s="24" t="str">
        <f>IFERROR(INDEX(Partidos!$J$4:$J$107,MATCH($A500,Partidos!$A$4:$A$107,0)),"")</f>
        <v>Grupos</v>
      </c>
      <c r="J500" s="21">
        <f>IF(AND(INDEX(Partidos!$J$4:$J$107,MATCH($A500,Partidos!$A$4:$A$107,0))&lt;&gt;"Grupos",INDEX(Partidos!$H$4:$H$107,MATCH($A500,Partidos!$A$4:$A$107,0))="Finalizado",$H500&lt;&gt;"",$H500=INDEX(Partidos!$K$4:$K$107,MATCH($A500,Partidos!$A$4:$A$107,0))),1,0)</f>
        <v>0</v>
      </c>
    </row>
    <row r="501" spans="1:10" x14ac:dyDescent="0.3">
      <c r="A501" s="29">
        <v>46</v>
      </c>
      <c r="B501" s="24" t="str">
        <f>IFERROR(INDEX(Partidos!$D$4:$D$107,MATCH($A501,Partidos!$A$4:$A$107,0)),"")</f>
        <v>Inglaterra</v>
      </c>
      <c r="C501" s="24" t="str">
        <f>IFERROR(INDEX(Partidos!$E$4:$E$107,MATCH($A501,Partidos!$A$4:$A$107,0)),"")</f>
        <v>Ghana</v>
      </c>
      <c r="D501" s="29" t="s">
        <v>265</v>
      </c>
      <c r="E501" s="24">
        <f>IFERROR(INDEX(Patri!F$4:F$107,MATCH($A501,Patri!$A$4:$A$107,0)),"")</f>
        <v>2</v>
      </c>
      <c r="F501" s="24">
        <f>IFERROR(INDEX(Patri!G$4:G$107,MATCH($A501,Patri!$A$4:$A$107,0)),"")</f>
        <v>1</v>
      </c>
      <c r="G501" s="21" t="str">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t="str">
        <f>IFERROR(INDEX(Patri!H$4:H$107,MATCH($A501,Patri!$A$4:$A$107,0)),"")</f>
        <v>-</v>
      </c>
      <c r="I501" s="24" t="str">
        <f>IFERROR(INDEX(Partidos!$J$4:$J$107,MATCH($A501,Partidos!$A$4:$A$107,0)),"")</f>
        <v>Grupos</v>
      </c>
      <c r="J501" s="21">
        <f>IF(AND(INDEX(Partidos!$J$4:$J$107,MATCH($A501,Partidos!$A$4:$A$107,0))&lt;&gt;"Grupos",INDEX(Partidos!$H$4:$H$107,MATCH($A501,Partidos!$A$4:$A$107,0))="Finalizado",$H501&lt;&gt;"",$H501=INDEX(Partidos!$K$4:$K$107,MATCH($A501,Partidos!$A$4:$A$107,0))),1,0)</f>
        <v>0</v>
      </c>
    </row>
    <row r="502" spans="1:10" x14ac:dyDescent="0.3">
      <c r="A502" s="31">
        <v>46</v>
      </c>
      <c r="B502" s="24" t="str">
        <f>IFERROR(INDEX(Partidos!$D$4:$D$107,MATCH($A502,Partidos!$A$4:$A$107,0)),"")</f>
        <v>Inglaterra</v>
      </c>
      <c r="C502" s="24" t="str">
        <f>IFERROR(INDEX(Partidos!$E$4:$E$107,MATCH($A502,Partidos!$A$4:$A$107,0)),"")</f>
        <v>Ghana</v>
      </c>
      <c r="D502" s="31" t="s">
        <v>266</v>
      </c>
      <c r="E502" s="24">
        <f>IFERROR(INDEX(Kike!F$4:F$107,MATCH($A502,Kike!$A$4:$A$107,0)),"")</f>
        <v>2</v>
      </c>
      <c r="F502" s="24">
        <f>IFERROR(INDEX(Kike!G$4:G$107,MATCH($A502,Kike!$A$4:$A$107,0)),"")</f>
        <v>1</v>
      </c>
      <c r="G502" s="21" t="str">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t="str">
        <f>IFERROR(INDEX(Kike!H$4:H$107,MATCH($A502,Kike!$A$4:$A$107,0)),"")</f>
        <v>-</v>
      </c>
      <c r="I502" s="24" t="str">
        <f>IFERROR(INDEX(Partidos!$J$4:$J$107,MATCH($A502,Partidos!$A$4:$A$107,0)),"")</f>
        <v>Grupos</v>
      </c>
      <c r="J502" s="21">
        <f>IF(AND(INDEX(Partidos!$J$4:$J$107,MATCH($A502,Partidos!$A$4:$A$107,0))&lt;&gt;"Grupos",INDEX(Partidos!$H$4:$H$107,MATCH($A502,Partidos!$A$4:$A$107,0))="Finalizado",$H502&lt;&gt;"",$H502=INDEX(Partidos!$K$4:$K$107,MATCH($A502,Partidos!$A$4:$A$107,0))),1,0)</f>
        <v>0</v>
      </c>
    </row>
    <row r="503" spans="1:10" x14ac:dyDescent="0.3">
      <c r="A503" s="29">
        <v>46</v>
      </c>
      <c r="B503" s="24" t="str">
        <f>IFERROR(INDEX(Partidos!$D$4:$D$107,MATCH($A503,Partidos!$A$4:$A$107,0)),"")</f>
        <v>Inglaterra</v>
      </c>
      <c r="C503" s="24" t="str">
        <f>IFERROR(INDEX(Partidos!$E$4:$E$107,MATCH($A503,Partidos!$A$4:$A$107,0)),"")</f>
        <v>Ghana</v>
      </c>
      <c r="D503" s="29" t="s">
        <v>267</v>
      </c>
      <c r="E503" s="24">
        <f>IFERROR(INDEX(Quintero!F$4:F$107,MATCH($A503,Quintero!$A$4:$A$107,0)),"")</f>
        <v>3</v>
      </c>
      <c r="F503" s="24">
        <f>IFERROR(INDEX(Quintero!G$4:G$107,MATCH($A503,Quintero!$A$4:$A$107,0)),"")</f>
        <v>1</v>
      </c>
      <c r="G503" s="21" t="str">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t="str">
        <f>IFERROR(INDEX(Quintero!H$4:H$107,MATCH($A503,Quintero!$A$4:$A$107,0)),"")</f>
        <v>-</v>
      </c>
      <c r="I503" s="24" t="str">
        <f>IFERROR(INDEX(Partidos!$J$4:$J$107,MATCH($A503,Partidos!$A$4:$A$107,0)),"")</f>
        <v>Grupos</v>
      </c>
      <c r="J503" s="21">
        <f>IF(AND(INDEX(Partidos!$J$4:$J$107,MATCH($A503,Partidos!$A$4:$A$107,0))&lt;&gt;"Grupos",INDEX(Partidos!$H$4:$H$107,MATCH($A503,Partidos!$A$4:$A$107,0))="Finalizado",$H503&lt;&gt;"",$H503=INDEX(Partidos!$K$4:$K$107,MATCH($A503,Partidos!$A$4:$A$107,0))),1,0)</f>
        <v>0</v>
      </c>
    </row>
    <row r="504" spans="1:10" x14ac:dyDescent="0.3">
      <c r="A504" s="31">
        <v>46</v>
      </c>
      <c r="B504" s="24" t="str">
        <f>IFERROR(INDEX(Partidos!$D$4:$D$107,MATCH($A504,Partidos!$A$4:$A$107,0)),"")</f>
        <v>Inglaterra</v>
      </c>
      <c r="C504" s="24" t="str">
        <f>IFERROR(INDEX(Partidos!$E$4:$E$107,MATCH($A504,Partidos!$A$4:$A$107,0)),"")</f>
        <v>Ghana</v>
      </c>
      <c r="D504" s="31" t="s">
        <v>268</v>
      </c>
      <c r="E504" s="24">
        <f>IFERROR(INDEX(Nacho!F$4:F$107,MATCH($A504,Nacho!$A$4:$A$107,0)),"")</f>
        <v>3</v>
      </c>
      <c r="F504" s="24">
        <f>IFERROR(INDEX(Nacho!G$4:G$107,MATCH($A504,Nacho!$A$4:$A$107,0)),"")</f>
        <v>0</v>
      </c>
      <c r="G504" s="21" t="str">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t="str">
        <f>IFERROR(INDEX(Nacho!H$4:H$107,MATCH($A504,Nacho!$A$4:$A$107,0)),"")</f>
        <v>-</v>
      </c>
      <c r="I504" s="24" t="str">
        <f>IFERROR(INDEX(Partidos!$J$4:$J$107,MATCH($A504,Partidos!$A$4:$A$107,0)),"")</f>
        <v>Grupos</v>
      </c>
      <c r="J504" s="21">
        <f>IF(AND(INDEX(Partidos!$J$4:$J$107,MATCH($A504,Partidos!$A$4:$A$107,0))&lt;&gt;"Grupos",INDEX(Partidos!$H$4:$H$107,MATCH($A504,Partidos!$A$4:$A$107,0))="Finalizado",$H504&lt;&gt;"",$H504=INDEX(Partidos!$K$4:$K$107,MATCH($A504,Partidos!$A$4:$A$107,0))),1,0)</f>
        <v>0</v>
      </c>
    </row>
    <row r="505" spans="1:10" x14ac:dyDescent="0.3">
      <c r="A505" s="29">
        <v>46</v>
      </c>
      <c r="B505" s="24" t="str">
        <f>IFERROR(INDEX(Partidos!$D$4:$D$107,MATCH($A505,Partidos!$A$4:$A$107,0)),"")</f>
        <v>Inglaterra</v>
      </c>
      <c r="C505" s="24" t="str">
        <f>IFERROR(INDEX(Partidos!$E$4:$E$107,MATCH($A505,Partidos!$A$4:$A$107,0)),"")</f>
        <v>Ghana</v>
      </c>
      <c r="D505" s="29" t="s">
        <v>269</v>
      </c>
      <c r="E505" s="24">
        <f>IFERROR(INDEX(Luis!F$4:F$107,MATCH($A505,Luis!$A$4:$A$107,0)),"")</f>
        <v>2</v>
      </c>
      <c r="F505" s="24">
        <f>IFERROR(INDEX(Luis!G$4:G$107,MATCH($A505,Luis!$A$4:$A$107,0)),"")</f>
        <v>0</v>
      </c>
      <c r="G505" s="21" t="str">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t="str">
        <f>IFERROR(INDEX(Luis!H$4:H$107,MATCH($A505,Luis!$A$4:$A$107,0)),"")</f>
        <v>-</v>
      </c>
      <c r="I505" s="24" t="str">
        <f>IFERROR(INDEX(Partidos!$J$4:$J$107,MATCH($A505,Partidos!$A$4:$A$107,0)),"")</f>
        <v>Grupos</v>
      </c>
      <c r="J505" s="21">
        <f>IF(AND(INDEX(Partidos!$J$4:$J$107,MATCH($A505,Partidos!$A$4:$A$107,0))&lt;&gt;"Grupos",INDEX(Partidos!$H$4:$H$107,MATCH($A505,Partidos!$A$4:$A$107,0))="Finalizado",$H505&lt;&gt;"",$H505=INDEX(Partidos!$K$4:$K$107,MATCH($A505,Partidos!$A$4:$A$107,0))),1,0)</f>
        <v>0</v>
      </c>
    </row>
    <row r="506" spans="1:10" x14ac:dyDescent="0.3">
      <c r="A506" s="31">
        <v>46</v>
      </c>
      <c r="B506" s="24" t="str">
        <f>IFERROR(INDEX(Partidos!$D$4:$D$107,MATCH($A506,Partidos!$A$4:$A$107,0)),"")</f>
        <v>Inglaterra</v>
      </c>
      <c r="C506" s="24" t="str">
        <f>IFERROR(INDEX(Partidos!$E$4:$E$107,MATCH($A506,Partidos!$A$4:$A$107,0)),"")</f>
        <v>Ghana</v>
      </c>
      <c r="D506" s="31" t="s">
        <v>270</v>
      </c>
      <c r="E506" s="24">
        <f>IFERROR(INDEX(Felipe!F$4:F$107,MATCH($A506,Felipe!$A$4:$A$107,0)),"")</f>
        <v>2</v>
      </c>
      <c r="F506" s="24">
        <f>IFERROR(INDEX(Felipe!G$4:G$107,MATCH($A506,Felipe!$A$4:$A$107,0)),"")</f>
        <v>1</v>
      </c>
      <c r="G506" s="21" t="str">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t="str">
        <f>IFERROR(INDEX(Felipe!H$4:H$107,MATCH($A506,Felipe!$A$4:$A$107,0)),"")</f>
        <v>-</v>
      </c>
      <c r="I506" s="24" t="str">
        <f>IFERROR(INDEX(Partidos!$J$4:$J$107,MATCH($A506,Partidos!$A$4:$A$107,0)),"")</f>
        <v>Grupos</v>
      </c>
      <c r="J506" s="21">
        <f>IF(AND(INDEX(Partidos!$J$4:$J$107,MATCH($A506,Partidos!$A$4:$A$107,0))&lt;&gt;"Grupos",INDEX(Partidos!$H$4:$H$107,MATCH($A506,Partidos!$A$4:$A$107,0))="Finalizado",$H506&lt;&gt;"",$H506=INDEX(Partidos!$K$4:$K$107,MATCH($A506,Partidos!$A$4:$A$107,0))),1,0)</f>
        <v>0</v>
      </c>
    </row>
    <row r="507" spans="1:10" x14ac:dyDescent="0.3">
      <c r="A507" s="29">
        <v>46</v>
      </c>
      <c r="B507" s="24" t="str">
        <f>IFERROR(INDEX(Partidos!$D$4:$D$107,MATCH($A507,Partidos!$A$4:$A$107,0)),"")</f>
        <v>Inglaterra</v>
      </c>
      <c r="C507" s="24" t="str">
        <f>IFERROR(INDEX(Partidos!$E$4:$E$107,MATCH($A507,Partidos!$A$4:$A$107,0)),"")</f>
        <v>Ghana</v>
      </c>
      <c r="D507" s="29" t="s">
        <v>271</v>
      </c>
      <c r="E507" s="24">
        <f>IFERROR(INDEX(Simón!F$4:F$107,MATCH($A507,Simón!$A$4:$A$107,0)),"")</f>
        <v>2</v>
      </c>
      <c r="F507" s="24">
        <f>IFERROR(INDEX(Simón!G$4:G$107,MATCH($A507,Simón!$A$4:$A$107,0)),"")</f>
        <v>0</v>
      </c>
      <c r="G507" s="21" t="str">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t="str">
        <f>IFERROR(INDEX(Simón!H$4:H$107,MATCH($A507,Simón!$A$4:$A$107,0)),"")</f>
        <v>-</v>
      </c>
      <c r="I507" s="24" t="str">
        <f>IFERROR(INDEX(Partidos!$J$4:$J$107,MATCH($A507,Partidos!$A$4:$A$107,0)),"")</f>
        <v>Grupos</v>
      </c>
      <c r="J507" s="21">
        <f>IF(AND(INDEX(Partidos!$J$4:$J$107,MATCH($A507,Partidos!$A$4:$A$107,0))&lt;&gt;"Grupos",INDEX(Partidos!$H$4:$H$107,MATCH($A507,Partidos!$A$4:$A$107,0))="Finalizado",$H507&lt;&gt;"",$H507=INDEX(Partidos!$K$4:$K$107,MATCH($A507,Partidos!$A$4:$A$107,0))),1,0)</f>
        <v>0</v>
      </c>
    </row>
    <row r="508" spans="1:10" x14ac:dyDescent="0.3">
      <c r="A508" s="31">
        <v>46</v>
      </c>
      <c r="B508" s="24" t="str">
        <f>IFERROR(INDEX(Partidos!$D$4:$D$107,MATCH($A508,Partidos!$A$4:$A$107,0)),"")</f>
        <v>Inglaterra</v>
      </c>
      <c r="C508" s="24" t="str">
        <f>IFERROR(INDEX(Partidos!$E$4:$E$107,MATCH($A508,Partidos!$A$4:$A$107,0)),"")</f>
        <v>Ghana</v>
      </c>
      <c r="D508" s="31" t="s">
        <v>272</v>
      </c>
      <c r="E508" s="24">
        <f>IFERROR(INDEX(Muni!F$4:F$107,MATCH($A508,Muni!$A$4:$A$107,0)),"")</f>
        <v>2</v>
      </c>
      <c r="F508" s="24">
        <f>IFERROR(INDEX(Muni!G$4:G$107,MATCH($A508,Muni!$A$4:$A$107,0)),"")</f>
        <v>0</v>
      </c>
      <c r="G508" s="21" t="str">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t="str">
        <f>IFERROR(INDEX(Muni!H$4:H$107,MATCH($A508,Muni!$A$4:$A$107,0)),"")</f>
        <v>-</v>
      </c>
      <c r="I508" s="24" t="str">
        <f>IFERROR(INDEX(Partidos!$J$4:$J$107,MATCH($A508,Partidos!$A$4:$A$107,0)),"")</f>
        <v>Grupos</v>
      </c>
      <c r="J508" s="21">
        <f>IF(AND(INDEX(Partidos!$J$4:$J$107,MATCH($A508,Partidos!$A$4:$A$107,0))&lt;&gt;"Grupos",INDEX(Partidos!$H$4:$H$107,MATCH($A508,Partidos!$A$4:$A$107,0))="Finalizado",$H508&lt;&gt;"",$H508=INDEX(Partidos!$K$4:$K$107,MATCH($A508,Partidos!$A$4:$A$107,0))),1,0)</f>
        <v>0</v>
      </c>
    </row>
    <row r="509" spans="1:10" x14ac:dyDescent="0.3">
      <c r="A509" s="29">
        <v>46</v>
      </c>
      <c r="B509" s="24" t="str">
        <f>IFERROR(INDEX(Partidos!$D$4:$D$107,MATCH($A509,Partidos!$A$4:$A$107,0)),"")</f>
        <v>Inglaterra</v>
      </c>
      <c r="C509" s="24" t="str">
        <f>IFERROR(INDEX(Partidos!$E$4:$E$107,MATCH($A509,Partidos!$A$4:$A$107,0)),"")</f>
        <v>Ghana</v>
      </c>
      <c r="D509" s="29" t="s">
        <v>273</v>
      </c>
      <c r="E509" s="24">
        <f>IFERROR(INDEX(Fer!F$4:F$107,MATCH($A509,Fer!$A$4:$A$107,0)),"")</f>
        <v>2</v>
      </c>
      <c r="F509" s="24">
        <f>IFERROR(INDEX(Fer!G$4:G$107,MATCH($A509,Fer!$A$4:$A$107,0)),"")</f>
        <v>1</v>
      </c>
      <c r="G509" s="21" t="str">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t="str">
        <f>IFERROR(INDEX(Fer!H$4:H$107,MATCH($A509,Fer!$A$4:$A$107,0)),"")</f>
        <v>-</v>
      </c>
      <c r="I509" s="24" t="str">
        <f>IFERROR(INDEX(Partidos!$J$4:$J$107,MATCH($A509,Partidos!$A$4:$A$107,0)),"")</f>
        <v>Grupos</v>
      </c>
      <c r="J509" s="21">
        <f>IF(AND(INDEX(Partidos!$J$4:$J$107,MATCH($A509,Partidos!$A$4:$A$107,0))&lt;&gt;"Grupos",INDEX(Partidos!$H$4:$H$107,MATCH($A509,Partidos!$A$4:$A$107,0))="Finalizado",$H509&lt;&gt;"",$H509=INDEX(Partidos!$K$4:$K$107,MATCH($A509,Partidos!$A$4:$A$107,0))),1,0)</f>
        <v>0</v>
      </c>
    </row>
    <row r="510" spans="1:10" x14ac:dyDescent="0.3">
      <c r="A510" s="31">
        <v>47</v>
      </c>
      <c r="B510" s="24" t="str">
        <f>IFERROR(INDEX(Partidos!$D$4:$D$107,MATCH($A510,Partidos!$A$4:$A$107,0)),"")</f>
        <v>Panamá</v>
      </c>
      <c r="C510" s="24" t="str">
        <f>IFERROR(INDEX(Partidos!$E$4:$E$107,MATCH($A510,Partidos!$A$4:$A$107,0)),"")</f>
        <v>Croacia</v>
      </c>
      <c r="D510" s="31" t="s">
        <v>55</v>
      </c>
      <c r="E510" s="24">
        <f>IFERROR(INDEX(Álvaro!F$4:F$107,MATCH($A510,Álvaro!$A$4:$A$107,0)),"")</f>
        <v>0</v>
      </c>
      <c r="F510" s="24">
        <f>IFERROR(INDEX(Álvaro!G$4:G$107,MATCH($A510,Álvaro!$A$4:$A$107,0)),"")</f>
        <v>1</v>
      </c>
      <c r="G510" s="21" t="str">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t="str">
        <f>IFERROR(INDEX(Álvaro!H$4:H$107,MATCH($A510,Álvaro!$A$4:$A$107,0)),"")</f>
        <v>-</v>
      </c>
      <c r="I510" s="24" t="str">
        <f>IFERROR(INDEX(Partidos!$J$4:$J$107,MATCH($A510,Partidos!$A$4:$A$107,0)),"")</f>
        <v>Grupos</v>
      </c>
      <c r="J510" s="21">
        <f>IF(AND(INDEX(Partidos!$J$4:$J$107,MATCH($A510,Partidos!$A$4:$A$107,0))&lt;&gt;"Grupos",INDEX(Partidos!$H$4:$H$107,MATCH($A510,Partidos!$A$4:$A$107,0))="Finalizado",$H510&lt;&gt;"",$H510=INDEX(Partidos!$K$4:$K$107,MATCH($A510,Partidos!$A$4:$A$107,0))),1,0)</f>
        <v>0</v>
      </c>
    </row>
    <row r="511" spans="1:10" x14ac:dyDescent="0.3">
      <c r="A511" s="29">
        <v>47</v>
      </c>
      <c r="B511" s="24" t="str">
        <f>IFERROR(INDEX(Partidos!$D$4:$D$107,MATCH($A511,Partidos!$A$4:$A$107,0)),"")</f>
        <v>Panamá</v>
      </c>
      <c r="C511" s="24" t="str">
        <f>IFERROR(INDEX(Partidos!$E$4:$E$107,MATCH($A511,Partidos!$A$4:$A$107,0)),"")</f>
        <v>Croacia</v>
      </c>
      <c r="D511" s="29" t="s">
        <v>264</v>
      </c>
      <c r="E511" s="24">
        <f>IFERROR(INDEX(Pepe!F$4:F$107,MATCH($A511,Pepe!$A$4:$A$107,0)),"")</f>
        <v>0</v>
      </c>
      <c r="F511" s="24">
        <f>IFERROR(INDEX(Pepe!G$4:G$107,MATCH($A511,Pepe!$A$4:$A$107,0)),"")</f>
        <v>2</v>
      </c>
      <c r="G511" s="21" t="str">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t="str">
        <f>IFERROR(INDEX(Pepe!H$4:H$107,MATCH($A511,Pepe!$A$4:$A$107,0)),"")</f>
        <v>-</v>
      </c>
      <c r="I511" s="24" t="str">
        <f>IFERROR(INDEX(Partidos!$J$4:$J$107,MATCH($A511,Partidos!$A$4:$A$107,0)),"")</f>
        <v>Grupos</v>
      </c>
      <c r="J511" s="21">
        <f>IF(AND(INDEX(Partidos!$J$4:$J$107,MATCH($A511,Partidos!$A$4:$A$107,0))&lt;&gt;"Grupos",INDEX(Partidos!$H$4:$H$107,MATCH($A511,Partidos!$A$4:$A$107,0))="Finalizado",$H511&lt;&gt;"",$H511=INDEX(Partidos!$K$4:$K$107,MATCH($A511,Partidos!$A$4:$A$107,0))),1,0)</f>
        <v>0</v>
      </c>
    </row>
    <row r="512" spans="1:10" x14ac:dyDescent="0.3">
      <c r="A512" s="31">
        <v>47</v>
      </c>
      <c r="B512" s="24" t="str">
        <f>IFERROR(INDEX(Partidos!$D$4:$D$107,MATCH($A512,Partidos!$A$4:$A$107,0)),"")</f>
        <v>Panamá</v>
      </c>
      <c r="C512" s="24" t="str">
        <f>IFERROR(INDEX(Partidos!$E$4:$E$107,MATCH($A512,Partidos!$A$4:$A$107,0)),"")</f>
        <v>Croacia</v>
      </c>
      <c r="D512" s="31" t="s">
        <v>265</v>
      </c>
      <c r="E512" s="24">
        <f>IFERROR(INDEX(Patri!F$4:F$107,MATCH($A512,Patri!$A$4:$A$107,0)),"")</f>
        <v>0</v>
      </c>
      <c r="F512" s="24">
        <f>IFERROR(INDEX(Patri!G$4:G$107,MATCH($A512,Patri!$A$4:$A$107,0)),"")</f>
        <v>2</v>
      </c>
      <c r="G512" s="21" t="str">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t="str">
        <f>IFERROR(INDEX(Patri!H$4:H$107,MATCH($A512,Patri!$A$4:$A$107,0)),"")</f>
        <v>-</v>
      </c>
      <c r="I512" s="24" t="str">
        <f>IFERROR(INDEX(Partidos!$J$4:$J$107,MATCH($A512,Partidos!$A$4:$A$107,0)),"")</f>
        <v>Grupos</v>
      </c>
      <c r="J512" s="21">
        <f>IF(AND(INDEX(Partidos!$J$4:$J$107,MATCH($A512,Partidos!$A$4:$A$107,0))&lt;&gt;"Grupos",INDEX(Partidos!$H$4:$H$107,MATCH($A512,Partidos!$A$4:$A$107,0))="Finalizado",$H512&lt;&gt;"",$H512=INDEX(Partidos!$K$4:$K$107,MATCH($A512,Partidos!$A$4:$A$107,0))),1,0)</f>
        <v>0</v>
      </c>
    </row>
    <row r="513" spans="1:10" x14ac:dyDescent="0.3">
      <c r="A513" s="29">
        <v>47</v>
      </c>
      <c r="B513" s="24" t="str">
        <f>IFERROR(INDEX(Partidos!$D$4:$D$107,MATCH($A513,Partidos!$A$4:$A$107,0)),"")</f>
        <v>Panamá</v>
      </c>
      <c r="C513" s="24" t="str">
        <f>IFERROR(INDEX(Partidos!$E$4:$E$107,MATCH($A513,Partidos!$A$4:$A$107,0)),"")</f>
        <v>Croacia</v>
      </c>
      <c r="D513" s="29" t="s">
        <v>266</v>
      </c>
      <c r="E513" s="24">
        <f>IFERROR(INDEX(Kike!F$4:F$107,MATCH($A513,Kike!$A$4:$A$107,0)),"")</f>
        <v>0</v>
      </c>
      <c r="F513" s="24">
        <f>IFERROR(INDEX(Kike!G$4:G$107,MATCH($A513,Kike!$A$4:$A$107,0)),"")</f>
        <v>2</v>
      </c>
      <c r="G513" s="21" t="str">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t="str">
        <f>IFERROR(INDEX(Kike!H$4:H$107,MATCH($A513,Kike!$A$4:$A$107,0)),"")</f>
        <v>-</v>
      </c>
      <c r="I513" s="24" t="str">
        <f>IFERROR(INDEX(Partidos!$J$4:$J$107,MATCH($A513,Partidos!$A$4:$A$107,0)),"")</f>
        <v>Grupos</v>
      </c>
      <c r="J513" s="21">
        <f>IF(AND(INDEX(Partidos!$J$4:$J$107,MATCH($A513,Partidos!$A$4:$A$107,0))&lt;&gt;"Grupos",INDEX(Partidos!$H$4:$H$107,MATCH($A513,Partidos!$A$4:$A$107,0))="Finalizado",$H513&lt;&gt;"",$H513=INDEX(Partidos!$K$4:$K$107,MATCH($A513,Partidos!$A$4:$A$107,0))),1,0)</f>
        <v>0</v>
      </c>
    </row>
    <row r="514" spans="1:10" x14ac:dyDescent="0.3">
      <c r="A514" s="31">
        <v>47</v>
      </c>
      <c r="B514" s="24" t="str">
        <f>IFERROR(INDEX(Partidos!$D$4:$D$107,MATCH($A514,Partidos!$A$4:$A$107,0)),"")</f>
        <v>Panamá</v>
      </c>
      <c r="C514" s="24" t="str">
        <f>IFERROR(INDEX(Partidos!$E$4:$E$107,MATCH($A514,Partidos!$A$4:$A$107,0)),"")</f>
        <v>Croacia</v>
      </c>
      <c r="D514" s="31" t="s">
        <v>267</v>
      </c>
      <c r="E514" s="24">
        <f>IFERROR(INDEX(Quintero!F$4:F$107,MATCH($A514,Quintero!$A$4:$A$107,0)),"")</f>
        <v>0</v>
      </c>
      <c r="F514" s="24">
        <f>IFERROR(INDEX(Quintero!G$4:G$107,MATCH($A514,Quintero!$A$4:$A$107,0)),"")</f>
        <v>2</v>
      </c>
      <c r="G514" s="21" t="str">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t="str">
        <f>IFERROR(INDEX(Quintero!H$4:H$107,MATCH($A514,Quintero!$A$4:$A$107,0)),"")</f>
        <v>-</v>
      </c>
      <c r="I514" s="24" t="str">
        <f>IFERROR(INDEX(Partidos!$J$4:$J$107,MATCH($A514,Partidos!$A$4:$A$107,0)),"")</f>
        <v>Grupos</v>
      </c>
      <c r="J514" s="21">
        <f>IF(AND(INDEX(Partidos!$J$4:$J$107,MATCH($A514,Partidos!$A$4:$A$107,0))&lt;&gt;"Grupos",INDEX(Partidos!$H$4:$H$107,MATCH($A514,Partidos!$A$4:$A$107,0))="Finalizado",$H514&lt;&gt;"",$H514=INDEX(Partidos!$K$4:$K$107,MATCH($A514,Partidos!$A$4:$A$107,0))),1,0)</f>
        <v>0</v>
      </c>
    </row>
    <row r="515" spans="1:10" x14ac:dyDescent="0.3">
      <c r="A515" s="29">
        <v>47</v>
      </c>
      <c r="B515" s="24" t="str">
        <f>IFERROR(INDEX(Partidos!$D$4:$D$107,MATCH($A515,Partidos!$A$4:$A$107,0)),"")</f>
        <v>Panamá</v>
      </c>
      <c r="C515" s="24" t="str">
        <f>IFERROR(INDEX(Partidos!$E$4:$E$107,MATCH($A515,Partidos!$A$4:$A$107,0)),"")</f>
        <v>Croacia</v>
      </c>
      <c r="D515" s="29" t="s">
        <v>268</v>
      </c>
      <c r="E515" s="24">
        <f>IFERROR(INDEX(Nacho!F$4:F$107,MATCH($A515,Nacho!$A$4:$A$107,0)),"")</f>
        <v>0</v>
      </c>
      <c r="F515" s="24">
        <f>IFERROR(INDEX(Nacho!G$4:G$107,MATCH($A515,Nacho!$A$4:$A$107,0)),"")</f>
        <v>2</v>
      </c>
      <c r="G515" s="21" t="str">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t="str">
        <f>IFERROR(INDEX(Nacho!H$4:H$107,MATCH($A515,Nacho!$A$4:$A$107,0)),"")</f>
        <v>-</v>
      </c>
      <c r="I515" s="24" t="str">
        <f>IFERROR(INDEX(Partidos!$J$4:$J$107,MATCH($A515,Partidos!$A$4:$A$107,0)),"")</f>
        <v>Grupos</v>
      </c>
      <c r="J515" s="21">
        <f>IF(AND(INDEX(Partidos!$J$4:$J$107,MATCH($A515,Partidos!$A$4:$A$107,0))&lt;&gt;"Grupos",INDEX(Partidos!$H$4:$H$107,MATCH($A515,Partidos!$A$4:$A$107,0))="Finalizado",$H515&lt;&gt;"",$H515=INDEX(Partidos!$K$4:$K$107,MATCH($A515,Partidos!$A$4:$A$107,0))),1,0)</f>
        <v>0</v>
      </c>
    </row>
    <row r="516" spans="1:10" x14ac:dyDescent="0.3">
      <c r="A516" s="31">
        <v>47</v>
      </c>
      <c r="B516" s="24" t="str">
        <f>IFERROR(INDEX(Partidos!$D$4:$D$107,MATCH($A516,Partidos!$A$4:$A$107,0)),"")</f>
        <v>Panamá</v>
      </c>
      <c r="C516" s="24" t="str">
        <f>IFERROR(INDEX(Partidos!$E$4:$E$107,MATCH($A516,Partidos!$A$4:$A$107,0)),"")</f>
        <v>Croacia</v>
      </c>
      <c r="D516" s="31" t="s">
        <v>269</v>
      </c>
      <c r="E516" s="24">
        <f>IFERROR(INDEX(Luis!F$4:F$107,MATCH($A516,Luis!$A$4:$A$107,0)),"")</f>
        <v>0</v>
      </c>
      <c r="F516" s="24">
        <f>IFERROR(INDEX(Luis!G$4:G$107,MATCH($A516,Luis!$A$4:$A$107,0)),"")</f>
        <v>2</v>
      </c>
      <c r="G516" s="21" t="str">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t="str">
        <f>IFERROR(INDEX(Luis!H$4:H$107,MATCH($A516,Luis!$A$4:$A$107,0)),"")</f>
        <v>-</v>
      </c>
      <c r="I516" s="24" t="str">
        <f>IFERROR(INDEX(Partidos!$J$4:$J$107,MATCH($A516,Partidos!$A$4:$A$107,0)),"")</f>
        <v>Grupos</v>
      </c>
      <c r="J516" s="21">
        <f>IF(AND(INDEX(Partidos!$J$4:$J$107,MATCH($A516,Partidos!$A$4:$A$107,0))&lt;&gt;"Grupos",INDEX(Partidos!$H$4:$H$107,MATCH($A516,Partidos!$A$4:$A$107,0))="Finalizado",$H516&lt;&gt;"",$H516=INDEX(Partidos!$K$4:$K$107,MATCH($A516,Partidos!$A$4:$A$107,0))),1,0)</f>
        <v>0</v>
      </c>
    </row>
    <row r="517" spans="1:10" x14ac:dyDescent="0.3">
      <c r="A517" s="29">
        <v>47</v>
      </c>
      <c r="B517" s="24" t="str">
        <f>IFERROR(INDEX(Partidos!$D$4:$D$107,MATCH($A517,Partidos!$A$4:$A$107,0)),"")</f>
        <v>Panamá</v>
      </c>
      <c r="C517" s="24" t="str">
        <f>IFERROR(INDEX(Partidos!$E$4:$E$107,MATCH($A517,Partidos!$A$4:$A$107,0)),"")</f>
        <v>Croacia</v>
      </c>
      <c r="D517" s="29" t="s">
        <v>270</v>
      </c>
      <c r="E517" s="24">
        <f>IFERROR(INDEX(Felipe!F$4:F$107,MATCH($A517,Felipe!$A$4:$A$107,0)),"")</f>
        <v>1</v>
      </c>
      <c r="F517" s="24">
        <f>IFERROR(INDEX(Felipe!G$4:G$107,MATCH($A517,Felipe!$A$4:$A$107,0)),"")</f>
        <v>1</v>
      </c>
      <c r="G517" s="21" t="str">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t="str">
        <f>IFERROR(INDEX(Felipe!H$4:H$107,MATCH($A517,Felipe!$A$4:$A$107,0)),"")</f>
        <v>-</v>
      </c>
      <c r="I517" s="24" t="str">
        <f>IFERROR(INDEX(Partidos!$J$4:$J$107,MATCH($A517,Partidos!$A$4:$A$107,0)),"")</f>
        <v>Grupos</v>
      </c>
      <c r="J517" s="21">
        <f>IF(AND(INDEX(Partidos!$J$4:$J$107,MATCH($A517,Partidos!$A$4:$A$107,0))&lt;&gt;"Grupos",INDEX(Partidos!$H$4:$H$107,MATCH($A517,Partidos!$A$4:$A$107,0))="Finalizado",$H517&lt;&gt;"",$H517=INDEX(Partidos!$K$4:$K$107,MATCH($A517,Partidos!$A$4:$A$107,0))),1,0)</f>
        <v>0</v>
      </c>
    </row>
    <row r="518" spans="1:10" x14ac:dyDescent="0.3">
      <c r="A518" s="31">
        <v>47</v>
      </c>
      <c r="B518" s="24" t="str">
        <f>IFERROR(INDEX(Partidos!$D$4:$D$107,MATCH($A518,Partidos!$A$4:$A$107,0)),"")</f>
        <v>Panamá</v>
      </c>
      <c r="C518" s="24" t="str">
        <f>IFERROR(INDEX(Partidos!$E$4:$E$107,MATCH($A518,Partidos!$A$4:$A$107,0)),"")</f>
        <v>Croacia</v>
      </c>
      <c r="D518" s="31" t="s">
        <v>271</v>
      </c>
      <c r="E518" s="24">
        <f>IFERROR(INDEX(Simón!F$4:F$107,MATCH($A518,Simón!$A$4:$A$107,0)),"")</f>
        <v>0</v>
      </c>
      <c r="F518" s="24">
        <f>IFERROR(INDEX(Simón!G$4:G$107,MATCH($A518,Simón!$A$4:$A$107,0)),"")</f>
        <v>2</v>
      </c>
      <c r="G518" s="21" t="str">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t="str">
        <f>IFERROR(INDEX(Simón!H$4:H$107,MATCH($A518,Simón!$A$4:$A$107,0)),"")</f>
        <v>-</v>
      </c>
      <c r="I518" s="24" t="str">
        <f>IFERROR(INDEX(Partidos!$J$4:$J$107,MATCH($A518,Partidos!$A$4:$A$107,0)),"")</f>
        <v>Grupos</v>
      </c>
      <c r="J518" s="21">
        <f>IF(AND(INDEX(Partidos!$J$4:$J$107,MATCH($A518,Partidos!$A$4:$A$107,0))&lt;&gt;"Grupos",INDEX(Partidos!$H$4:$H$107,MATCH($A518,Partidos!$A$4:$A$107,0))="Finalizado",$H518&lt;&gt;"",$H518=INDEX(Partidos!$K$4:$K$107,MATCH($A518,Partidos!$A$4:$A$107,0))),1,0)</f>
        <v>0</v>
      </c>
    </row>
    <row r="519" spans="1:10" x14ac:dyDescent="0.3">
      <c r="A519" s="29">
        <v>47</v>
      </c>
      <c r="B519" s="24" t="str">
        <f>IFERROR(INDEX(Partidos!$D$4:$D$107,MATCH($A519,Partidos!$A$4:$A$107,0)),"")</f>
        <v>Panamá</v>
      </c>
      <c r="C519" s="24" t="str">
        <f>IFERROR(INDEX(Partidos!$E$4:$E$107,MATCH($A519,Partidos!$A$4:$A$107,0)),"")</f>
        <v>Croacia</v>
      </c>
      <c r="D519" s="29" t="s">
        <v>272</v>
      </c>
      <c r="E519" s="24">
        <f>IFERROR(INDEX(Muni!F$4:F$107,MATCH($A519,Muni!$A$4:$A$107,0)),"")</f>
        <v>1</v>
      </c>
      <c r="F519" s="24">
        <f>IFERROR(INDEX(Muni!G$4:G$107,MATCH($A519,Muni!$A$4:$A$107,0)),"")</f>
        <v>2</v>
      </c>
      <c r="G519" s="21" t="str">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t="str">
        <f>IFERROR(INDEX(Muni!H$4:H$107,MATCH($A519,Muni!$A$4:$A$107,0)),"")</f>
        <v>-</v>
      </c>
      <c r="I519" s="24" t="str">
        <f>IFERROR(INDEX(Partidos!$J$4:$J$107,MATCH($A519,Partidos!$A$4:$A$107,0)),"")</f>
        <v>Grupos</v>
      </c>
      <c r="J519" s="21">
        <f>IF(AND(INDEX(Partidos!$J$4:$J$107,MATCH($A519,Partidos!$A$4:$A$107,0))&lt;&gt;"Grupos",INDEX(Partidos!$H$4:$H$107,MATCH($A519,Partidos!$A$4:$A$107,0))="Finalizado",$H519&lt;&gt;"",$H519=INDEX(Partidos!$K$4:$K$107,MATCH($A519,Partidos!$A$4:$A$107,0))),1,0)</f>
        <v>0</v>
      </c>
    </row>
    <row r="520" spans="1:10" x14ac:dyDescent="0.3">
      <c r="A520" s="31">
        <v>47</v>
      </c>
      <c r="B520" s="24" t="str">
        <f>IFERROR(INDEX(Partidos!$D$4:$D$107,MATCH($A520,Partidos!$A$4:$A$107,0)),"")</f>
        <v>Panamá</v>
      </c>
      <c r="C520" s="24" t="str">
        <f>IFERROR(INDEX(Partidos!$E$4:$E$107,MATCH($A520,Partidos!$A$4:$A$107,0)),"")</f>
        <v>Croacia</v>
      </c>
      <c r="D520" s="31" t="s">
        <v>273</v>
      </c>
      <c r="E520" s="24">
        <f>IFERROR(INDEX(Fer!F$4:F$107,MATCH($A520,Fer!$A$4:$A$107,0)),"")</f>
        <v>1</v>
      </c>
      <c r="F520" s="24">
        <f>IFERROR(INDEX(Fer!G$4:G$107,MATCH($A520,Fer!$A$4:$A$107,0)),"")</f>
        <v>2</v>
      </c>
      <c r="G520" s="21" t="str">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t="str">
        <f>IFERROR(INDEX(Fer!H$4:H$107,MATCH($A520,Fer!$A$4:$A$107,0)),"")</f>
        <v>-</v>
      </c>
      <c r="I520" s="24" t="str">
        <f>IFERROR(INDEX(Partidos!$J$4:$J$107,MATCH($A520,Partidos!$A$4:$A$107,0)),"")</f>
        <v>Grupos</v>
      </c>
      <c r="J520" s="21">
        <f>IF(AND(INDEX(Partidos!$J$4:$J$107,MATCH($A520,Partidos!$A$4:$A$107,0))&lt;&gt;"Grupos",INDEX(Partidos!$H$4:$H$107,MATCH($A520,Partidos!$A$4:$A$107,0))="Finalizado",$H520&lt;&gt;"",$H520=INDEX(Partidos!$K$4:$K$107,MATCH($A520,Partidos!$A$4:$A$107,0))),1,0)</f>
        <v>0</v>
      </c>
    </row>
    <row r="521" spans="1:10" x14ac:dyDescent="0.3">
      <c r="A521" s="29">
        <v>48</v>
      </c>
      <c r="B521" s="24" t="str">
        <f>IFERROR(INDEX(Partidos!$D$4:$D$107,MATCH($A521,Partidos!$A$4:$A$107,0)),"")</f>
        <v>Colombia</v>
      </c>
      <c r="C521" s="24" t="str">
        <f>IFERROR(INDEX(Partidos!$E$4:$E$107,MATCH($A521,Partidos!$A$4:$A$107,0)),"")</f>
        <v>RD Congo</v>
      </c>
      <c r="D521" s="29" t="s">
        <v>55</v>
      </c>
      <c r="E521" s="24">
        <f>IFERROR(INDEX(Álvaro!F$4:F$107,MATCH($A521,Álvaro!$A$4:$A$107,0)),"")</f>
        <v>2</v>
      </c>
      <c r="F521" s="24">
        <f>IFERROR(INDEX(Álvaro!G$4:G$107,MATCH($A521,Álvaro!$A$4:$A$107,0)),"")</f>
        <v>0</v>
      </c>
      <c r="G521" s="21" t="str">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t="str">
        <f>IFERROR(INDEX(Álvaro!H$4:H$107,MATCH($A521,Álvaro!$A$4:$A$107,0)),"")</f>
        <v>-</v>
      </c>
      <c r="I521" s="24" t="str">
        <f>IFERROR(INDEX(Partidos!$J$4:$J$107,MATCH($A521,Partidos!$A$4:$A$107,0)),"")</f>
        <v>Grupos</v>
      </c>
      <c r="J521" s="21">
        <f>IF(AND(INDEX(Partidos!$J$4:$J$107,MATCH($A521,Partidos!$A$4:$A$107,0))&lt;&gt;"Grupos",INDEX(Partidos!$H$4:$H$107,MATCH($A521,Partidos!$A$4:$A$107,0))="Finalizado",$H521&lt;&gt;"",$H521=INDEX(Partidos!$K$4:$K$107,MATCH($A521,Partidos!$A$4:$A$107,0))),1,0)</f>
        <v>0</v>
      </c>
    </row>
    <row r="522" spans="1:10" x14ac:dyDescent="0.3">
      <c r="A522" s="31">
        <v>48</v>
      </c>
      <c r="B522" s="24" t="str">
        <f>IFERROR(INDEX(Partidos!$D$4:$D$107,MATCH($A522,Partidos!$A$4:$A$107,0)),"")</f>
        <v>Colombia</v>
      </c>
      <c r="C522" s="24" t="str">
        <f>IFERROR(INDEX(Partidos!$E$4:$E$107,MATCH($A522,Partidos!$A$4:$A$107,0)),"")</f>
        <v>RD Congo</v>
      </c>
      <c r="D522" s="31" t="s">
        <v>264</v>
      </c>
      <c r="E522" s="24">
        <f>IFERROR(INDEX(Pepe!F$4:F$107,MATCH($A522,Pepe!$A$4:$A$107,0)),"")</f>
        <v>4</v>
      </c>
      <c r="F522" s="24">
        <f>IFERROR(INDEX(Pepe!G$4:G$107,MATCH($A522,Pepe!$A$4:$A$107,0)),"")</f>
        <v>0</v>
      </c>
      <c r="G522" s="21" t="str">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t="str">
        <f>IFERROR(INDEX(Pepe!H$4:H$107,MATCH($A522,Pepe!$A$4:$A$107,0)),"")</f>
        <v>-</v>
      </c>
      <c r="I522" s="24" t="str">
        <f>IFERROR(INDEX(Partidos!$J$4:$J$107,MATCH($A522,Partidos!$A$4:$A$107,0)),"")</f>
        <v>Grupos</v>
      </c>
      <c r="J522" s="21">
        <f>IF(AND(INDEX(Partidos!$J$4:$J$107,MATCH($A522,Partidos!$A$4:$A$107,0))&lt;&gt;"Grupos",INDEX(Partidos!$H$4:$H$107,MATCH($A522,Partidos!$A$4:$A$107,0))="Finalizado",$H522&lt;&gt;"",$H522=INDEX(Partidos!$K$4:$K$107,MATCH($A522,Partidos!$A$4:$A$107,0))),1,0)</f>
        <v>0</v>
      </c>
    </row>
    <row r="523" spans="1:10" x14ac:dyDescent="0.3">
      <c r="A523" s="29">
        <v>48</v>
      </c>
      <c r="B523" s="24" t="str">
        <f>IFERROR(INDEX(Partidos!$D$4:$D$107,MATCH($A523,Partidos!$A$4:$A$107,0)),"")</f>
        <v>Colombia</v>
      </c>
      <c r="C523" s="24" t="str">
        <f>IFERROR(INDEX(Partidos!$E$4:$E$107,MATCH($A523,Partidos!$A$4:$A$107,0)),"")</f>
        <v>RD Congo</v>
      </c>
      <c r="D523" s="29" t="s">
        <v>265</v>
      </c>
      <c r="E523" s="24">
        <f>IFERROR(INDEX(Patri!F$4:F$107,MATCH($A523,Patri!$A$4:$A$107,0)),"")</f>
        <v>3</v>
      </c>
      <c r="F523" s="24">
        <f>IFERROR(INDEX(Patri!G$4:G$107,MATCH($A523,Patri!$A$4:$A$107,0)),"")</f>
        <v>1</v>
      </c>
      <c r="G523" s="21" t="str">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t="str">
        <f>IFERROR(INDEX(Patri!H$4:H$107,MATCH($A523,Patri!$A$4:$A$107,0)),"")</f>
        <v>-</v>
      </c>
      <c r="I523" s="24" t="str">
        <f>IFERROR(INDEX(Partidos!$J$4:$J$107,MATCH($A523,Partidos!$A$4:$A$107,0)),"")</f>
        <v>Grupos</v>
      </c>
      <c r="J523" s="21">
        <f>IF(AND(INDEX(Partidos!$J$4:$J$107,MATCH($A523,Partidos!$A$4:$A$107,0))&lt;&gt;"Grupos",INDEX(Partidos!$H$4:$H$107,MATCH($A523,Partidos!$A$4:$A$107,0))="Finalizado",$H523&lt;&gt;"",$H523=INDEX(Partidos!$K$4:$K$107,MATCH($A523,Partidos!$A$4:$A$107,0))),1,0)</f>
        <v>0</v>
      </c>
    </row>
    <row r="524" spans="1:10" x14ac:dyDescent="0.3">
      <c r="A524" s="31">
        <v>48</v>
      </c>
      <c r="B524" s="24" t="str">
        <f>IFERROR(INDEX(Partidos!$D$4:$D$107,MATCH($A524,Partidos!$A$4:$A$107,0)),"")</f>
        <v>Colombia</v>
      </c>
      <c r="C524" s="24" t="str">
        <f>IFERROR(INDEX(Partidos!$E$4:$E$107,MATCH($A524,Partidos!$A$4:$A$107,0)),"")</f>
        <v>RD Congo</v>
      </c>
      <c r="D524" s="31" t="s">
        <v>266</v>
      </c>
      <c r="E524" s="24">
        <f>IFERROR(INDEX(Kike!F$4:F$107,MATCH($A524,Kike!$A$4:$A$107,0)),"")</f>
        <v>2</v>
      </c>
      <c r="F524" s="24">
        <f>IFERROR(INDEX(Kike!G$4:G$107,MATCH($A524,Kike!$A$4:$A$107,0)),"")</f>
        <v>1</v>
      </c>
      <c r="G524" s="21" t="str">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t="str">
        <f>IFERROR(INDEX(Kike!H$4:H$107,MATCH($A524,Kike!$A$4:$A$107,0)),"")</f>
        <v>-</v>
      </c>
      <c r="I524" s="24" t="str">
        <f>IFERROR(INDEX(Partidos!$J$4:$J$107,MATCH($A524,Partidos!$A$4:$A$107,0)),"")</f>
        <v>Grupos</v>
      </c>
      <c r="J524" s="21">
        <f>IF(AND(INDEX(Partidos!$J$4:$J$107,MATCH($A524,Partidos!$A$4:$A$107,0))&lt;&gt;"Grupos",INDEX(Partidos!$H$4:$H$107,MATCH($A524,Partidos!$A$4:$A$107,0))="Finalizado",$H524&lt;&gt;"",$H524=INDEX(Partidos!$K$4:$K$107,MATCH($A524,Partidos!$A$4:$A$107,0))),1,0)</f>
        <v>0</v>
      </c>
    </row>
    <row r="525" spans="1:10" x14ac:dyDescent="0.3">
      <c r="A525" s="29">
        <v>48</v>
      </c>
      <c r="B525" s="24" t="str">
        <f>IFERROR(INDEX(Partidos!$D$4:$D$107,MATCH($A525,Partidos!$A$4:$A$107,0)),"")</f>
        <v>Colombia</v>
      </c>
      <c r="C525" s="24" t="str">
        <f>IFERROR(INDEX(Partidos!$E$4:$E$107,MATCH($A525,Partidos!$A$4:$A$107,0)),"")</f>
        <v>RD Congo</v>
      </c>
      <c r="D525" s="29" t="s">
        <v>267</v>
      </c>
      <c r="E525" s="24">
        <f>IFERROR(INDEX(Quintero!F$4:F$107,MATCH($A525,Quintero!$A$4:$A$107,0)),"")</f>
        <v>1</v>
      </c>
      <c r="F525" s="24">
        <f>IFERROR(INDEX(Quintero!G$4:G$107,MATCH($A525,Quintero!$A$4:$A$107,0)),"")</f>
        <v>0</v>
      </c>
      <c r="G525" s="21" t="str">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t="str">
        <f>IFERROR(INDEX(Quintero!H$4:H$107,MATCH($A525,Quintero!$A$4:$A$107,0)),"")</f>
        <v>-</v>
      </c>
      <c r="I525" s="24" t="str">
        <f>IFERROR(INDEX(Partidos!$J$4:$J$107,MATCH($A525,Partidos!$A$4:$A$107,0)),"")</f>
        <v>Grupos</v>
      </c>
      <c r="J525" s="21">
        <f>IF(AND(INDEX(Partidos!$J$4:$J$107,MATCH($A525,Partidos!$A$4:$A$107,0))&lt;&gt;"Grupos",INDEX(Partidos!$H$4:$H$107,MATCH($A525,Partidos!$A$4:$A$107,0))="Finalizado",$H525&lt;&gt;"",$H525=INDEX(Partidos!$K$4:$K$107,MATCH($A525,Partidos!$A$4:$A$107,0))),1,0)</f>
        <v>0</v>
      </c>
    </row>
    <row r="526" spans="1:10" x14ac:dyDescent="0.3">
      <c r="A526" s="31">
        <v>48</v>
      </c>
      <c r="B526" s="24" t="str">
        <f>IFERROR(INDEX(Partidos!$D$4:$D$107,MATCH($A526,Partidos!$A$4:$A$107,0)),"")</f>
        <v>Colombia</v>
      </c>
      <c r="C526" s="24" t="str">
        <f>IFERROR(INDEX(Partidos!$E$4:$E$107,MATCH($A526,Partidos!$A$4:$A$107,0)),"")</f>
        <v>RD Congo</v>
      </c>
      <c r="D526" s="31" t="s">
        <v>268</v>
      </c>
      <c r="E526" s="24">
        <f>IFERROR(INDEX(Nacho!F$4:F$107,MATCH($A526,Nacho!$A$4:$A$107,0)),"")</f>
        <v>3</v>
      </c>
      <c r="F526" s="24">
        <f>IFERROR(INDEX(Nacho!G$4:G$107,MATCH($A526,Nacho!$A$4:$A$107,0)),"")</f>
        <v>1</v>
      </c>
      <c r="G526" s="21" t="str">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t="str">
        <f>IFERROR(INDEX(Nacho!H$4:H$107,MATCH($A526,Nacho!$A$4:$A$107,0)),"")</f>
        <v>-</v>
      </c>
      <c r="I526" s="24" t="str">
        <f>IFERROR(INDEX(Partidos!$J$4:$J$107,MATCH($A526,Partidos!$A$4:$A$107,0)),"")</f>
        <v>Grupos</v>
      </c>
      <c r="J526" s="21">
        <f>IF(AND(INDEX(Partidos!$J$4:$J$107,MATCH($A526,Partidos!$A$4:$A$107,0))&lt;&gt;"Grupos",INDEX(Partidos!$H$4:$H$107,MATCH($A526,Partidos!$A$4:$A$107,0))="Finalizado",$H526&lt;&gt;"",$H526=INDEX(Partidos!$K$4:$K$107,MATCH($A526,Partidos!$A$4:$A$107,0))),1,0)</f>
        <v>0</v>
      </c>
    </row>
    <row r="527" spans="1:10" x14ac:dyDescent="0.3">
      <c r="A527" s="29">
        <v>48</v>
      </c>
      <c r="B527" s="24" t="str">
        <f>IFERROR(INDEX(Partidos!$D$4:$D$107,MATCH($A527,Partidos!$A$4:$A$107,0)),"")</f>
        <v>Colombia</v>
      </c>
      <c r="C527" s="24" t="str">
        <f>IFERROR(INDEX(Partidos!$E$4:$E$107,MATCH($A527,Partidos!$A$4:$A$107,0)),"")</f>
        <v>RD Congo</v>
      </c>
      <c r="D527" s="29" t="s">
        <v>269</v>
      </c>
      <c r="E527" s="24">
        <f>IFERROR(INDEX(Luis!F$4:F$107,MATCH($A527,Luis!$A$4:$A$107,0)),"")</f>
        <v>2</v>
      </c>
      <c r="F527" s="24">
        <f>IFERROR(INDEX(Luis!G$4:G$107,MATCH($A527,Luis!$A$4:$A$107,0)),"")</f>
        <v>0</v>
      </c>
      <c r="G527" s="21" t="str">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t="str">
        <f>IFERROR(INDEX(Luis!H$4:H$107,MATCH($A527,Luis!$A$4:$A$107,0)),"")</f>
        <v>-</v>
      </c>
      <c r="I527" s="24" t="str">
        <f>IFERROR(INDEX(Partidos!$J$4:$J$107,MATCH($A527,Partidos!$A$4:$A$107,0)),"")</f>
        <v>Grupos</v>
      </c>
      <c r="J527" s="21">
        <f>IF(AND(INDEX(Partidos!$J$4:$J$107,MATCH($A527,Partidos!$A$4:$A$107,0))&lt;&gt;"Grupos",INDEX(Partidos!$H$4:$H$107,MATCH($A527,Partidos!$A$4:$A$107,0))="Finalizado",$H527&lt;&gt;"",$H527=INDEX(Partidos!$K$4:$K$107,MATCH($A527,Partidos!$A$4:$A$107,0))),1,0)</f>
        <v>0</v>
      </c>
    </row>
    <row r="528" spans="1:10" x14ac:dyDescent="0.3">
      <c r="A528" s="31">
        <v>48</v>
      </c>
      <c r="B528" s="24" t="str">
        <f>IFERROR(INDEX(Partidos!$D$4:$D$107,MATCH($A528,Partidos!$A$4:$A$107,0)),"")</f>
        <v>Colombia</v>
      </c>
      <c r="C528" s="24" t="str">
        <f>IFERROR(INDEX(Partidos!$E$4:$E$107,MATCH($A528,Partidos!$A$4:$A$107,0)),"")</f>
        <v>RD Congo</v>
      </c>
      <c r="D528" s="31" t="s">
        <v>270</v>
      </c>
      <c r="E528" s="24">
        <f>IFERROR(INDEX(Felipe!F$4:F$107,MATCH($A528,Felipe!$A$4:$A$107,0)),"")</f>
        <v>4</v>
      </c>
      <c r="F528" s="24">
        <f>IFERROR(INDEX(Felipe!G$4:G$107,MATCH($A528,Felipe!$A$4:$A$107,0)),"")</f>
        <v>1</v>
      </c>
      <c r="G528" s="21" t="str">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t="str">
        <f>IFERROR(INDEX(Felipe!H$4:H$107,MATCH($A528,Felipe!$A$4:$A$107,0)),"")</f>
        <v>-</v>
      </c>
      <c r="I528" s="24" t="str">
        <f>IFERROR(INDEX(Partidos!$J$4:$J$107,MATCH($A528,Partidos!$A$4:$A$107,0)),"")</f>
        <v>Grupos</v>
      </c>
      <c r="J528" s="21">
        <f>IF(AND(INDEX(Partidos!$J$4:$J$107,MATCH($A528,Partidos!$A$4:$A$107,0))&lt;&gt;"Grupos",INDEX(Partidos!$H$4:$H$107,MATCH($A528,Partidos!$A$4:$A$107,0))="Finalizado",$H528&lt;&gt;"",$H528=INDEX(Partidos!$K$4:$K$107,MATCH($A528,Partidos!$A$4:$A$107,0))),1,0)</f>
        <v>0</v>
      </c>
    </row>
    <row r="529" spans="1:10" x14ac:dyDescent="0.3">
      <c r="A529" s="29">
        <v>48</v>
      </c>
      <c r="B529" s="24" t="str">
        <f>IFERROR(INDEX(Partidos!$D$4:$D$107,MATCH($A529,Partidos!$A$4:$A$107,0)),"")</f>
        <v>Colombia</v>
      </c>
      <c r="C529" s="24" t="str">
        <f>IFERROR(INDEX(Partidos!$E$4:$E$107,MATCH($A529,Partidos!$A$4:$A$107,0)),"")</f>
        <v>RD Congo</v>
      </c>
      <c r="D529" s="29" t="s">
        <v>271</v>
      </c>
      <c r="E529" s="24">
        <f>IFERROR(INDEX(Simón!F$4:F$107,MATCH($A529,Simón!$A$4:$A$107,0)),"")</f>
        <v>1</v>
      </c>
      <c r="F529" s="24">
        <f>IFERROR(INDEX(Simón!G$4:G$107,MATCH($A529,Simón!$A$4:$A$107,0)),"")</f>
        <v>2</v>
      </c>
      <c r="G529" s="21" t="str">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t="str">
        <f>IFERROR(INDEX(Simón!H$4:H$107,MATCH($A529,Simón!$A$4:$A$107,0)),"")</f>
        <v>-</v>
      </c>
      <c r="I529" s="24" t="str">
        <f>IFERROR(INDEX(Partidos!$J$4:$J$107,MATCH($A529,Partidos!$A$4:$A$107,0)),"")</f>
        <v>Grupos</v>
      </c>
      <c r="J529" s="21">
        <f>IF(AND(INDEX(Partidos!$J$4:$J$107,MATCH($A529,Partidos!$A$4:$A$107,0))&lt;&gt;"Grupos",INDEX(Partidos!$H$4:$H$107,MATCH($A529,Partidos!$A$4:$A$107,0))="Finalizado",$H529&lt;&gt;"",$H529=INDEX(Partidos!$K$4:$K$107,MATCH($A529,Partidos!$A$4:$A$107,0))),1,0)</f>
        <v>0</v>
      </c>
    </row>
    <row r="530" spans="1:10" x14ac:dyDescent="0.3">
      <c r="A530" s="31">
        <v>48</v>
      </c>
      <c r="B530" s="24" t="str">
        <f>IFERROR(INDEX(Partidos!$D$4:$D$107,MATCH($A530,Partidos!$A$4:$A$107,0)),"")</f>
        <v>Colombia</v>
      </c>
      <c r="C530" s="24" t="str">
        <f>IFERROR(INDEX(Partidos!$E$4:$E$107,MATCH($A530,Partidos!$A$4:$A$107,0)),"")</f>
        <v>RD Congo</v>
      </c>
      <c r="D530" s="31" t="s">
        <v>272</v>
      </c>
      <c r="E530" s="24">
        <f>IFERROR(INDEX(Muni!F$4:F$107,MATCH($A530,Muni!$A$4:$A$107,0)),"")</f>
        <v>3</v>
      </c>
      <c r="F530" s="24">
        <f>IFERROR(INDEX(Muni!G$4:G$107,MATCH($A530,Muni!$A$4:$A$107,0)),"")</f>
        <v>1</v>
      </c>
      <c r="G530" s="21" t="str">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t="str">
        <f>IFERROR(INDEX(Muni!H$4:H$107,MATCH($A530,Muni!$A$4:$A$107,0)),"")</f>
        <v>-</v>
      </c>
      <c r="I530" s="24" t="str">
        <f>IFERROR(INDEX(Partidos!$J$4:$J$107,MATCH($A530,Partidos!$A$4:$A$107,0)),"")</f>
        <v>Grupos</v>
      </c>
      <c r="J530" s="21">
        <f>IF(AND(INDEX(Partidos!$J$4:$J$107,MATCH($A530,Partidos!$A$4:$A$107,0))&lt;&gt;"Grupos",INDEX(Partidos!$H$4:$H$107,MATCH($A530,Partidos!$A$4:$A$107,0))="Finalizado",$H530&lt;&gt;"",$H530=INDEX(Partidos!$K$4:$K$107,MATCH($A530,Partidos!$A$4:$A$107,0))),1,0)</f>
        <v>0</v>
      </c>
    </row>
    <row r="531" spans="1:10" x14ac:dyDescent="0.3">
      <c r="A531" s="29">
        <v>48</v>
      </c>
      <c r="B531" s="24" t="str">
        <f>IFERROR(INDEX(Partidos!$D$4:$D$107,MATCH($A531,Partidos!$A$4:$A$107,0)),"")</f>
        <v>Colombia</v>
      </c>
      <c r="C531" s="24" t="str">
        <f>IFERROR(INDEX(Partidos!$E$4:$E$107,MATCH($A531,Partidos!$A$4:$A$107,0)),"")</f>
        <v>RD Congo</v>
      </c>
      <c r="D531" s="29" t="s">
        <v>273</v>
      </c>
      <c r="E531" s="24">
        <f>IFERROR(INDEX(Fer!F$4:F$107,MATCH($A531,Fer!$A$4:$A$107,0)),"")</f>
        <v>4</v>
      </c>
      <c r="F531" s="24">
        <f>IFERROR(INDEX(Fer!G$4:G$107,MATCH($A531,Fer!$A$4:$A$107,0)),"")</f>
        <v>1</v>
      </c>
      <c r="G531" s="21" t="str">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t="str">
        <f>IFERROR(INDEX(Fer!H$4:H$107,MATCH($A531,Fer!$A$4:$A$107,0)),"")</f>
        <v>-</v>
      </c>
      <c r="I531" s="24" t="str">
        <f>IFERROR(INDEX(Partidos!$J$4:$J$107,MATCH($A531,Partidos!$A$4:$A$107,0)),"")</f>
        <v>Grupos</v>
      </c>
      <c r="J531" s="21">
        <f>IF(AND(INDEX(Partidos!$J$4:$J$107,MATCH($A531,Partidos!$A$4:$A$107,0))&lt;&gt;"Grupos",INDEX(Partidos!$H$4:$H$107,MATCH($A531,Partidos!$A$4:$A$107,0))="Finalizado",$H531&lt;&gt;"",$H531=INDEX(Partidos!$K$4:$K$107,MATCH($A531,Partidos!$A$4:$A$107,0))),1,0)</f>
        <v>0</v>
      </c>
    </row>
    <row r="532" spans="1:10" x14ac:dyDescent="0.3">
      <c r="A532" s="31">
        <v>49</v>
      </c>
      <c r="B532" s="24" t="str">
        <f>IFERROR(INDEX(Partidos!$D$4:$D$107,MATCH($A532,Partidos!$A$4:$A$107,0)),"")</f>
        <v>Suiza</v>
      </c>
      <c r="C532" s="24" t="str">
        <f>IFERROR(INDEX(Partidos!$E$4:$E$107,MATCH($A532,Partidos!$A$4:$A$107,0)),"")</f>
        <v>Canadá</v>
      </c>
      <c r="D532" s="31" t="s">
        <v>55</v>
      </c>
      <c r="E532" s="24">
        <f>IFERROR(INDEX(Álvaro!F$4:F$107,MATCH($A532,Álvaro!$A$4:$A$107,0)),"")</f>
        <v>1</v>
      </c>
      <c r="F532" s="24">
        <f>IFERROR(INDEX(Álvaro!G$4:G$107,MATCH($A532,Álvaro!$A$4:$A$107,0)),"")</f>
        <v>0</v>
      </c>
      <c r="G532" s="21" t="str">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t="str">
        <f>IFERROR(INDEX(Álvaro!H$4:H$107,MATCH($A532,Álvaro!$A$4:$A$107,0)),"")</f>
        <v>-</v>
      </c>
      <c r="I532" s="24" t="str">
        <f>IFERROR(INDEX(Partidos!$J$4:$J$107,MATCH($A532,Partidos!$A$4:$A$107,0)),"")</f>
        <v>Grupos</v>
      </c>
      <c r="J532" s="21">
        <f>IF(AND(INDEX(Partidos!$J$4:$J$107,MATCH($A532,Partidos!$A$4:$A$107,0))&lt;&gt;"Grupos",INDEX(Partidos!$H$4:$H$107,MATCH($A532,Partidos!$A$4:$A$107,0))="Finalizado",$H532&lt;&gt;"",$H532=INDEX(Partidos!$K$4:$K$107,MATCH($A532,Partidos!$A$4:$A$107,0))),1,0)</f>
        <v>0</v>
      </c>
    </row>
    <row r="533" spans="1:10" x14ac:dyDescent="0.3">
      <c r="A533" s="29">
        <v>49</v>
      </c>
      <c r="B533" s="24" t="str">
        <f>IFERROR(INDEX(Partidos!$D$4:$D$107,MATCH($A533,Partidos!$A$4:$A$107,0)),"")</f>
        <v>Suiza</v>
      </c>
      <c r="C533" s="24" t="str">
        <f>IFERROR(INDEX(Partidos!$E$4:$E$107,MATCH($A533,Partidos!$A$4:$A$107,0)),"")</f>
        <v>Canadá</v>
      </c>
      <c r="D533" s="29" t="s">
        <v>264</v>
      </c>
      <c r="E533" s="24">
        <f>IFERROR(INDEX(Pepe!F$4:F$107,MATCH($A533,Pepe!$A$4:$A$107,0)),"")</f>
        <v>1</v>
      </c>
      <c r="F533" s="24">
        <f>IFERROR(INDEX(Pepe!G$4:G$107,MATCH($A533,Pepe!$A$4:$A$107,0)),"")</f>
        <v>1</v>
      </c>
      <c r="G533" s="21" t="str">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t="str">
        <f>IFERROR(INDEX(Pepe!H$4:H$107,MATCH($A533,Pepe!$A$4:$A$107,0)),"")</f>
        <v>-</v>
      </c>
      <c r="I533" s="24" t="str">
        <f>IFERROR(INDEX(Partidos!$J$4:$J$107,MATCH($A533,Partidos!$A$4:$A$107,0)),"")</f>
        <v>Grupos</v>
      </c>
      <c r="J533" s="21">
        <f>IF(AND(INDEX(Partidos!$J$4:$J$107,MATCH($A533,Partidos!$A$4:$A$107,0))&lt;&gt;"Grupos",INDEX(Partidos!$H$4:$H$107,MATCH($A533,Partidos!$A$4:$A$107,0))="Finalizado",$H533&lt;&gt;"",$H533=INDEX(Partidos!$K$4:$K$107,MATCH($A533,Partidos!$A$4:$A$107,0))),1,0)</f>
        <v>0</v>
      </c>
    </row>
    <row r="534" spans="1:10" x14ac:dyDescent="0.3">
      <c r="A534" s="31">
        <v>49</v>
      </c>
      <c r="B534" s="24" t="str">
        <f>IFERROR(INDEX(Partidos!$D$4:$D$107,MATCH($A534,Partidos!$A$4:$A$107,0)),"")</f>
        <v>Suiza</v>
      </c>
      <c r="C534" s="24" t="str">
        <f>IFERROR(INDEX(Partidos!$E$4:$E$107,MATCH($A534,Partidos!$A$4:$A$107,0)),"")</f>
        <v>Canadá</v>
      </c>
      <c r="D534" s="31" t="s">
        <v>265</v>
      </c>
      <c r="E534" s="24">
        <f>IFERROR(INDEX(Patri!F$4:F$107,MATCH($A534,Patri!$A$4:$A$107,0)),"")</f>
        <v>2</v>
      </c>
      <c r="F534" s="24">
        <f>IFERROR(INDEX(Patri!G$4:G$107,MATCH($A534,Patri!$A$4:$A$107,0)),"")</f>
        <v>1</v>
      </c>
      <c r="G534" s="21" t="str">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t="str">
        <f>IFERROR(INDEX(Patri!H$4:H$107,MATCH($A534,Patri!$A$4:$A$107,0)),"")</f>
        <v>-</v>
      </c>
      <c r="I534" s="24" t="str">
        <f>IFERROR(INDEX(Partidos!$J$4:$J$107,MATCH($A534,Partidos!$A$4:$A$107,0)),"")</f>
        <v>Grupos</v>
      </c>
      <c r="J534" s="21">
        <f>IF(AND(INDEX(Partidos!$J$4:$J$107,MATCH($A534,Partidos!$A$4:$A$107,0))&lt;&gt;"Grupos",INDEX(Partidos!$H$4:$H$107,MATCH($A534,Partidos!$A$4:$A$107,0))="Finalizado",$H534&lt;&gt;"",$H534=INDEX(Partidos!$K$4:$K$107,MATCH($A534,Partidos!$A$4:$A$107,0))),1,0)</f>
        <v>0</v>
      </c>
    </row>
    <row r="535" spans="1:10" x14ac:dyDescent="0.3">
      <c r="A535" s="29">
        <v>49</v>
      </c>
      <c r="B535" s="24" t="str">
        <f>IFERROR(INDEX(Partidos!$D$4:$D$107,MATCH($A535,Partidos!$A$4:$A$107,0)),"")</f>
        <v>Suiza</v>
      </c>
      <c r="C535" s="24" t="str">
        <f>IFERROR(INDEX(Partidos!$E$4:$E$107,MATCH($A535,Partidos!$A$4:$A$107,0)),"")</f>
        <v>Canadá</v>
      </c>
      <c r="D535" s="29" t="s">
        <v>266</v>
      </c>
      <c r="E535" s="24">
        <f>IFERROR(INDEX(Kike!F$4:F$107,MATCH($A535,Kike!$A$4:$A$107,0)),"")</f>
        <v>1</v>
      </c>
      <c r="F535" s="24">
        <f>IFERROR(INDEX(Kike!G$4:G$107,MATCH($A535,Kike!$A$4:$A$107,0)),"")</f>
        <v>1</v>
      </c>
      <c r="G535" s="21" t="str">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t="str">
        <f>IFERROR(INDEX(Kike!H$4:H$107,MATCH($A535,Kike!$A$4:$A$107,0)),"")</f>
        <v>-</v>
      </c>
      <c r="I535" s="24" t="str">
        <f>IFERROR(INDEX(Partidos!$J$4:$J$107,MATCH($A535,Partidos!$A$4:$A$107,0)),"")</f>
        <v>Grupos</v>
      </c>
      <c r="J535" s="21">
        <f>IF(AND(INDEX(Partidos!$J$4:$J$107,MATCH($A535,Partidos!$A$4:$A$107,0))&lt;&gt;"Grupos",INDEX(Partidos!$H$4:$H$107,MATCH($A535,Partidos!$A$4:$A$107,0))="Finalizado",$H535&lt;&gt;"",$H535=INDEX(Partidos!$K$4:$K$107,MATCH($A535,Partidos!$A$4:$A$107,0))),1,0)</f>
        <v>0</v>
      </c>
    </row>
    <row r="536" spans="1:10" x14ac:dyDescent="0.3">
      <c r="A536" s="31">
        <v>49</v>
      </c>
      <c r="B536" s="24" t="str">
        <f>IFERROR(INDEX(Partidos!$D$4:$D$107,MATCH($A536,Partidos!$A$4:$A$107,0)),"")</f>
        <v>Suiza</v>
      </c>
      <c r="C536" s="24" t="str">
        <f>IFERROR(INDEX(Partidos!$E$4:$E$107,MATCH($A536,Partidos!$A$4:$A$107,0)),"")</f>
        <v>Canadá</v>
      </c>
      <c r="D536" s="31" t="s">
        <v>267</v>
      </c>
      <c r="E536" s="24">
        <f>IFERROR(INDEX(Quintero!F$4:F$107,MATCH($A536,Quintero!$A$4:$A$107,0)),"")</f>
        <v>0</v>
      </c>
      <c r="F536" s="24">
        <f>IFERROR(INDEX(Quintero!G$4:G$107,MATCH($A536,Quintero!$A$4:$A$107,0)),"")</f>
        <v>1</v>
      </c>
      <c r="G536" s="21" t="str">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t="str">
        <f>IFERROR(INDEX(Quintero!H$4:H$107,MATCH($A536,Quintero!$A$4:$A$107,0)),"")</f>
        <v>-</v>
      </c>
      <c r="I536" s="24" t="str">
        <f>IFERROR(INDEX(Partidos!$J$4:$J$107,MATCH($A536,Partidos!$A$4:$A$107,0)),"")</f>
        <v>Grupos</v>
      </c>
      <c r="J536" s="21">
        <f>IF(AND(INDEX(Partidos!$J$4:$J$107,MATCH($A536,Partidos!$A$4:$A$107,0))&lt;&gt;"Grupos",INDEX(Partidos!$H$4:$H$107,MATCH($A536,Partidos!$A$4:$A$107,0))="Finalizado",$H536&lt;&gt;"",$H536=INDEX(Partidos!$K$4:$K$107,MATCH($A536,Partidos!$A$4:$A$107,0))),1,0)</f>
        <v>0</v>
      </c>
    </row>
    <row r="537" spans="1:10" x14ac:dyDescent="0.3">
      <c r="A537" s="29">
        <v>49</v>
      </c>
      <c r="B537" s="24" t="str">
        <f>IFERROR(INDEX(Partidos!$D$4:$D$107,MATCH($A537,Partidos!$A$4:$A$107,0)),"")</f>
        <v>Suiza</v>
      </c>
      <c r="C537" s="24" t="str">
        <f>IFERROR(INDEX(Partidos!$E$4:$E$107,MATCH($A537,Partidos!$A$4:$A$107,0)),"")</f>
        <v>Canadá</v>
      </c>
      <c r="D537" s="29" t="s">
        <v>268</v>
      </c>
      <c r="E537" s="24">
        <f>IFERROR(INDEX(Nacho!F$4:F$107,MATCH($A537,Nacho!$A$4:$A$107,0)),"")</f>
        <v>1</v>
      </c>
      <c r="F537" s="24">
        <f>IFERROR(INDEX(Nacho!G$4:G$107,MATCH($A537,Nacho!$A$4:$A$107,0)),"")</f>
        <v>1</v>
      </c>
      <c r="G537" s="21" t="str">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t="str">
        <f>IFERROR(INDEX(Nacho!H$4:H$107,MATCH($A537,Nacho!$A$4:$A$107,0)),"")</f>
        <v>-</v>
      </c>
      <c r="I537" s="24" t="str">
        <f>IFERROR(INDEX(Partidos!$J$4:$J$107,MATCH($A537,Partidos!$A$4:$A$107,0)),"")</f>
        <v>Grupos</v>
      </c>
      <c r="J537" s="21">
        <f>IF(AND(INDEX(Partidos!$J$4:$J$107,MATCH($A537,Partidos!$A$4:$A$107,0))&lt;&gt;"Grupos",INDEX(Partidos!$H$4:$H$107,MATCH($A537,Partidos!$A$4:$A$107,0))="Finalizado",$H537&lt;&gt;"",$H537=INDEX(Partidos!$K$4:$K$107,MATCH($A537,Partidos!$A$4:$A$107,0))),1,0)</f>
        <v>0</v>
      </c>
    </row>
    <row r="538" spans="1:10" x14ac:dyDescent="0.3">
      <c r="A538" s="31">
        <v>49</v>
      </c>
      <c r="B538" s="24" t="str">
        <f>IFERROR(INDEX(Partidos!$D$4:$D$107,MATCH($A538,Partidos!$A$4:$A$107,0)),"")</f>
        <v>Suiza</v>
      </c>
      <c r="C538" s="24" t="str">
        <f>IFERROR(INDEX(Partidos!$E$4:$E$107,MATCH($A538,Partidos!$A$4:$A$107,0)),"")</f>
        <v>Canadá</v>
      </c>
      <c r="D538" s="31" t="s">
        <v>269</v>
      </c>
      <c r="E538" s="24">
        <f>IFERROR(INDEX(Luis!F$4:F$107,MATCH($A538,Luis!$A$4:$A$107,0)),"")</f>
        <v>1</v>
      </c>
      <c r="F538" s="24">
        <f>IFERROR(INDEX(Luis!G$4:G$107,MATCH($A538,Luis!$A$4:$A$107,0)),"")</f>
        <v>2</v>
      </c>
      <c r="G538" s="21" t="str">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t="str">
        <f>IFERROR(INDEX(Luis!H$4:H$107,MATCH($A538,Luis!$A$4:$A$107,0)),"")</f>
        <v>-</v>
      </c>
      <c r="I538" s="24" t="str">
        <f>IFERROR(INDEX(Partidos!$J$4:$J$107,MATCH($A538,Partidos!$A$4:$A$107,0)),"")</f>
        <v>Grupos</v>
      </c>
      <c r="J538" s="21">
        <f>IF(AND(INDEX(Partidos!$J$4:$J$107,MATCH($A538,Partidos!$A$4:$A$107,0))&lt;&gt;"Grupos",INDEX(Partidos!$H$4:$H$107,MATCH($A538,Partidos!$A$4:$A$107,0))="Finalizado",$H538&lt;&gt;"",$H538=INDEX(Partidos!$K$4:$K$107,MATCH($A538,Partidos!$A$4:$A$107,0))),1,0)</f>
        <v>0</v>
      </c>
    </row>
    <row r="539" spans="1:10" x14ac:dyDescent="0.3">
      <c r="A539" s="29">
        <v>49</v>
      </c>
      <c r="B539" s="24" t="str">
        <f>IFERROR(INDEX(Partidos!$D$4:$D$107,MATCH($A539,Partidos!$A$4:$A$107,0)),"")</f>
        <v>Suiza</v>
      </c>
      <c r="C539" s="24" t="str">
        <f>IFERROR(INDEX(Partidos!$E$4:$E$107,MATCH($A539,Partidos!$A$4:$A$107,0)),"")</f>
        <v>Canadá</v>
      </c>
      <c r="D539" s="29" t="s">
        <v>270</v>
      </c>
      <c r="E539" s="24">
        <f>IFERROR(INDEX(Felipe!F$4:F$107,MATCH($A539,Felipe!$A$4:$A$107,0)),"")</f>
        <v>2</v>
      </c>
      <c r="F539" s="24">
        <f>IFERROR(INDEX(Felipe!G$4:G$107,MATCH($A539,Felipe!$A$4:$A$107,0)),"")</f>
        <v>1</v>
      </c>
      <c r="G539" s="21" t="str">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t="str">
        <f>IFERROR(INDEX(Felipe!H$4:H$107,MATCH($A539,Felipe!$A$4:$A$107,0)),"")</f>
        <v>-</v>
      </c>
      <c r="I539" s="24" t="str">
        <f>IFERROR(INDEX(Partidos!$J$4:$J$107,MATCH($A539,Partidos!$A$4:$A$107,0)),"")</f>
        <v>Grupos</v>
      </c>
      <c r="J539" s="21">
        <f>IF(AND(INDEX(Partidos!$J$4:$J$107,MATCH($A539,Partidos!$A$4:$A$107,0))&lt;&gt;"Grupos",INDEX(Partidos!$H$4:$H$107,MATCH($A539,Partidos!$A$4:$A$107,0))="Finalizado",$H539&lt;&gt;"",$H539=INDEX(Partidos!$K$4:$K$107,MATCH($A539,Partidos!$A$4:$A$107,0))),1,0)</f>
        <v>0</v>
      </c>
    </row>
    <row r="540" spans="1:10" x14ac:dyDescent="0.3">
      <c r="A540" s="31">
        <v>49</v>
      </c>
      <c r="B540" s="24" t="str">
        <f>IFERROR(INDEX(Partidos!$D$4:$D$107,MATCH($A540,Partidos!$A$4:$A$107,0)),"")</f>
        <v>Suiza</v>
      </c>
      <c r="C540" s="24" t="str">
        <f>IFERROR(INDEX(Partidos!$E$4:$E$107,MATCH($A540,Partidos!$A$4:$A$107,0)),"")</f>
        <v>Canadá</v>
      </c>
      <c r="D540" s="31" t="s">
        <v>271</v>
      </c>
      <c r="E540" s="24">
        <f>IFERROR(INDEX(Simón!F$4:F$107,MATCH($A540,Simón!$A$4:$A$107,0)),"")</f>
        <v>1</v>
      </c>
      <c r="F540" s="24">
        <f>IFERROR(INDEX(Simón!G$4:G$107,MATCH($A540,Simón!$A$4:$A$107,0)),"")</f>
        <v>1</v>
      </c>
      <c r="G540" s="21" t="str">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t="str">
        <f>IFERROR(INDEX(Simón!H$4:H$107,MATCH($A540,Simón!$A$4:$A$107,0)),"")</f>
        <v>-</v>
      </c>
      <c r="I540" s="24" t="str">
        <f>IFERROR(INDEX(Partidos!$J$4:$J$107,MATCH($A540,Partidos!$A$4:$A$107,0)),"")</f>
        <v>Grupos</v>
      </c>
      <c r="J540" s="21">
        <f>IF(AND(INDEX(Partidos!$J$4:$J$107,MATCH($A540,Partidos!$A$4:$A$107,0))&lt;&gt;"Grupos",INDEX(Partidos!$H$4:$H$107,MATCH($A540,Partidos!$A$4:$A$107,0))="Finalizado",$H540&lt;&gt;"",$H540=INDEX(Partidos!$K$4:$K$107,MATCH($A540,Partidos!$A$4:$A$107,0))),1,0)</f>
        <v>0</v>
      </c>
    </row>
    <row r="541" spans="1:10" x14ac:dyDescent="0.3">
      <c r="A541" s="29">
        <v>49</v>
      </c>
      <c r="B541" s="24" t="str">
        <f>IFERROR(INDEX(Partidos!$D$4:$D$107,MATCH($A541,Partidos!$A$4:$A$107,0)),"")</f>
        <v>Suiza</v>
      </c>
      <c r="C541" s="24" t="str">
        <f>IFERROR(INDEX(Partidos!$E$4:$E$107,MATCH($A541,Partidos!$A$4:$A$107,0)),"")</f>
        <v>Canadá</v>
      </c>
      <c r="D541" s="29" t="s">
        <v>272</v>
      </c>
      <c r="E541" s="24">
        <f>IFERROR(INDEX(Muni!F$4:F$107,MATCH($A541,Muni!$A$4:$A$107,0)),"")</f>
        <v>2</v>
      </c>
      <c r="F541" s="24">
        <f>IFERROR(INDEX(Muni!G$4:G$107,MATCH($A541,Muni!$A$4:$A$107,0)),"")</f>
        <v>2</v>
      </c>
      <c r="G541" s="21" t="str">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t="str">
        <f>IFERROR(INDEX(Muni!H$4:H$107,MATCH($A541,Muni!$A$4:$A$107,0)),"")</f>
        <v>-</v>
      </c>
      <c r="I541" s="24" t="str">
        <f>IFERROR(INDEX(Partidos!$J$4:$J$107,MATCH($A541,Partidos!$A$4:$A$107,0)),"")</f>
        <v>Grupos</v>
      </c>
      <c r="J541" s="21">
        <f>IF(AND(INDEX(Partidos!$J$4:$J$107,MATCH($A541,Partidos!$A$4:$A$107,0))&lt;&gt;"Grupos",INDEX(Partidos!$H$4:$H$107,MATCH($A541,Partidos!$A$4:$A$107,0))="Finalizado",$H541&lt;&gt;"",$H541=INDEX(Partidos!$K$4:$K$107,MATCH($A541,Partidos!$A$4:$A$107,0))),1,0)</f>
        <v>0</v>
      </c>
    </row>
    <row r="542" spans="1:10" x14ac:dyDescent="0.3">
      <c r="A542" s="31">
        <v>49</v>
      </c>
      <c r="B542" s="24" t="str">
        <f>IFERROR(INDEX(Partidos!$D$4:$D$107,MATCH($A542,Partidos!$A$4:$A$107,0)),"")</f>
        <v>Suiza</v>
      </c>
      <c r="C542" s="24" t="str">
        <f>IFERROR(INDEX(Partidos!$E$4:$E$107,MATCH($A542,Partidos!$A$4:$A$107,0)),"")</f>
        <v>Canadá</v>
      </c>
      <c r="D542" s="31" t="s">
        <v>273</v>
      </c>
      <c r="E542" s="24">
        <f>IFERROR(INDEX(Fer!F$4:F$107,MATCH($A542,Fer!$A$4:$A$107,0)),"")</f>
        <v>2</v>
      </c>
      <c r="F542" s="24">
        <f>IFERROR(INDEX(Fer!G$4:G$107,MATCH($A542,Fer!$A$4:$A$107,0)),"")</f>
        <v>2</v>
      </c>
      <c r="G542" s="21" t="str">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t="str">
        <f>IFERROR(INDEX(Fer!H$4:H$107,MATCH($A542,Fer!$A$4:$A$107,0)),"")</f>
        <v>-</v>
      </c>
      <c r="I542" s="24" t="str">
        <f>IFERROR(INDEX(Partidos!$J$4:$J$107,MATCH($A542,Partidos!$A$4:$A$107,0)),"")</f>
        <v>Grupos</v>
      </c>
      <c r="J542" s="21">
        <f>IF(AND(INDEX(Partidos!$J$4:$J$107,MATCH($A542,Partidos!$A$4:$A$107,0))&lt;&gt;"Grupos",INDEX(Partidos!$H$4:$H$107,MATCH($A542,Partidos!$A$4:$A$107,0))="Finalizado",$H542&lt;&gt;"",$H542=INDEX(Partidos!$K$4:$K$107,MATCH($A542,Partidos!$A$4:$A$107,0))),1,0)</f>
        <v>0</v>
      </c>
    </row>
    <row r="543" spans="1:10" x14ac:dyDescent="0.3">
      <c r="A543" s="29">
        <v>50</v>
      </c>
      <c r="B543" s="24" t="str">
        <f>IFERROR(INDEX(Partidos!$D$4:$D$107,MATCH($A543,Partidos!$A$4:$A$107,0)),"")</f>
        <v>Bosnia y Herzegovina</v>
      </c>
      <c r="C543" s="24" t="str">
        <f>IFERROR(INDEX(Partidos!$E$4:$E$107,MATCH($A543,Partidos!$A$4:$A$107,0)),"")</f>
        <v>Catar</v>
      </c>
      <c r="D543" s="29" t="s">
        <v>55</v>
      </c>
      <c r="E543" s="24">
        <f>IFERROR(INDEX(Álvaro!F$4:F$107,MATCH($A543,Álvaro!$A$4:$A$107,0)),"")</f>
        <v>2</v>
      </c>
      <c r="F543" s="24">
        <f>IFERROR(INDEX(Álvaro!G$4:G$107,MATCH($A543,Álvaro!$A$4:$A$107,0)),"")</f>
        <v>0</v>
      </c>
      <c r="G543" s="21" t="str">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t="str">
        <f>IFERROR(INDEX(Álvaro!H$4:H$107,MATCH($A543,Álvaro!$A$4:$A$107,0)),"")</f>
        <v>-</v>
      </c>
      <c r="I543" s="24" t="str">
        <f>IFERROR(INDEX(Partidos!$J$4:$J$107,MATCH($A543,Partidos!$A$4:$A$107,0)),"")</f>
        <v>Grupos</v>
      </c>
      <c r="J543" s="21">
        <f>IF(AND(INDEX(Partidos!$J$4:$J$107,MATCH($A543,Partidos!$A$4:$A$107,0))&lt;&gt;"Grupos",INDEX(Partidos!$H$4:$H$107,MATCH($A543,Partidos!$A$4:$A$107,0))="Finalizado",$H543&lt;&gt;"",$H543=INDEX(Partidos!$K$4:$K$107,MATCH($A543,Partidos!$A$4:$A$107,0))),1,0)</f>
        <v>0</v>
      </c>
    </row>
    <row r="544" spans="1:10" x14ac:dyDescent="0.3">
      <c r="A544" s="31">
        <v>50</v>
      </c>
      <c r="B544" s="24" t="str">
        <f>IFERROR(INDEX(Partidos!$D$4:$D$107,MATCH($A544,Partidos!$A$4:$A$107,0)),"")</f>
        <v>Bosnia y Herzegovina</v>
      </c>
      <c r="C544" s="24" t="str">
        <f>IFERROR(INDEX(Partidos!$E$4:$E$107,MATCH($A544,Partidos!$A$4:$A$107,0)),"")</f>
        <v>Catar</v>
      </c>
      <c r="D544" s="31" t="s">
        <v>264</v>
      </c>
      <c r="E544" s="24">
        <f>IFERROR(INDEX(Pepe!F$4:F$107,MATCH($A544,Pepe!$A$4:$A$107,0)),"")</f>
        <v>1</v>
      </c>
      <c r="F544" s="24">
        <f>IFERROR(INDEX(Pepe!G$4:G$107,MATCH($A544,Pepe!$A$4:$A$107,0)),"")</f>
        <v>0</v>
      </c>
      <c r="G544" s="21" t="str">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t="str">
        <f>IFERROR(INDEX(Pepe!H$4:H$107,MATCH($A544,Pepe!$A$4:$A$107,0)),"")</f>
        <v>-</v>
      </c>
      <c r="I544" s="24" t="str">
        <f>IFERROR(INDEX(Partidos!$J$4:$J$107,MATCH($A544,Partidos!$A$4:$A$107,0)),"")</f>
        <v>Grupos</v>
      </c>
      <c r="J544" s="21">
        <f>IF(AND(INDEX(Partidos!$J$4:$J$107,MATCH($A544,Partidos!$A$4:$A$107,0))&lt;&gt;"Grupos",INDEX(Partidos!$H$4:$H$107,MATCH($A544,Partidos!$A$4:$A$107,0))="Finalizado",$H544&lt;&gt;"",$H544=INDEX(Partidos!$K$4:$K$107,MATCH($A544,Partidos!$A$4:$A$107,0))),1,0)</f>
        <v>0</v>
      </c>
    </row>
    <row r="545" spans="1:10" x14ac:dyDescent="0.3">
      <c r="A545" s="29">
        <v>50</v>
      </c>
      <c r="B545" s="24" t="str">
        <f>IFERROR(INDEX(Partidos!$D$4:$D$107,MATCH($A545,Partidos!$A$4:$A$107,0)),"")</f>
        <v>Bosnia y Herzegovina</v>
      </c>
      <c r="C545" s="24" t="str">
        <f>IFERROR(INDEX(Partidos!$E$4:$E$107,MATCH($A545,Partidos!$A$4:$A$107,0)),"")</f>
        <v>Catar</v>
      </c>
      <c r="D545" s="29" t="s">
        <v>265</v>
      </c>
      <c r="E545" s="24">
        <f>IFERROR(INDEX(Patri!F$4:F$107,MATCH($A545,Patri!$A$4:$A$107,0)),"")</f>
        <v>1</v>
      </c>
      <c r="F545" s="24">
        <f>IFERROR(INDEX(Patri!G$4:G$107,MATCH($A545,Patri!$A$4:$A$107,0)),"")</f>
        <v>0</v>
      </c>
      <c r="G545" s="21" t="str">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t="str">
        <f>IFERROR(INDEX(Patri!H$4:H$107,MATCH($A545,Patri!$A$4:$A$107,0)),"")</f>
        <v>-</v>
      </c>
      <c r="I545" s="24" t="str">
        <f>IFERROR(INDEX(Partidos!$J$4:$J$107,MATCH($A545,Partidos!$A$4:$A$107,0)),"")</f>
        <v>Grupos</v>
      </c>
      <c r="J545" s="21">
        <f>IF(AND(INDEX(Partidos!$J$4:$J$107,MATCH($A545,Partidos!$A$4:$A$107,0))&lt;&gt;"Grupos",INDEX(Partidos!$H$4:$H$107,MATCH($A545,Partidos!$A$4:$A$107,0))="Finalizado",$H545&lt;&gt;"",$H545=INDEX(Partidos!$K$4:$K$107,MATCH($A545,Partidos!$A$4:$A$107,0))),1,0)</f>
        <v>0</v>
      </c>
    </row>
    <row r="546" spans="1:10" x14ac:dyDescent="0.3">
      <c r="A546" s="31">
        <v>50</v>
      </c>
      <c r="B546" s="24" t="str">
        <f>IFERROR(INDEX(Partidos!$D$4:$D$107,MATCH($A546,Partidos!$A$4:$A$107,0)),"")</f>
        <v>Bosnia y Herzegovina</v>
      </c>
      <c r="C546" s="24" t="str">
        <f>IFERROR(INDEX(Partidos!$E$4:$E$107,MATCH($A546,Partidos!$A$4:$A$107,0)),"")</f>
        <v>Catar</v>
      </c>
      <c r="D546" s="31" t="s">
        <v>266</v>
      </c>
      <c r="E546" s="24">
        <f>IFERROR(INDEX(Kike!F$4:F$107,MATCH($A546,Kike!$A$4:$A$107,0)),"")</f>
        <v>2</v>
      </c>
      <c r="F546" s="24">
        <f>IFERROR(INDEX(Kike!G$4:G$107,MATCH($A546,Kike!$A$4:$A$107,0)),"")</f>
        <v>0</v>
      </c>
      <c r="G546" s="21" t="str">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t="str">
        <f>IFERROR(INDEX(Kike!H$4:H$107,MATCH($A546,Kike!$A$4:$A$107,0)),"")</f>
        <v>-</v>
      </c>
      <c r="I546" s="24" t="str">
        <f>IFERROR(INDEX(Partidos!$J$4:$J$107,MATCH($A546,Partidos!$A$4:$A$107,0)),"")</f>
        <v>Grupos</v>
      </c>
      <c r="J546" s="21">
        <f>IF(AND(INDEX(Partidos!$J$4:$J$107,MATCH($A546,Partidos!$A$4:$A$107,0))&lt;&gt;"Grupos",INDEX(Partidos!$H$4:$H$107,MATCH($A546,Partidos!$A$4:$A$107,0))="Finalizado",$H546&lt;&gt;"",$H546=INDEX(Partidos!$K$4:$K$107,MATCH($A546,Partidos!$A$4:$A$107,0))),1,0)</f>
        <v>0</v>
      </c>
    </row>
    <row r="547" spans="1:10" x14ac:dyDescent="0.3">
      <c r="A547" s="29">
        <v>50</v>
      </c>
      <c r="B547" s="24" t="str">
        <f>IFERROR(INDEX(Partidos!$D$4:$D$107,MATCH($A547,Partidos!$A$4:$A$107,0)),"")</f>
        <v>Bosnia y Herzegovina</v>
      </c>
      <c r="C547" s="24" t="str">
        <f>IFERROR(INDEX(Partidos!$E$4:$E$107,MATCH($A547,Partidos!$A$4:$A$107,0)),"")</f>
        <v>Catar</v>
      </c>
      <c r="D547" s="29" t="s">
        <v>267</v>
      </c>
      <c r="E547" s="24">
        <f>IFERROR(INDEX(Quintero!F$4:F$107,MATCH($A547,Quintero!$A$4:$A$107,0)),"")</f>
        <v>0</v>
      </c>
      <c r="F547" s="24">
        <f>IFERROR(INDEX(Quintero!G$4:G$107,MATCH($A547,Quintero!$A$4:$A$107,0)),"")</f>
        <v>0</v>
      </c>
      <c r="G547" s="21" t="str">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t="str">
        <f>IFERROR(INDEX(Quintero!H$4:H$107,MATCH($A547,Quintero!$A$4:$A$107,0)),"")</f>
        <v>-</v>
      </c>
      <c r="I547" s="24" t="str">
        <f>IFERROR(INDEX(Partidos!$J$4:$J$107,MATCH($A547,Partidos!$A$4:$A$107,0)),"")</f>
        <v>Grupos</v>
      </c>
      <c r="J547" s="21">
        <f>IF(AND(INDEX(Partidos!$J$4:$J$107,MATCH($A547,Partidos!$A$4:$A$107,0))&lt;&gt;"Grupos",INDEX(Partidos!$H$4:$H$107,MATCH($A547,Partidos!$A$4:$A$107,0))="Finalizado",$H547&lt;&gt;"",$H547=INDEX(Partidos!$K$4:$K$107,MATCH($A547,Partidos!$A$4:$A$107,0))),1,0)</f>
        <v>0</v>
      </c>
    </row>
    <row r="548" spans="1:10" x14ac:dyDescent="0.3">
      <c r="A548" s="31">
        <v>50</v>
      </c>
      <c r="B548" s="24" t="str">
        <f>IFERROR(INDEX(Partidos!$D$4:$D$107,MATCH($A548,Partidos!$A$4:$A$107,0)),"")</f>
        <v>Bosnia y Herzegovina</v>
      </c>
      <c r="C548" s="24" t="str">
        <f>IFERROR(INDEX(Partidos!$E$4:$E$107,MATCH($A548,Partidos!$A$4:$A$107,0)),"")</f>
        <v>Catar</v>
      </c>
      <c r="D548" s="31" t="s">
        <v>268</v>
      </c>
      <c r="E548" s="24">
        <f>IFERROR(INDEX(Nacho!F$4:F$107,MATCH($A548,Nacho!$A$4:$A$107,0)),"")</f>
        <v>4</v>
      </c>
      <c r="F548" s="24">
        <f>IFERROR(INDEX(Nacho!G$4:G$107,MATCH($A548,Nacho!$A$4:$A$107,0)),"")</f>
        <v>0</v>
      </c>
      <c r="G548" s="21" t="str">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t="str">
        <f>IFERROR(INDEX(Nacho!H$4:H$107,MATCH($A548,Nacho!$A$4:$A$107,0)),"")</f>
        <v>-</v>
      </c>
      <c r="I548" s="24" t="str">
        <f>IFERROR(INDEX(Partidos!$J$4:$J$107,MATCH($A548,Partidos!$A$4:$A$107,0)),"")</f>
        <v>Grupos</v>
      </c>
      <c r="J548" s="21">
        <f>IF(AND(INDEX(Partidos!$J$4:$J$107,MATCH($A548,Partidos!$A$4:$A$107,0))&lt;&gt;"Grupos",INDEX(Partidos!$H$4:$H$107,MATCH($A548,Partidos!$A$4:$A$107,0))="Finalizado",$H548&lt;&gt;"",$H548=INDEX(Partidos!$K$4:$K$107,MATCH($A548,Partidos!$A$4:$A$107,0))),1,0)</f>
        <v>0</v>
      </c>
    </row>
    <row r="549" spans="1:10" x14ac:dyDescent="0.3">
      <c r="A549" s="29">
        <v>50</v>
      </c>
      <c r="B549" s="24" t="str">
        <f>IFERROR(INDEX(Partidos!$D$4:$D$107,MATCH($A549,Partidos!$A$4:$A$107,0)),"")</f>
        <v>Bosnia y Herzegovina</v>
      </c>
      <c r="C549" s="24" t="str">
        <f>IFERROR(INDEX(Partidos!$E$4:$E$107,MATCH($A549,Partidos!$A$4:$A$107,0)),"")</f>
        <v>Catar</v>
      </c>
      <c r="D549" s="29" t="s">
        <v>269</v>
      </c>
      <c r="E549" s="24">
        <f>IFERROR(INDEX(Luis!F$4:F$107,MATCH($A549,Luis!$A$4:$A$107,0)),"")</f>
        <v>1</v>
      </c>
      <c r="F549" s="24">
        <f>IFERROR(INDEX(Luis!G$4:G$107,MATCH($A549,Luis!$A$4:$A$107,0)),"")</f>
        <v>2</v>
      </c>
      <c r="G549" s="21" t="str">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t="str">
        <f>IFERROR(INDEX(Luis!H$4:H$107,MATCH($A549,Luis!$A$4:$A$107,0)),"")</f>
        <v>-</v>
      </c>
      <c r="I549" s="24" t="str">
        <f>IFERROR(INDEX(Partidos!$J$4:$J$107,MATCH($A549,Partidos!$A$4:$A$107,0)),"")</f>
        <v>Grupos</v>
      </c>
      <c r="J549" s="21">
        <f>IF(AND(INDEX(Partidos!$J$4:$J$107,MATCH($A549,Partidos!$A$4:$A$107,0))&lt;&gt;"Grupos",INDEX(Partidos!$H$4:$H$107,MATCH($A549,Partidos!$A$4:$A$107,0))="Finalizado",$H549&lt;&gt;"",$H549=INDEX(Partidos!$K$4:$K$107,MATCH($A549,Partidos!$A$4:$A$107,0))),1,0)</f>
        <v>0</v>
      </c>
    </row>
    <row r="550" spans="1:10" x14ac:dyDescent="0.3">
      <c r="A550" s="31">
        <v>50</v>
      </c>
      <c r="B550" s="24" t="str">
        <f>IFERROR(INDEX(Partidos!$D$4:$D$107,MATCH($A550,Partidos!$A$4:$A$107,0)),"")</f>
        <v>Bosnia y Herzegovina</v>
      </c>
      <c r="C550" s="24" t="str">
        <f>IFERROR(INDEX(Partidos!$E$4:$E$107,MATCH($A550,Partidos!$A$4:$A$107,0)),"")</f>
        <v>Catar</v>
      </c>
      <c r="D550" s="31" t="s">
        <v>270</v>
      </c>
      <c r="E550" s="24">
        <f>IFERROR(INDEX(Felipe!F$4:F$107,MATCH($A550,Felipe!$A$4:$A$107,0)),"")</f>
        <v>2</v>
      </c>
      <c r="F550" s="24">
        <f>IFERROR(INDEX(Felipe!G$4:G$107,MATCH($A550,Felipe!$A$4:$A$107,0)),"")</f>
        <v>2</v>
      </c>
      <c r="G550" s="21" t="str">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t="str">
        <f>IFERROR(INDEX(Felipe!H$4:H$107,MATCH($A550,Felipe!$A$4:$A$107,0)),"")</f>
        <v>-</v>
      </c>
      <c r="I550" s="24" t="str">
        <f>IFERROR(INDEX(Partidos!$J$4:$J$107,MATCH($A550,Partidos!$A$4:$A$107,0)),"")</f>
        <v>Grupos</v>
      </c>
      <c r="J550" s="21">
        <f>IF(AND(INDEX(Partidos!$J$4:$J$107,MATCH($A550,Partidos!$A$4:$A$107,0))&lt;&gt;"Grupos",INDEX(Partidos!$H$4:$H$107,MATCH($A550,Partidos!$A$4:$A$107,0))="Finalizado",$H550&lt;&gt;"",$H550=INDEX(Partidos!$K$4:$K$107,MATCH($A550,Partidos!$A$4:$A$107,0))),1,0)</f>
        <v>0</v>
      </c>
    </row>
    <row r="551" spans="1:10" x14ac:dyDescent="0.3">
      <c r="A551" s="29">
        <v>50</v>
      </c>
      <c r="B551" s="24" t="str">
        <f>IFERROR(INDEX(Partidos!$D$4:$D$107,MATCH($A551,Partidos!$A$4:$A$107,0)),"")</f>
        <v>Bosnia y Herzegovina</v>
      </c>
      <c r="C551" s="24" t="str">
        <f>IFERROR(INDEX(Partidos!$E$4:$E$107,MATCH($A551,Partidos!$A$4:$A$107,0)),"")</f>
        <v>Catar</v>
      </c>
      <c r="D551" s="29" t="s">
        <v>271</v>
      </c>
      <c r="E551" s="24">
        <f>IFERROR(INDEX(Simón!F$4:F$107,MATCH($A551,Simón!$A$4:$A$107,0)),"")</f>
        <v>0</v>
      </c>
      <c r="F551" s="24">
        <f>IFERROR(INDEX(Simón!G$4:G$107,MATCH($A551,Simón!$A$4:$A$107,0)),"")</f>
        <v>2</v>
      </c>
      <c r="G551" s="21" t="str">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t="str">
        <f>IFERROR(INDEX(Simón!H$4:H$107,MATCH($A551,Simón!$A$4:$A$107,0)),"")</f>
        <v>-</v>
      </c>
      <c r="I551" s="24" t="str">
        <f>IFERROR(INDEX(Partidos!$J$4:$J$107,MATCH($A551,Partidos!$A$4:$A$107,0)),"")</f>
        <v>Grupos</v>
      </c>
      <c r="J551" s="21">
        <f>IF(AND(INDEX(Partidos!$J$4:$J$107,MATCH($A551,Partidos!$A$4:$A$107,0))&lt;&gt;"Grupos",INDEX(Partidos!$H$4:$H$107,MATCH($A551,Partidos!$A$4:$A$107,0))="Finalizado",$H551&lt;&gt;"",$H551=INDEX(Partidos!$K$4:$K$107,MATCH($A551,Partidos!$A$4:$A$107,0))),1,0)</f>
        <v>0</v>
      </c>
    </row>
    <row r="552" spans="1:10" x14ac:dyDescent="0.3">
      <c r="A552" s="31">
        <v>50</v>
      </c>
      <c r="B552" s="24" t="str">
        <f>IFERROR(INDEX(Partidos!$D$4:$D$107,MATCH($A552,Partidos!$A$4:$A$107,0)),"")</f>
        <v>Bosnia y Herzegovina</v>
      </c>
      <c r="C552" s="24" t="str">
        <f>IFERROR(INDEX(Partidos!$E$4:$E$107,MATCH($A552,Partidos!$A$4:$A$107,0)),"")</f>
        <v>Catar</v>
      </c>
      <c r="D552" s="31" t="s">
        <v>272</v>
      </c>
      <c r="E552" s="24">
        <f>IFERROR(INDEX(Muni!F$4:F$107,MATCH($A552,Muni!$A$4:$A$107,0)),"")</f>
        <v>0</v>
      </c>
      <c r="F552" s="24">
        <f>IFERROR(INDEX(Muni!G$4:G$107,MATCH($A552,Muni!$A$4:$A$107,0)),"")</f>
        <v>0</v>
      </c>
      <c r="G552" s="21" t="str">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t="str">
        <f>IFERROR(INDEX(Muni!H$4:H$107,MATCH($A552,Muni!$A$4:$A$107,0)),"")</f>
        <v>-</v>
      </c>
      <c r="I552" s="24" t="str">
        <f>IFERROR(INDEX(Partidos!$J$4:$J$107,MATCH($A552,Partidos!$A$4:$A$107,0)),"")</f>
        <v>Grupos</v>
      </c>
      <c r="J552" s="21">
        <f>IF(AND(INDEX(Partidos!$J$4:$J$107,MATCH($A552,Partidos!$A$4:$A$107,0))&lt;&gt;"Grupos",INDEX(Partidos!$H$4:$H$107,MATCH($A552,Partidos!$A$4:$A$107,0))="Finalizado",$H552&lt;&gt;"",$H552=INDEX(Partidos!$K$4:$K$107,MATCH($A552,Partidos!$A$4:$A$107,0))),1,0)</f>
        <v>0</v>
      </c>
    </row>
    <row r="553" spans="1:10" x14ac:dyDescent="0.3">
      <c r="A553" s="29">
        <v>50</v>
      </c>
      <c r="B553" s="24" t="str">
        <f>IFERROR(INDEX(Partidos!$D$4:$D$107,MATCH($A553,Partidos!$A$4:$A$107,0)),"")</f>
        <v>Bosnia y Herzegovina</v>
      </c>
      <c r="C553" s="24" t="str">
        <f>IFERROR(INDEX(Partidos!$E$4:$E$107,MATCH($A553,Partidos!$A$4:$A$107,0)),"")</f>
        <v>Catar</v>
      </c>
      <c r="D553" s="29" t="s">
        <v>273</v>
      </c>
      <c r="E553" s="24">
        <f>IFERROR(INDEX(Fer!F$4:F$107,MATCH($A553,Fer!$A$4:$A$107,0)),"")</f>
        <v>2</v>
      </c>
      <c r="F553" s="24">
        <f>IFERROR(INDEX(Fer!G$4:G$107,MATCH($A553,Fer!$A$4:$A$107,0)),"")</f>
        <v>1</v>
      </c>
      <c r="G553" s="21" t="str">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t="str">
        <f>IFERROR(INDEX(Fer!H$4:H$107,MATCH($A553,Fer!$A$4:$A$107,0)),"")</f>
        <v>-</v>
      </c>
      <c r="I553" s="24" t="str">
        <f>IFERROR(INDEX(Partidos!$J$4:$J$107,MATCH($A553,Partidos!$A$4:$A$107,0)),"")</f>
        <v>Grupos</v>
      </c>
      <c r="J553" s="21">
        <f>IF(AND(INDEX(Partidos!$J$4:$J$107,MATCH($A553,Partidos!$A$4:$A$107,0))&lt;&gt;"Grupos",INDEX(Partidos!$H$4:$H$107,MATCH($A553,Partidos!$A$4:$A$107,0))="Finalizado",$H553&lt;&gt;"",$H553=INDEX(Partidos!$K$4:$K$107,MATCH($A553,Partidos!$A$4:$A$107,0))),1,0)</f>
        <v>0</v>
      </c>
    </row>
    <row r="554" spans="1:10" x14ac:dyDescent="0.3">
      <c r="A554" s="31">
        <v>51</v>
      </c>
      <c r="B554" s="24" t="str">
        <f>IFERROR(INDEX(Partidos!$D$4:$D$107,MATCH($A554,Partidos!$A$4:$A$107,0)),"")</f>
        <v>Escocia</v>
      </c>
      <c r="C554" s="24" t="str">
        <f>IFERROR(INDEX(Partidos!$E$4:$E$107,MATCH($A554,Partidos!$A$4:$A$107,0)),"")</f>
        <v>Brasil</v>
      </c>
      <c r="D554" s="31" t="s">
        <v>55</v>
      </c>
      <c r="E554" s="24">
        <f>IFERROR(INDEX(Álvaro!F$4:F$107,MATCH($A554,Álvaro!$A$4:$A$107,0)),"")</f>
        <v>0</v>
      </c>
      <c r="F554" s="24">
        <f>IFERROR(INDEX(Álvaro!G$4:G$107,MATCH($A554,Álvaro!$A$4:$A$107,0)),"")</f>
        <v>2</v>
      </c>
      <c r="G554" s="21" t="str">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t="str">
        <f>IFERROR(INDEX(Álvaro!H$4:H$107,MATCH($A554,Álvaro!$A$4:$A$107,0)),"")</f>
        <v>-</v>
      </c>
      <c r="I554" s="24" t="str">
        <f>IFERROR(INDEX(Partidos!$J$4:$J$107,MATCH($A554,Partidos!$A$4:$A$107,0)),"")</f>
        <v>Grupos</v>
      </c>
      <c r="J554" s="21">
        <f>IF(AND(INDEX(Partidos!$J$4:$J$107,MATCH($A554,Partidos!$A$4:$A$107,0))&lt;&gt;"Grupos",INDEX(Partidos!$H$4:$H$107,MATCH($A554,Partidos!$A$4:$A$107,0))="Finalizado",$H554&lt;&gt;"",$H554=INDEX(Partidos!$K$4:$K$107,MATCH($A554,Partidos!$A$4:$A$107,0))),1,0)</f>
        <v>0</v>
      </c>
    </row>
    <row r="555" spans="1:10" x14ac:dyDescent="0.3">
      <c r="A555" s="29">
        <v>51</v>
      </c>
      <c r="B555" s="24" t="str">
        <f>IFERROR(INDEX(Partidos!$D$4:$D$107,MATCH($A555,Partidos!$A$4:$A$107,0)),"")</f>
        <v>Escocia</v>
      </c>
      <c r="C555" s="24" t="str">
        <f>IFERROR(INDEX(Partidos!$E$4:$E$107,MATCH($A555,Partidos!$A$4:$A$107,0)),"")</f>
        <v>Brasil</v>
      </c>
      <c r="D555" s="29" t="s">
        <v>264</v>
      </c>
      <c r="E555" s="24">
        <f>IFERROR(INDEX(Pepe!F$4:F$107,MATCH($A555,Pepe!$A$4:$A$107,0)),"")</f>
        <v>1</v>
      </c>
      <c r="F555" s="24">
        <f>IFERROR(INDEX(Pepe!G$4:G$107,MATCH($A555,Pepe!$A$4:$A$107,0)),"")</f>
        <v>3</v>
      </c>
      <c r="G555" s="21" t="str">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t="str">
        <f>IFERROR(INDEX(Pepe!H$4:H$107,MATCH($A555,Pepe!$A$4:$A$107,0)),"")</f>
        <v>-</v>
      </c>
      <c r="I555" s="24" t="str">
        <f>IFERROR(INDEX(Partidos!$J$4:$J$107,MATCH($A555,Partidos!$A$4:$A$107,0)),"")</f>
        <v>Grupos</v>
      </c>
      <c r="J555" s="21">
        <f>IF(AND(INDEX(Partidos!$J$4:$J$107,MATCH($A555,Partidos!$A$4:$A$107,0))&lt;&gt;"Grupos",INDEX(Partidos!$H$4:$H$107,MATCH($A555,Partidos!$A$4:$A$107,0))="Finalizado",$H555&lt;&gt;"",$H555=INDEX(Partidos!$K$4:$K$107,MATCH($A555,Partidos!$A$4:$A$107,0))),1,0)</f>
        <v>0</v>
      </c>
    </row>
    <row r="556" spans="1:10" x14ac:dyDescent="0.3">
      <c r="A556" s="31">
        <v>51</v>
      </c>
      <c r="B556" s="24" t="str">
        <f>IFERROR(INDEX(Partidos!$D$4:$D$107,MATCH($A556,Partidos!$A$4:$A$107,0)),"")</f>
        <v>Escocia</v>
      </c>
      <c r="C556" s="24" t="str">
        <f>IFERROR(INDEX(Partidos!$E$4:$E$107,MATCH($A556,Partidos!$A$4:$A$107,0)),"")</f>
        <v>Brasil</v>
      </c>
      <c r="D556" s="31" t="s">
        <v>265</v>
      </c>
      <c r="E556" s="24">
        <f>IFERROR(INDEX(Patri!F$4:F$107,MATCH($A556,Patri!$A$4:$A$107,0)),"")</f>
        <v>1</v>
      </c>
      <c r="F556" s="24">
        <f>IFERROR(INDEX(Patri!G$4:G$107,MATCH($A556,Patri!$A$4:$A$107,0)),"")</f>
        <v>2</v>
      </c>
      <c r="G556" s="21" t="str">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t="str">
        <f>IFERROR(INDEX(Patri!H$4:H$107,MATCH($A556,Patri!$A$4:$A$107,0)),"")</f>
        <v>-</v>
      </c>
      <c r="I556" s="24" t="str">
        <f>IFERROR(INDEX(Partidos!$J$4:$J$107,MATCH($A556,Partidos!$A$4:$A$107,0)),"")</f>
        <v>Grupos</v>
      </c>
      <c r="J556" s="21">
        <f>IF(AND(INDEX(Partidos!$J$4:$J$107,MATCH($A556,Partidos!$A$4:$A$107,0))&lt;&gt;"Grupos",INDEX(Partidos!$H$4:$H$107,MATCH($A556,Partidos!$A$4:$A$107,0))="Finalizado",$H556&lt;&gt;"",$H556=INDEX(Partidos!$K$4:$K$107,MATCH($A556,Partidos!$A$4:$A$107,0))),1,0)</f>
        <v>0</v>
      </c>
    </row>
    <row r="557" spans="1:10" x14ac:dyDescent="0.3">
      <c r="A557" s="29">
        <v>51</v>
      </c>
      <c r="B557" s="24" t="str">
        <f>IFERROR(INDEX(Partidos!$D$4:$D$107,MATCH($A557,Partidos!$A$4:$A$107,0)),"")</f>
        <v>Escocia</v>
      </c>
      <c r="C557" s="24" t="str">
        <f>IFERROR(INDEX(Partidos!$E$4:$E$107,MATCH($A557,Partidos!$A$4:$A$107,0)),"")</f>
        <v>Brasil</v>
      </c>
      <c r="D557" s="29" t="s">
        <v>266</v>
      </c>
      <c r="E557" s="24">
        <f>IFERROR(INDEX(Kike!F$4:F$107,MATCH($A557,Kike!$A$4:$A$107,0)),"")</f>
        <v>1</v>
      </c>
      <c r="F557" s="24">
        <f>IFERROR(INDEX(Kike!G$4:G$107,MATCH($A557,Kike!$A$4:$A$107,0)),"")</f>
        <v>2</v>
      </c>
      <c r="G557" s="21" t="str">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t="str">
        <f>IFERROR(INDEX(Kike!H$4:H$107,MATCH($A557,Kike!$A$4:$A$107,0)),"")</f>
        <v>-</v>
      </c>
      <c r="I557" s="24" t="str">
        <f>IFERROR(INDEX(Partidos!$J$4:$J$107,MATCH($A557,Partidos!$A$4:$A$107,0)),"")</f>
        <v>Grupos</v>
      </c>
      <c r="J557" s="21">
        <f>IF(AND(INDEX(Partidos!$J$4:$J$107,MATCH($A557,Partidos!$A$4:$A$107,0))&lt;&gt;"Grupos",INDEX(Partidos!$H$4:$H$107,MATCH($A557,Partidos!$A$4:$A$107,0))="Finalizado",$H557&lt;&gt;"",$H557=INDEX(Partidos!$K$4:$K$107,MATCH($A557,Partidos!$A$4:$A$107,0))),1,0)</f>
        <v>0</v>
      </c>
    </row>
    <row r="558" spans="1:10" x14ac:dyDescent="0.3">
      <c r="A558" s="31">
        <v>51</v>
      </c>
      <c r="B558" s="24" t="str">
        <f>IFERROR(INDEX(Partidos!$D$4:$D$107,MATCH($A558,Partidos!$A$4:$A$107,0)),"")</f>
        <v>Escocia</v>
      </c>
      <c r="C558" s="24" t="str">
        <f>IFERROR(INDEX(Partidos!$E$4:$E$107,MATCH($A558,Partidos!$A$4:$A$107,0)),"")</f>
        <v>Brasil</v>
      </c>
      <c r="D558" s="31" t="s">
        <v>267</v>
      </c>
      <c r="E558" s="24">
        <f>IFERROR(INDEX(Quintero!F$4:F$107,MATCH($A558,Quintero!$A$4:$A$107,0)),"")</f>
        <v>1</v>
      </c>
      <c r="F558" s="24">
        <f>IFERROR(INDEX(Quintero!G$4:G$107,MATCH($A558,Quintero!$A$4:$A$107,0)),"")</f>
        <v>2</v>
      </c>
      <c r="G558" s="21" t="str">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t="str">
        <f>IFERROR(INDEX(Quintero!H$4:H$107,MATCH($A558,Quintero!$A$4:$A$107,0)),"")</f>
        <v>-</v>
      </c>
      <c r="I558" s="24" t="str">
        <f>IFERROR(INDEX(Partidos!$J$4:$J$107,MATCH($A558,Partidos!$A$4:$A$107,0)),"")</f>
        <v>Grupos</v>
      </c>
      <c r="J558" s="21">
        <f>IF(AND(INDEX(Partidos!$J$4:$J$107,MATCH($A558,Partidos!$A$4:$A$107,0))&lt;&gt;"Grupos",INDEX(Partidos!$H$4:$H$107,MATCH($A558,Partidos!$A$4:$A$107,0))="Finalizado",$H558&lt;&gt;"",$H558=INDEX(Partidos!$K$4:$K$107,MATCH($A558,Partidos!$A$4:$A$107,0))),1,0)</f>
        <v>0</v>
      </c>
    </row>
    <row r="559" spans="1:10" x14ac:dyDescent="0.3">
      <c r="A559" s="29">
        <v>51</v>
      </c>
      <c r="B559" s="24" t="str">
        <f>IFERROR(INDEX(Partidos!$D$4:$D$107,MATCH($A559,Partidos!$A$4:$A$107,0)),"")</f>
        <v>Escocia</v>
      </c>
      <c r="C559" s="24" t="str">
        <f>IFERROR(INDEX(Partidos!$E$4:$E$107,MATCH($A559,Partidos!$A$4:$A$107,0)),"")</f>
        <v>Brasil</v>
      </c>
      <c r="D559" s="29" t="s">
        <v>268</v>
      </c>
      <c r="E559" s="24">
        <f>IFERROR(INDEX(Nacho!F$4:F$107,MATCH($A559,Nacho!$A$4:$A$107,0)),"")</f>
        <v>0</v>
      </c>
      <c r="F559" s="24">
        <f>IFERROR(INDEX(Nacho!G$4:G$107,MATCH($A559,Nacho!$A$4:$A$107,0)),"")</f>
        <v>2</v>
      </c>
      <c r="G559" s="21" t="str">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t="str">
        <f>IFERROR(INDEX(Nacho!H$4:H$107,MATCH($A559,Nacho!$A$4:$A$107,0)),"")</f>
        <v>-</v>
      </c>
      <c r="I559" s="24" t="str">
        <f>IFERROR(INDEX(Partidos!$J$4:$J$107,MATCH($A559,Partidos!$A$4:$A$107,0)),"")</f>
        <v>Grupos</v>
      </c>
      <c r="J559" s="21">
        <f>IF(AND(INDEX(Partidos!$J$4:$J$107,MATCH($A559,Partidos!$A$4:$A$107,0))&lt;&gt;"Grupos",INDEX(Partidos!$H$4:$H$107,MATCH($A559,Partidos!$A$4:$A$107,0))="Finalizado",$H559&lt;&gt;"",$H559=INDEX(Partidos!$K$4:$K$107,MATCH($A559,Partidos!$A$4:$A$107,0))),1,0)</f>
        <v>0</v>
      </c>
    </row>
    <row r="560" spans="1:10" x14ac:dyDescent="0.3">
      <c r="A560" s="31">
        <v>51</v>
      </c>
      <c r="B560" s="24" t="str">
        <f>IFERROR(INDEX(Partidos!$D$4:$D$107,MATCH($A560,Partidos!$A$4:$A$107,0)),"")</f>
        <v>Escocia</v>
      </c>
      <c r="C560" s="24" t="str">
        <f>IFERROR(INDEX(Partidos!$E$4:$E$107,MATCH($A560,Partidos!$A$4:$A$107,0)),"")</f>
        <v>Brasil</v>
      </c>
      <c r="D560" s="31" t="s">
        <v>269</v>
      </c>
      <c r="E560" s="24">
        <f>IFERROR(INDEX(Luis!F$4:F$107,MATCH($A560,Luis!$A$4:$A$107,0)),"")</f>
        <v>0</v>
      </c>
      <c r="F560" s="24">
        <f>IFERROR(INDEX(Luis!G$4:G$107,MATCH($A560,Luis!$A$4:$A$107,0)),"")</f>
        <v>2</v>
      </c>
      <c r="G560" s="21" t="str">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t="str">
        <f>IFERROR(INDEX(Luis!H$4:H$107,MATCH($A560,Luis!$A$4:$A$107,0)),"")</f>
        <v>-</v>
      </c>
      <c r="I560" s="24" t="str">
        <f>IFERROR(INDEX(Partidos!$J$4:$J$107,MATCH($A560,Partidos!$A$4:$A$107,0)),"")</f>
        <v>Grupos</v>
      </c>
      <c r="J560" s="21">
        <f>IF(AND(INDEX(Partidos!$J$4:$J$107,MATCH($A560,Partidos!$A$4:$A$107,0))&lt;&gt;"Grupos",INDEX(Partidos!$H$4:$H$107,MATCH($A560,Partidos!$A$4:$A$107,0))="Finalizado",$H560&lt;&gt;"",$H560=INDEX(Partidos!$K$4:$K$107,MATCH($A560,Partidos!$A$4:$A$107,0))),1,0)</f>
        <v>0</v>
      </c>
    </row>
    <row r="561" spans="1:10" x14ac:dyDescent="0.3">
      <c r="A561" s="29">
        <v>51</v>
      </c>
      <c r="B561" s="24" t="str">
        <f>IFERROR(INDEX(Partidos!$D$4:$D$107,MATCH($A561,Partidos!$A$4:$A$107,0)),"")</f>
        <v>Escocia</v>
      </c>
      <c r="C561" s="24" t="str">
        <f>IFERROR(INDEX(Partidos!$E$4:$E$107,MATCH($A561,Partidos!$A$4:$A$107,0)),"")</f>
        <v>Brasil</v>
      </c>
      <c r="D561" s="29" t="s">
        <v>270</v>
      </c>
      <c r="E561" s="24">
        <f>IFERROR(INDEX(Felipe!F$4:F$107,MATCH($A561,Felipe!$A$4:$A$107,0)),"")</f>
        <v>1</v>
      </c>
      <c r="F561" s="24">
        <f>IFERROR(INDEX(Felipe!G$4:G$107,MATCH($A561,Felipe!$A$4:$A$107,0)),"")</f>
        <v>1</v>
      </c>
      <c r="G561" s="21" t="str">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t="str">
        <f>IFERROR(INDEX(Felipe!H$4:H$107,MATCH($A561,Felipe!$A$4:$A$107,0)),"")</f>
        <v>-</v>
      </c>
      <c r="I561" s="24" t="str">
        <f>IFERROR(INDEX(Partidos!$J$4:$J$107,MATCH($A561,Partidos!$A$4:$A$107,0)),"")</f>
        <v>Grupos</v>
      </c>
      <c r="J561" s="21">
        <f>IF(AND(INDEX(Partidos!$J$4:$J$107,MATCH($A561,Partidos!$A$4:$A$107,0))&lt;&gt;"Grupos",INDEX(Partidos!$H$4:$H$107,MATCH($A561,Partidos!$A$4:$A$107,0))="Finalizado",$H561&lt;&gt;"",$H561=INDEX(Partidos!$K$4:$K$107,MATCH($A561,Partidos!$A$4:$A$107,0))),1,0)</f>
        <v>0</v>
      </c>
    </row>
    <row r="562" spans="1:10" x14ac:dyDescent="0.3">
      <c r="A562" s="31">
        <v>51</v>
      </c>
      <c r="B562" s="24" t="str">
        <f>IFERROR(INDEX(Partidos!$D$4:$D$107,MATCH($A562,Partidos!$A$4:$A$107,0)),"")</f>
        <v>Escocia</v>
      </c>
      <c r="C562" s="24" t="str">
        <f>IFERROR(INDEX(Partidos!$E$4:$E$107,MATCH($A562,Partidos!$A$4:$A$107,0)),"")</f>
        <v>Brasil</v>
      </c>
      <c r="D562" s="31" t="s">
        <v>271</v>
      </c>
      <c r="E562" s="24">
        <f>IFERROR(INDEX(Simón!F$4:F$107,MATCH($A562,Simón!$A$4:$A$107,0)),"")</f>
        <v>1</v>
      </c>
      <c r="F562" s="24">
        <f>IFERROR(INDEX(Simón!G$4:G$107,MATCH($A562,Simón!$A$4:$A$107,0)),"")</f>
        <v>3</v>
      </c>
      <c r="G562" s="21" t="str">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t="str">
        <f>IFERROR(INDEX(Simón!H$4:H$107,MATCH($A562,Simón!$A$4:$A$107,0)),"")</f>
        <v>-</v>
      </c>
      <c r="I562" s="24" t="str">
        <f>IFERROR(INDEX(Partidos!$J$4:$J$107,MATCH($A562,Partidos!$A$4:$A$107,0)),"")</f>
        <v>Grupos</v>
      </c>
      <c r="J562" s="21">
        <f>IF(AND(INDEX(Partidos!$J$4:$J$107,MATCH($A562,Partidos!$A$4:$A$107,0))&lt;&gt;"Grupos",INDEX(Partidos!$H$4:$H$107,MATCH($A562,Partidos!$A$4:$A$107,0))="Finalizado",$H562&lt;&gt;"",$H562=INDEX(Partidos!$K$4:$K$107,MATCH($A562,Partidos!$A$4:$A$107,0))),1,0)</f>
        <v>0</v>
      </c>
    </row>
    <row r="563" spans="1:10" x14ac:dyDescent="0.3">
      <c r="A563" s="29">
        <v>51</v>
      </c>
      <c r="B563" s="24" t="str">
        <f>IFERROR(INDEX(Partidos!$D$4:$D$107,MATCH($A563,Partidos!$A$4:$A$107,0)),"")</f>
        <v>Escocia</v>
      </c>
      <c r="C563" s="24" t="str">
        <f>IFERROR(INDEX(Partidos!$E$4:$E$107,MATCH($A563,Partidos!$A$4:$A$107,0)),"")</f>
        <v>Brasil</v>
      </c>
      <c r="D563" s="29" t="s">
        <v>272</v>
      </c>
      <c r="E563" s="24">
        <f>IFERROR(INDEX(Muni!F$4:F$107,MATCH($A563,Muni!$A$4:$A$107,0)),"")</f>
        <v>1</v>
      </c>
      <c r="F563" s="24">
        <f>IFERROR(INDEX(Muni!G$4:G$107,MATCH($A563,Muni!$A$4:$A$107,0)),"")</f>
        <v>3</v>
      </c>
      <c r="G563" s="21" t="str">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t="str">
        <f>IFERROR(INDEX(Muni!H$4:H$107,MATCH($A563,Muni!$A$4:$A$107,0)),"")</f>
        <v>-</v>
      </c>
      <c r="I563" s="24" t="str">
        <f>IFERROR(INDEX(Partidos!$J$4:$J$107,MATCH($A563,Partidos!$A$4:$A$107,0)),"")</f>
        <v>Grupos</v>
      </c>
      <c r="J563" s="21">
        <f>IF(AND(INDEX(Partidos!$J$4:$J$107,MATCH($A563,Partidos!$A$4:$A$107,0))&lt;&gt;"Grupos",INDEX(Partidos!$H$4:$H$107,MATCH($A563,Partidos!$A$4:$A$107,0))="Finalizado",$H563&lt;&gt;"",$H563=INDEX(Partidos!$K$4:$K$107,MATCH($A563,Partidos!$A$4:$A$107,0))),1,0)</f>
        <v>0</v>
      </c>
    </row>
    <row r="564" spans="1:10" x14ac:dyDescent="0.3">
      <c r="A564" s="31">
        <v>51</v>
      </c>
      <c r="B564" s="24" t="str">
        <f>IFERROR(INDEX(Partidos!$D$4:$D$107,MATCH($A564,Partidos!$A$4:$A$107,0)),"")</f>
        <v>Escocia</v>
      </c>
      <c r="C564" s="24" t="str">
        <f>IFERROR(INDEX(Partidos!$E$4:$E$107,MATCH($A564,Partidos!$A$4:$A$107,0)),"")</f>
        <v>Brasil</v>
      </c>
      <c r="D564" s="31" t="s">
        <v>273</v>
      </c>
      <c r="E564" s="24">
        <f>IFERROR(INDEX(Fer!F$4:F$107,MATCH($A564,Fer!$A$4:$A$107,0)),"")</f>
        <v>1</v>
      </c>
      <c r="F564" s="24">
        <f>IFERROR(INDEX(Fer!G$4:G$107,MATCH($A564,Fer!$A$4:$A$107,0)),"")</f>
        <v>3</v>
      </c>
      <c r="G564" s="21" t="str">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t="str">
        <f>IFERROR(INDEX(Fer!H$4:H$107,MATCH($A564,Fer!$A$4:$A$107,0)),"")</f>
        <v>-</v>
      </c>
      <c r="I564" s="24" t="str">
        <f>IFERROR(INDEX(Partidos!$J$4:$J$107,MATCH($A564,Partidos!$A$4:$A$107,0)),"")</f>
        <v>Grupos</v>
      </c>
      <c r="J564" s="21">
        <f>IF(AND(INDEX(Partidos!$J$4:$J$107,MATCH($A564,Partidos!$A$4:$A$107,0))&lt;&gt;"Grupos",INDEX(Partidos!$H$4:$H$107,MATCH($A564,Partidos!$A$4:$A$107,0))="Finalizado",$H564&lt;&gt;"",$H564=INDEX(Partidos!$K$4:$K$107,MATCH($A564,Partidos!$A$4:$A$107,0))),1,0)</f>
        <v>0</v>
      </c>
    </row>
    <row r="565" spans="1:10" x14ac:dyDescent="0.3">
      <c r="A565" s="29">
        <v>52</v>
      </c>
      <c r="B565" s="24" t="str">
        <f>IFERROR(INDEX(Partidos!$D$4:$D$107,MATCH($A565,Partidos!$A$4:$A$107,0)),"")</f>
        <v>Marruecos</v>
      </c>
      <c r="C565" s="24" t="str">
        <f>IFERROR(INDEX(Partidos!$E$4:$E$107,MATCH($A565,Partidos!$A$4:$A$107,0)),"")</f>
        <v>Haití</v>
      </c>
      <c r="D565" s="29" t="s">
        <v>55</v>
      </c>
      <c r="E565" s="24">
        <f>IFERROR(INDEX(Álvaro!F$4:F$107,MATCH($A565,Álvaro!$A$4:$A$107,0)),"")</f>
        <v>3</v>
      </c>
      <c r="F565" s="24">
        <f>IFERROR(INDEX(Álvaro!G$4:G$107,MATCH($A565,Álvaro!$A$4:$A$107,0)),"")</f>
        <v>0</v>
      </c>
      <c r="G565" s="21" t="str">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t="str">
        <f>IFERROR(INDEX(Álvaro!H$4:H$107,MATCH($A565,Álvaro!$A$4:$A$107,0)),"")</f>
        <v>-</v>
      </c>
      <c r="I565" s="24" t="str">
        <f>IFERROR(INDEX(Partidos!$J$4:$J$107,MATCH($A565,Partidos!$A$4:$A$107,0)),"")</f>
        <v>Grupos</v>
      </c>
      <c r="J565" s="21">
        <f>IF(AND(INDEX(Partidos!$J$4:$J$107,MATCH($A565,Partidos!$A$4:$A$107,0))&lt;&gt;"Grupos",INDEX(Partidos!$H$4:$H$107,MATCH($A565,Partidos!$A$4:$A$107,0))="Finalizado",$H565&lt;&gt;"",$H565=INDEX(Partidos!$K$4:$K$107,MATCH($A565,Partidos!$A$4:$A$107,0))),1,0)</f>
        <v>0</v>
      </c>
    </row>
    <row r="566" spans="1:10" x14ac:dyDescent="0.3">
      <c r="A566" s="31">
        <v>52</v>
      </c>
      <c r="B566" s="24" t="str">
        <f>IFERROR(INDEX(Partidos!$D$4:$D$107,MATCH($A566,Partidos!$A$4:$A$107,0)),"")</f>
        <v>Marruecos</v>
      </c>
      <c r="C566" s="24" t="str">
        <f>IFERROR(INDEX(Partidos!$E$4:$E$107,MATCH($A566,Partidos!$A$4:$A$107,0)),"")</f>
        <v>Haití</v>
      </c>
      <c r="D566" s="31" t="s">
        <v>264</v>
      </c>
      <c r="E566" s="24">
        <f>IFERROR(INDEX(Pepe!F$4:F$107,MATCH($A566,Pepe!$A$4:$A$107,0)),"")</f>
        <v>3</v>
      </c>
      <c r="F566" s="24">
        <f>IFERROR(INDEX(Pepe!G$4:G$107,MATCH($A566,Pepe!$A$4:$A$107,0)),"")</f>
        <v>0</v>
      </c>
      <c r="G566" s="21" t="str">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t="str">
        <f>IFERROR(INDEX(Pepe!H$4:H$107,MATCH($A566,Pepe!$A$4:$A$107,0)),"")</f>
        <v>-</v>
      </c>
      <c r="I566" s="24" t="str">
        <f>IFERROR(INDEX(Partidos!$J$4:$J$107,MATCH($A566,Partidos!$A$4:$A$107,0)),"")</f>
        <v>Grupos</v>
      </c>
      <c r="J566" s="21">
        <f>IF(AND(INDEX(Partidos!$J$4:$J$107,MATCH($A566,Partidos!$A$4:$A$107,0))&lt;&gt;"Grupos",INDEX(Partidos!$H$4:$H$107,MATCH($A566,Partidos!$A$4:$A$107,0))="Finalizado",$H566&lt;&gt;"",$H566=INDEX(Partidos!$K$4:$K$107,MATCH($A566,Partidos!$A$4:$A$107,0))),1,0)</f>
        <v>0</v>
      </c>
    </row>
    <row r="567" spans="1:10" x14ac:dyDescent="0.3">
      <c r="A567" s="29">
        <v>52</v>
      </c>
      <c r="B567" s="24" t="str">
        <f>IFERROR(INDEX(Partidos!$D$4:$D$107,MATCH($A567,Partidos!$A$4:$A$107,0)),"")</f>
        <v>Marruecos</v>
      </c>
      <c r="C567" s="24" t="str">
        <f>IFERROR(INDEX(Partidos!$E$4:$E$107,MATCH($A567,Partidos!$A$4:$A$107,0)),"")</f>
        <v>Haití</v>
      </c>
      <c r="D567" s="29" t="s">
        <v>265</v>
      </c>
      <c r="E567" s="24">
        <f>IFERROR(INDEX(Patri!F$4:F$107,MATCH($A567,Patri!$A$4:$A$107,0)),"")</f>
        <v>2</v>
      </c>
      <c r="F567" s="24">
        <f>IFERROR(INDEX(Patri!G$4:G$107,MATCH($A567,Patri!$A$4:$A$107,0)),"")</f>
        <v>0</v>
      </c>
      <c r="G567" s="21" t="str">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t="str">
        <f>IFERROR(INDEX(Patri!H$4:H$107,MATCH($A567,Patri!$A$4:$A$107,0)),"")</f>
        <v>-</v>
      </c>
      <c r="I567" s="24" t="str">
        <f>IFERROR(INDEX(Partidos!$J$4:$J$107,MATCH($A567,Partidos!$A$4:$A$107,0)),"")</f>
        <v>Grupos</v>
      </c>
      <c r="J567" s="21">
        <f>IF(AND(INDEX(Partidos!$J$4:$J$107,MATCH($A567,Partidos!$A$4:$A$107,0))&lt;&gt;"Grupos",INDEX(Partidos!$H$4:$H$107,MATCH($A567,Partidos!$A$4:$A$107,0))="Finalizado",$H567&lt;&gt;"",$H567=INDEX(Partidos!$K$4:$K$107,MATCH($A567,Partidos!$A$4:$A$107,0))),1,0)</f>
        <v>0</v>
      </c>
    </row>
    <row r="568" spans="1:10" x14ac:dyDescent="0.3">
      <c r="A568" s="31">
        <v>52</v>
      </c>
      <c r="B568" s="24" t="str">
        <f>IFERROR(INDEX(Partidos!$D$4:$D$107,MATCH($A568,Partidos!$A$4:$A$107,0)),"")</f>
        <v>Marruecos</v>
      </c>
      <c r="C568" s="24" t="str">
        <f>IFERROR(INDEX(Partidos!$E$4:$E$107,MATCH($A568,Partidos!$A$4:$A$107,0)),"")</f>
        <v>Haití</v>
      </c>
      <c r="D568" s="31" t="s">
        <v>266</v>
      </c>
      <c r="E568" s="24">
        <f>IFERROR(INDEX(Kike!F$4:F$107,MATCH($A568,Kike!$A$4:$A$107,0)),"")</f>
        <v>3</v>
      </c>
      <c r="F568" s="24">
        <f>IFERROR(INDEX(Kike!G$4:G$107,MATCH($A568,Kike!$A$4:$A$107,0)),"")</f>
        <v>0</v>
      </c>
      <c r="G568" s="21" t="str">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t="str">
        <f>IFERROR(INDEX(Kike!H$4:H$107,MATCH($A568,Kike!$A$4:$A$107,0)),"")</f>
        <v>-</v>
      </c>
      <c r="I568" s="24" t="str">
        <f>IFERROR(INDEX(Partidos!$J$4:$J$107,MATCH($A568,Partidos!$A$4:$A$107,0)),"")</f>
        <v>Grupos</v>
      </c>
      <c r="J568" s="21">
        <f>IF(AND(INDEX(Partidos!$J$4:$J$107,MATCH($A568,Partidos!$A$4:$A$107,0))&lt;&gt;"Grupos",INDEX(Partidos!$H$4:$H$107,MATCH($A568,Partidos!$A$4:$A$107,0))="Finalizado",$H568&lt;&gt;"",$H568=INDEX(Partidos!$K$4:$K$107,MATCH($A568,Partidos!$A$4:$A$107,0))),1,0)</f>
        <v>0</v>
      </c>
    </row>
    <row r="569" spans="1:10" x14ac:dyDescent="0.3">
      <c r="A569" s="29">
        <v>52</v>
      </c>
      <c r="B569" s="24" t="str">
        <f>IFERROR(INDEX(Partidos!$D$4:$D$107,MATCH($A569,Partidos!$A$4:$A$107,0)),"")</f>
        <v>Marruecos</v>
      </c>
      <c r="C569" s="24" t="str">
        <f>IFERROR(INDEX(Partidos!$E$4:$E$107,MATCH($A569,Partidos!$A$4:$A$107,0)),"")</f>
        <v>Haití</v>
      </c>
      <c r="D569" s="29" t="s">
        <v>267</v>
      </c>
      <c r="E569" s="24">
        <f>IFERROR(INDEX(Quintero!F$4:F$107,MATCH($A569,Quintero!$A$4:$A$107,0)),"")</f>
        <v>1</v>
      </c>
      <c r="F569" s="24">
        <f>IFERROR(INDEX(Quintero!G$4:G$107,MATCH($A569,Quintero!$A$4:$A$107,0)),"")</f>
        <v>0</v>
      </c>
      <c r="G569" s="21" t="str">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t="str">
        <f>IFERROR(INDEX(Quintero!H$4:H$107,MATCH($A569,Quintero!$A$4:$A$107,0)),"")</f>
        <v>-</v>
      </c>
      <c r="I569" s="24" t="str">
        <f>IFERROR(INDEX(Partidos!$J$4:$J$107,MATCH($A569,Partidos!$A$4:$A$107,0)),"")</f>
        <v>Grupos</v>
      </c>
      <c r="J569" s="21">
        <f>IF(AND(INDEX(Partidos!$J$4:$J$107,MATCH($A569,Partidos!$A$4:$A$107,0))&lt;&gt;"Grupos",INDEX(Partidos!$H$4:$H$107,MATCH($A569,Partidos!$A$4:$A$107,0))="Finalizado",$H569&lt;&gt;"",$H569=INDEX(Partidos!$K$4:$K$107,MATCH($A569,Partidos!$A$4:$A$107,0))),1,0)</f>
        <v>0</v>
      </c>
    </row>
    <row r="570" spans="1:10" x14ac:dyDescent="0.3">
      <c r="A570" s="31">
        <v>52</v>
      </c>
      <c r="B570" s="24" t="str">
        <f>IFERROR(INDEX(Partidos!$D$4:$D$107,MATCH($A570,Partidos!$A$4:$A$107,0)),"")</f>
        <v>Marruecos</v>
      </c>
      <c r="C570" s="24" t="str">
        <f>IFERROR(INDEX(Partidos!$E$4:$E$107,MATCH($A570,Partidos!$A$4:$A$107,0)),"")</f>
        <v>Haití</v>
      </c>
      <c r="D570" s="31" t="s">
        <v>268</v>
      </c>
      <c r="E570" s="24">
        <f>IFERROR(INDEX(Nacho!F$4:F$107,MATCH($A570,Nacho!$A$4:$A$107,0)),"")</f>
        <v>3</v>
      </c>
      <c r="F570" s="24">
        <f>IFERROR(INDEX(Nacho!G$4:G$107,MATCH($A570,Nacho!$A$4:$A$107,0)),"")</f>
        <v>0</v>
      </c>
      <c r="G570" s="21" t="str">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t="str">
        <f>IFERROR(INDEX(Nacho!H$4:H$107,MATCH($A570,Nacho!$A$4:$A$107,0)),"")</f>
        <v>-</v>
      </c>
      <c r="I570" s="24" t="str">
        <f>IFERROR(INDEX(Partidos!$J$4:$J$107,MATCH($A570,Partidos!$A$4:$A$107,0)),"")</f>
        <v>Grupos</v>
      </c>
      <c r="J570" s="21">
        <f>IF(AND(INDEX(Partidos!$J$4:$J$107,MATCH($A570,Partidos!$A$4:$A$107,0))&lt;&gt;"Grupos",INDEX(Partidos!$H$4:$H$107,MATCH($A570,Partidos!$A$4:$A$107,0))="Finalizado",$H570&lt;&gt;"",$H570=INDEX(Partidos!$K$4:$K$107,MATCH($A570,Partidos!$A$4:$A$107,0))),1,0)</f>
        <v>0</v>
      </c>
    </row>
    <row r="571" spans="1:10" x14ac:dyDescent="0.3">
      <c r="A571" s="29">
        <v>52</v>
      </c>
      <c r="B571" s="24" t="str">
        <f>IFERROR(INDEX(Partidos!$D$4:$D$107,MATCH($A571,Partidos!$A$4:$A$107,0)),"")</f>
        <v>Marruecos</v>
      </c>
      <c r="C571" s="24" t="str">
        <f>IFERROR(INDEX(Partidos!$E$4:$E$107,MATCH($A571,Partidos!$A$4:$A$107,0)),"")</f>
        <v>Haití</v>
      </c>
      <c r="D571" s="29" t="s">
        <v>269</v>
      </c>
      <c r="E571" s="24">
        <f>IFERROR(INDEX(Luis!F$4:F$107,MATCH($A571,Luis!$A$4:$A$107,0)),"")</f>
        <v>2</v>
      </c>
      <c r="F571" s="24">
        <f>IFERROR(INDEX(Luis!G$4:G$107,MATCH($A571,Luis!$A$4:$A$107,0)),"")</f>
        <v>0</v>
      </c>
      <c r="G571" s="21" t="str">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t="str">
        <f>IFERROR(INDEX(Luis!H$4:H$107,MATCH($A571,Luis!$A$4:$A$107,0)),"")</f>
        <v>-</v>
      </c>
      <c r="I571" s="24" t="str">
        <f>IFERROR(INDEX(Partidos!$J$4:$J$107,MATCH($A571,Partidos!$A$4:$A$107,0)),"")</f>
        <v>Grupos</v>
      </c>
      <c r="J571" s="21">
        <f>IF(AND(INDEX(Partidos!$J$4:$J$107,MATCH($A571,Partidos!$A$4:$A$107,0))&lt;&gt;"Grupos",INDEX(Partidos!$H$4:$H$107,MATCH($A571,Partidos!$A$4:$A$107,0))="Finalizado",$H571&lt;&gt;"",$H571=INDEX(Partidos!$K$4:$K$107,MATCH($A571,Partidos!$A$4:$A$107,0))),1,0)</f>
        <v>0</v>
      </c>
    </row>
    <row r="572" spans="1:10" x14ac:dyDescent="0.3">
      <c r="A572" s="31">
        <v>52</v>
      </c>
      <c r="B572" s="24" t="str">
        <f>IFERROR(INDEX(Partidos!$D$4:$D$107,MATCH($A572,Partidos!$A$4:$A$107,0)),"")</f>
        <v>Marruecos</v>
      </c>
      <c r="C572" s="24" t="str">
        <f>IFERROR(INDEX(Partidos!$E$4:$E$107,MATCH($A572,Partidos!$A$4:$A$107,0)),"")</f>
        <v>Haití</v>
      </c>
      <c r="D572" s="31" t="s">
        <v>270</v>
      </c>
      <c r="E572" s="24">
        <f>IFERROR(INDEX(Felipe!F$4:F$107,MATCH($A572,Felipe!$A$4:$A$107,0)),"")</f>
        <v>2</v>
      </c>
      <c r="F572" s="24">
        <f>IFERROR(INDEX(Felipe!G$4:G$107,MATCH($A572,Felipe!$A$4:$A$107,0)),"")</f>
        <v>0</v>
      </c>
      <c r="G572" s="21" t="str">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t="str">
        <f>IFERROR(INDEX(Felipe!H$4:H$107,MATCH($A572,Felipe!$A$4:$A$107,0)),"")</f>
        <v>-</v>
      </c>
      <c r="I572" s="24" t="str">
        <f>IFERROR(INDEX(Partidos!$J$4:$J$107,MATCH($A572,Partidos!$A$4:$A$107,0)),"")</f>
        <v>Grupos</v>
      </c>
      <c r="J572" s="21">
        <f>IF(AND(INDEX(Partidos!$J$4:$J$107,MATCH($A572,Partidos!$A$4:$A$107,0))&lt;&gt;"Grupos",INDEX(Partidos!$H$4:$H$107,MATCH($A572,Partidos!$A$4:$A$107,0))="Finalizado",$H572&lt;&gt;"",$H572=INDEX(Partidos!$K$4:$K$107,MATCH($A572,Partidos!$A$4:$A$107,0))),1,0)</f>
        <v>0</v>
      </c>
    </row>
    <row r="573" spans="1:10" x14ac:dyDescent="0.3">
      <c r="A573" s="29">
        <v>52</v>
      </c>
      <c r="B573" s="24" t="str">
        <f>IFERROR(INDEX(Partidos!$D$4:$D$107,MATCH($A573,Partidos!$A$4:$A$107,0)),"")</f>
        <v>Marruecos</v>
      </c>
      <c r="C573" s="24" t="str">
        <f>IFERROR(INDEX(Partidos!$E$4:$E$107,MATCH($A573,Partidos!$A$4:$A$107,0)),"")</f>
        <v>Haití</v>
      </c>
      <c r="D573" s="29" t="s">
        <v>271</v>
      </c>
      <c r="E573" s="24">
        <f>IFERROR(INDEX(Simón!F$4:F$107,MATCH($A573,Simón!$A$4:$A$107,0)),"")</f>
        <v>4</v>
      </c>
      <c r="F573" s="24">
        <f>IFERROR(INDEX(Simón!G$4:G$107,MATCH($A573,Simón!$A$4:$A$107,0)),"")</f>
        <v>1</v>
      </c>
      <c r="G573" s="21" t="str">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t="str">
        <f>IFERROR(INDEX(Simón!H$4:H$107,MATCH($A573,Simón!$A$4:$A$107,0)),"")</f>
        <v>-</v>
      </c>
      <c r="I573" s="24" t="str">
        <f>IFERROR(INDEX(Partidos!$J$4:$J$107,MATCH($A573,Partidos!$A$4:$A$107,0)),"")</f>
        <v>Grupos</v>
      </c>
      <c r="J573" s="21">
        <f>IF(AND(INDEX(Partidos!$J$4:$J$107,MATCH($A573,Partidos!$A$4:$A$107,0))&lt;&gt;"Grupos",INDEX(Partidos!$H$4:$H$107,MATCH($A573,Partidos!$A$4:$A$107,0))="Finalizado",$H573&lt;&gt;"",$H573=INDEX(Partidos!$K$4:$K$107,MATCH($A573,Partidos!$A$4:$A$107,0))),1,0)</f>
        <v>0</v>
      </c>
    </row>
    <row r="574" spans="1:10" x14ac:dyDescent="0.3">
      <c r="A574" s="31">
        <v>52</v>
      </c>
      <c r="B574" s="24" t="str">
        <f>IFERROR(INDEX(Partidos!$D$4:$D$107,MATCH($A574,Partidos!$A$4:$A$107,0)),"")</f>
        <v>Marruecos</v>
      </c>
      <c r="C574" s="24" t="str">
        <f>IFERROR(INDEX(Partidos!$E$4:$E$107,MATCH($A574,Partidos!$A$4:$A$107,0)),"")</f>
        <v>Haití</v>
      </c>
      <c r="D574" s="31" t="s">
        <v>272</v>
      </c>
      <c r="E574" s="24">
        <f>IFERROR(INDEX(Muni!F$4:F$107,MATCH($A574,Muni!$A$4:$A$107,0)),"")</f>
        <v>1</v>
      </c>
      <c r="F574" s="24">
        <f>IFERROR(INDEX(Muni!G$4:G$107,MATCH($A574,Muni!$A$4:$A$107,0)),"")</f>
        <v>0</v>
      </c>
      <c r="G574" s="21" t="str">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t="str">
        <f>IFERROR(INDEX(Muni!H$4:H$107,MATCH($A574,Muni!$A$4:$A$107,0)),"")</f>
        <v>-</v>
      </c>
      <c r="I574" s="24" t="str">
        <f>IFERROR(INDEX(Partidos!$J$4:$J$107,MATCH($A574,Partidos!$A$4:$A$107,0)),"")</f>
        <v>Grupos</v>
      </c>
      <c r="J574" s="21">
        <f>IF(AND(INDEX(Partidos!$J$4:$J$107,MATCH($A574,Partidos!$A$4:$A$107,0))&lt;&gt;"Grupos",INDEX(Partidos!$H$4:$H$107,MATCH($A574,Partidos!$A$4:$A$107,0))="Finalizado",$H574&lt;&gt;"",$H574=INDEX(Partidos!$K$4:$K$107,MATCH($A574,Partidos!$A$4:$A$107,0))),1,0)</f>
        <v>0</v>
      </c>
    </row>
    <row r="575" spans="1:10" x14ac:dyDescent="0.3">
      <c r="A575" s="29">
        <v>52</v>
      </c>
      <c r="B575" s="24" t="str">
        <f>IFERROR(INDEX(Partidos!$D$4:$D$107,MATCH($A575,Partidos!$A$4:$A$107,0)),"")</f>
        <v>Marruecos</v>
      </c>
      <c r="C575" s="24" t="str">
        <f>IFERROR(INDEX(Partidos!$E$4:$E$107,MATCH($A575,Partidos!$A$4:$A$107,0)),"")</f>
        <v>Haití</v>
      </c>
      <c r="D575" s="29" t="s">
        <v>273</v>
      </c>
      <c r="E575" s="24">
        <f>IFERROR(INDEX(Fer!F$4:F$107,MATCH($A575,Fer!$A$4:$A$107,0)),"")</f>
        <v>5</v>
      </c>
      <c r="F575" s="24">
        <f>IFERROR(INDEX(Fer!G$4:G$107,MATCH($A575,Fer!$A$4:$A$107,0)),"")</f>
        <v>1</v>
      </c>
      <c r="G575" s="21" t="str">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t="str">
        <f>IFERROR(INDEX(Fer!H$4:H$107,MATCH($A575,Fer!$A$4:$A$107,0)),"")</f>
        <v>-</v>
      </c>
      <c r="I575" s="24" t="str">
        <f>IFERROR(INDEX(Partidos!$J$4:$J$107,MATCH($A575,Partidos!$A$4:$A$107,0)),"")</f>
        <v>Grupos</v>
      </c>
      <c r="J575" s="21">
        <f>IF(AND(INDEX(Partidos!$J$4:$J$107,MATCH($A575,Partidos!$A$4:$A$107,0))&lt;&gt;"Grupos",INDEX(Partidos!$H$4:$H$107,MATCH($A575,Partidos!$A$4:$A$107,0))="Finalizado",$H575&lt;&gt;"",$H575=INDEX(Partidos!$K$4:$K$107,MATCH($A575,Partidos!$A$4:$A$107,0))),1,0)</f>
        <v>0</v>
      </c>
    </row>
    <row r="576" spans="1:10" x14ac:dyDescent="0.3">
      <c r="A576" s="31">
        <v>53</v>
      </c>
      <c r="B576" s="24" t="str">
        <f>IFERROR(INDEX(Partidos!$D$4:$D$107,MATCH($A576,Partidos!$A$4:$A$107,0)),"")</f>
        <v>República Checa</v>
      </c>
      <c r="C576" s="24" t="str">
        <f>IFERROR(INDEX(Partidos!$E$4:$E$107,MATCH($A576,Partidos!$A$4:$A$107,0)),"")</f>
        <v>México</v>
      </c>
      <c r="D576" s="31" t="s">
        <v>55</v>
      </c>
      <c r="E576" s="24">
        <f>IFERROR(INDEX(Álvaro!F$4:F$107,MATCH($A576,Álvaro!$A$4:$A$107,0)),"")</f>
        <v>0</v>
      </c>
      <c r="F576" s="24">
        <f>IFERROR(INDEX(Álvaro!G$4:G$107,MATCH($A576,Álvaro!$A$4:$A$107,0)),"")</f>
        <v>2</v>
      </c>
      <c r="G576" s="21" t="str">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t="str">
        <f>IFERROR(INDEX(Álvaro!H$4:H$107,MATCH($A576,Álvaro!$A$4:$A$107,0)),"")</f>
        <v>-</v>
      </c>
      <c r="I576" s="24" t="str">
        <f>IFERROR(INDEX(Partidos!$J$4:$J$107,MATCH($A576,Partidos!$A$4:$A$107,0)),"")</f>
        <v>Grupos</v>
      </c>
      <c r="J576" s="21">
        <f>IF(AND(INDEX(Partidos!$J$4:$J$107,MATCH($A576,Partidos!$A$4:$A$107,0))&lt;&gt;"Grupos",INDEX(Partidos!$H$4:$H$107,MATCH($A576,Partidos!$A$4:$A$107,0))="Finalizado",$H576&lt;&gt;"",$H576=INDEX(Partidos!$K$4:$K$107,MATCH($A576,Partidos!$A$4:$A$107,0))),1,0)</f>
        <v>0</v>
      </c>
    </row>
    <row r="577" spans="1:10" x14ac:dyDescent="0.3">
      <c r="A577" s="29">
        <v>53</v>
      </c>
      <c r="B577" s="24" t="str">
        <f>IFERROR(INDEX(Partidos!$D$4:$D$107,MATCH($A577,Partidos!$A$4:$A$107,0)),"")</f>
        <v>República Checa</v>
      </c>
      <c r="C577" s="24" t="str">
        <f>IFERROR(INDEX(Partidos!$E$4:$E$107,MATCH($A577,Partidos!$A$4:$A$107,0)),"")</f>
        <v>México</v>
      </c>
      <c r="D577" s="29" t="s">
        <v>264</v>
      </c>
      <c r="E577" s="24">
        <f>IFERROR(INDEX(Pepe!F$4:F$107,MATCH($A577,Pepe!$A$4:$A$107,0)),"")</f>
        <v>1</v>
      </c>
      <c r="F577" s="24">
        <f>IFERROR(INDEX(Pepe!G$4:G$107,MATCH($A577,Pepe!$A$4:$A$107,0)),"")</f>
        <v>1</v>
      </c>
      <c r="G577" s="21" t="str">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t="str">
        <f>IFERROR(INDEX(Pepe!H$4:H$107,MATCH($A577,Pepe!$A$4:$A$107,0)),"")</f>
        <v>-</v>
      </c>
      <c r="I577" s="24" t="str">
        <f>IFERROR(INDEX(Partidos!$J$4:$J$107,MATCH($A577,Partidos!$A$4:$A$107,0)),"")</f>
        <v>Grupos</v>
      </c>
      <c r="J577" s="21">
        <f>IF(AND(INDEX(Partidos!$J$4:$J$107,MATCH($A577,Partidos!$A$4:$A$107,0))&lt;&gt;"Grupos",INDEX(Partidos!$H$4:$H$107,MATCH($A577,Partidos!$A$4:$A$107,0))="Finalizado",$H577&lt;&gt;"",$H577=INDEX(Partidos!$K$4:$K$107,MATCH($A577,Partidos!$A$4:$A$107,0))),1,0)</f>
        <v>0</v>
      </c>
    </row>
    <row r="578" spans="1:10" x14ac:dyDescent="0.3">
      <c r="A578" s="31">
        <v>53</v>
      </c>
      <c r="B578" s="24" t="str">
        <f>IFERROR(INDEX(Partidos!$D$4:$D$107,MATCH($A578,Partidos!$A$4:$A$107,0)),"")</f>
        <v>República Checa</v>
      </c>
      <c r="C578" s="24" t="str">
        <f>IFERROR(INDEX(Partidos!$E$4:$E$107,MATCH($A578,Partidos!$A$4:$A$107,0)),"")</f>
        <v>México</v>
      </c>
      <c r="D578" s="31" t="s">
        <v>265</v>
      </c>
      <c r="E578" s="24">
        <f>IFERROR(INDEX(Patri!F$4:F$107,MATCH($A578,Patri!$A$4:$A$107,0)),"")</f>
        <v>1</v>
      </c>
      <c r="F578" s="24">
        <f>IFERROR(INDEX(Patri!G$4:G$107,MATCH($A578,Patri!$A$4:$A$107,0)),"")</f>
        <v>1</v>
      </c>
      <c r="G578" s="21" t="str">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t="str">
        <f>IFERROR(INDEX(Patri!H$4:H$107,MATCH($A578,Patri!$A$4:$A$107,0)),"")</f>
        <v>-</v>
      </c>
      <c r="I578" s="24" t="str">
        <f>IFERROR(INDEX(Partidos!$J$4:$J$107,MATCH($A578,Partidos!$A$4:$A$107,0)),"")</f>
        <v>Grupos</v>
      </c>
      <c r="J578" s="21">
        <f>IF(AND(INDEX(Partidos!$J$4:$J$107,MATCH($A578,Partidos!$A$4:$A$107,0))&lt;&gt;"Grupos",INDEX(Partidos!$H$4:$H$107,MATCH($A578,Partidos!$A$4:$A$107,0))="Finalizado",$H578&lt;&gt;"",$H578=INDEX(Partidos!$K$4:$K$107,MATCH($A578,Partidos!$A$4:$A$107,0))),1,0)</f>
        <v>0</v>
      </c>
    </row>
    <row r="579" spans="1:10" x14ac:dyDescent="0.3">
      <c r="A579" s="29">
        <v>53</v>
      </c>
      <c r="B579" s="24" t="str">
        <f>IFERROR(INDEX(Partidos!$D$4:$D$107,MATCH($A579,Partidos!$A$4:$A$107,0)),"")</f>
        <v>República Checa</v>
      </c>
      <c r="C579" s="24" t="str">
        <f>IFERROR(INDEX(Partidos!$E$4:$E$107,MATCH($A579,Partidos!$A$4:$A$107,0)),"")</f>
        <v>México</v>
      </c>
      <c r="D579" s="29" t="s">
        <v>266</v>
      </c>
      <c r="E579" s="24">
        <f>IFERROR(INDEX(Kike!F$4:F$107,MATCH($A579,Kike!$A$4:$A$107,0)),"")</f>
        <v>1</v>
      </c>
      <c r="F579" s="24">
        <f>IFERROR(INDEX(Kike!G$4:G$107,MATCH($A579,Kike!$A$4:$A$107,0)),"")</f>
        <v>1</v>
      </c>
      <c r="G579" s="21" t="str">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t="str">
        <f>IFERROR(INDEX(Kike!H$4:H$107,MATCH($A579,Kike!$A$4:$A$107,0)),"")</f>
        <v>-</v>
      </c>
      <c r="I579" s="24" t="str">
        <f>IFERROR(INDEX(Partidos!$J$4:$J$107,MATCH($A579,Partidos!$A$4:$A$107,0)),"")</f>
        <v>Grupos</v>
      </c>
      <c r="J579" s="21">
        <f>IF(AND(INDEX(Partidos!$J$4:$J$107,MATCH($A579,Partidos!$A$4:$A$107,0))&lt;&gt;"Grupos",INDEX(Partidos!$H$4:$H$107,MATCH($A579,Partidos!$A$4:$A$107,0))="Finalizado",$H579&lt;&gt;"",$H579=INDEX(Partidos!$K$4:$K$107,MATCH($A579,Partidos!$A$4:$A$107,0))),1,0)</f>
        <v>0</v>
      </c>
    </row>
    <row r="580" spans="1:10" x14ac:dyDescent="0.3">
      <c r="A580" s="31">
        <v>53</v>
      </c>
      <c r="B580" s="24" t="str">
        <f>IFERROR(INDEX(Partidos!$D$4:$D$107,MATCH($A580,Partidos!$A$4:$A$107,0)),"")</f>
        <v>República Checa</v>
      </c>
      <c r="C580" s="24" t="str">
        <f>IFERROR(INDEX(Partidos!$E$4:$E$107,MATCH($A580,Partidos!$A$4:$A$107,0)),"")</f>
        <v>México</v>
      </c>
      <c r="D580" s="31" t="s">
        <v>267</v>
      </c>
      <c r="E580" s="24">
        <f>IFERROR(INDEX(Quintero!F$4:F$107,MATCH($A580,Quintero!$A$4:$A$107,0)),"")</f>
        <v>0</v>
      </c>
      <c r="F580" s="24">
        <f>IFERROR(INDEX(Quintero!G$4:G$107,MATCH($A580,Quintero!$A$4:$A$107,0)),"")</f>
        <v>1</v>
      </c>
      <c r="G580" s="21" t="str">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t="str">
        <f>IFERROR(INDEX(Quintero!H$4:H$107,MATCH($A580,Quintero!$A$4:$A$107,0)),"")</f>
        <v>-</v>
      </c>
      <c r="I580" s="24" t="str">
        <f>IFERROR(INDEX(Partidos!$J$4:$J$107,MATCH($A580,Partidos!$A$4:$A$107,0)),"")</f>
        <v>Grupos</v>
      </c>
      <c r="J580" s="21">
        <f>IF(AND(INDEX(Partidos!$J$4:$J$107,MATCH($A580,Partidos!$A$4:$A$107,0))&lt;&gt;"Grupos",INDEX(Partidos!$H$4:$H$107,MATCH($A580,Partidos!$A$4:$A$107,0))="Finalizado",$H580&lt;&gt;"",$H580=INDEX(Partidos!$K$4:$K$107,MATCH($A580,Partidos!$A$4:$A$107,0))),1,0)</f>
        <v>0</v>
      </c>
    </row>
    <row r="581" spans="1:10" x14ac:dyDescent="0.3">
      <c r="A581" s="29">
        <v>53</v>
      </c>
      <c r="B581" s="24" t="str">
        <f>IFERROR(INDEX(Partidos!$D$4:$D$107,MATCH($A581,Partidos!$A$4:$A$107,0)),"")</f>
        <v>República Checa</v>
      </c>
      <c r="C581" s="24" t="str">
        <f>IFERROR(INDEX(Partidos!$E$4:$E$107,MATCH($A581,Partidos!$A$4:$A$107,0)),"")</f>
        <v>México</v>
      </c>
      <c r="D581" s="29" t="s">
        <v>268</v>
      </c>
      <c r="E581" s="24">
        <f>IFERROR(INDEX(Nacho!F$4:F$107,MATCH($A581,Nacho!$A$4:$A$107,0)),"")</f>
        <v>0</v>
      </c>
      <c r="F581" s="24">
        <f>IFERROR(INDEX(Nacho!G$4:G$107,MATCH($A581,Nacho!$A$4:$A$107,0)),"")</f>
        <v>0</v>
      </c>
      <c r="G581" s="21" t="str">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t="str">
        <f>IFERROR(INDEX(Nacho!H$4:H$107,MATCH($A581,Nacho!$A$4:$A$107,0)),"")</f>
        <v>-</v>
      </c>
      <c r="I581" s="24" t="str">
        <f>IFERROR(INDEX(Partidos!$J$4:$J$107,MATCH($A581,Partidos!$A$4:$A$107,0)),"")</f>
        <v>Grupos</v>
      </c>
      <c r="J581" s="21">
        <f>IF(AND(INDEX(Partidos!$J$4:$J$107,MATCH($A581,Partidos!$A$4:$A$107,0))&lt;&gt;"Grupos",INDEX(Partidos!$H$4:$H$107,MATCH($A581,Partidos!$A$4:$A$107,0))="Finalizado",$H581&lt;&gt;"",$H581=INDEX(Partidos!$K$4:$K$107,MATCH($A581,Partidos!$A$4:$A$107,0))),1,0)</f>
        <v>0</v>
      </c>
    </row>
    <row r="582" spans="1:10" x14ac:dyDescent="0.3">
      <c r="A582" s="31">
        <v>53</v>
      </c>
      <c r="B582" s="24" t="str">
        <f>IFERROR(INDEX(Partidos!$D$4:$D$107,MATCH($A582,Partidos!$A$4:$A$107,0)),"")</f>
        <v>República Checa</v>
      </c>
      <c r="C582" s="24" t="str">
        <f>IFERROR(INDEX(Partidos!$E$4:$E$107,MATCH($A582,Partidos!$A$4:$A$107,0)),"")</f>
        <v>México</v>
      </c>
      <c r="D582" s="31" t="s">
        <v>269</v>
      </c>
      <c r="E582" s="24">
        <f>IFERROR(INDEX(Luis!F$4:F$107,MATCH($A582,Luis!$A$4:$A$107,0)),"")</f>
        <v>1</v>
      </c>
      <c r="F582" s="24">
        <f>IFERROR(INDEX(Luis!G$4:G$107,MATCH($A582,Luis!$A$4:$A$107,0)),"")</f>
        <v>2</v>
      </c>
      <c r="G582" s="21" t="str">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t="str">
        <f>IFERROR(INDEX(Luis!H$4:H$107,MATCH($A582,Luis!$A$4:$A$107,0)),"")</f>
        <v>-</v>
      </c>
      <c r="I582" s="24" t="str">
        <f>IFERROR(INDEX(Partidos!$J$4:$J$107,MATCH($A582,Partidos!$A$4:$A$107,0)),"")</f>
        <v>Grupos</v>
      </c>
      <c r="J582" s="21">
        <f>IF(AND(INDEX(Partidos!$J$4:$J$107,MATCH($A582,Partidos!$A$4:$A$107,0))&lt;&gt;"Grupos",INDEX(Partidos!$H$4:$H$107,MATCH($A582,Partidos!$A$4:$A$107,0))="Finalizado",$H582&lt;&gt;"",$H582=INDEX(Partidos!$K$4:$K$107,MATCH($A582,Partidos!$A$4:$A$107,0))),1,0)</f>
        <v>0</v>
      </c>
    </row>
    <row r="583" spans="1:10" x14ac:dyDescent="0.3">
      <c r="A583" s="29">
        <v>53</v>
      </c>
      <c r="B583" s="24" t="str">
        <f>IFERROR(INDEX(Partidos!$D$4:$D$107,MATCH($A583,Partidos!$A$4:$A$107,0)),"")</f>
        <v>República Checa</v>
      </c>
      <c r="C583" s="24" t="str">
        <f>IFERROR(INDEX(Partidos!$E$4:$E$107,MATCH($A583,Partidos!$A$4:$A$107,0)),"")</f>
        <v>México</v>
      </c>
      <c r="D583" s="29" t="s">
        <v>270</v>
      </c>
      <c r="E583" s="24">
        <f>IFERROR(INDEX(Felipe!F$4:F$107,MATCH($A583,Felipe!$A$4:$A$107,0)),"")</f>
        <v>1</v>
      </c>
      <c r="F583" s="24">
        <f>IFERROR(INDEX(Felipe!G$4:G$107,MATCH($A583,Felipe!$A$4:$A$107,0)),"")</f>
        <v>1</v>
      </c>
      <c r="G583" s="21" t="str">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t="str">
        <f>IFERROR(INDEX(Felipe!H$4:H$107,MATCH($A583,Felipe!$A$4:$A$107,0)),"")</f>
        <v>-</v>
      </c>
      <c r="I583" s="24" t="str">
        <f>IFERROR(INDEX(Partidos!$J$4:$J$107,MATCH($A583,Partidos!$A$4:$A$107,0)),"")</f>
        <v>Grupos</v>
      </c>
      <c r="J583" s="21">
        <f>IF(AND(INDEX(Partidos!$J$4:$J$107,MATCH($A583,Partidos!$A$4:$A$107,0))&lt;&gt;"Grupos",INDEX(Partidos!$H$4:$H$107,MATCH($A583,Partidos!$A$4:$A$107,0))="Finalizado",$H583&lt;&gt;"",$H583=INDEX(Partidos!$K$4:$K$107,MATCH($A583,Partidos!$A$4:$A$107,0))),1,0)</f>
        <v>0</v>
      </c>
    </row>
    <row r="584" spans="1:10" x14ac:dyDescent="0.3">
      <c r="A584" s="31">
        <v>53</v>
      </c>
      <c r="B584" s="24" t="str">
        <f>IFERROR(INDEX(Partidos!$D$4:$D$107,MATCH($A584,Partidos!$A$4:$A$107,0)),"")</f>
        <v>República Checa</v>
      </c>
      <c r="C584" s="24" t="str">
        <f>IFERROR(INDEX(Partidos!$E$4:$E$107,MATCH($A584,Partidos!$A$4:$A$107,0)),"")</f>
        <v>México</v>
      </c>
      <c r="D584" s="31" t="s">
        <v>271</v>
      </c>
      <c r="E584" s="24">
        <f>IFERROR(INDEX(Simón!F$4:F$107,MATCH($A584,Simón!$A$4:$A$107,0)),"")</f>
        <v>1</v>
      </c>
      <c r="F584" s="24">
        <f>IFERROR(INDEX(Simón!G$4:G$107,MATCH($A584,Simón!$A$4:$A$107,0)),"")</f>
        <v>1</v>
      </c>
      <c r="G584" s="21" t="str">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t="str">
        <f>IFERROR(INDEX(Simón!H$4:H$107,MATCH($A584,Simón!$A$4:$A$107,0)),"")</f>
        <v>-</v>
      </c>
      <c r="I584" s="24" t="str">
        <f>IFERROR(INDEX(Partidos!$J$4:$J$107,MATCH($A584,Partidos!$A$4:$A$107,0)),"")</f>
        <v>Grupos</v>
      </c>
      <c r="J584" s="21">
        <f>IF(AND(INDEX(Partidos!$J$4:$J$107,MATCH($A584,Partidos!$A$4:$A$107,0))&lt;&gt;"Grupos",INDEX(Partidos!$H$4:$H$107,MATCH($A584,Partidos!$A$4:$A$107,0))="Finalizado",$H584&lt;&gt;"",$H584=INDEX(Partidos!$K$4:$K$107,MATCH($A584,Partidos!$A$4:$A$107,0))),1,0)</f>
        <v>0</v>
      </c>
    </row>
    <row r="585" spans="1:10" x14ac:dyDescent="0.3">
      <c r="A585" s="29">
        <v>53</v>
      </c>
      <c r="B585" s="24" t="str">
        <f>IFERROR(INDEX(Partidos!$D$4:$D$107,MATCH($A585,Partidos!$A$4:$A$107,0)),"")</f>
        <v>República Checa</v>
      </c>
      <c r="C585" s="24" t="str">
        <f>IFERROR(INDEX(Partidos!$E$4:$E$107,MATCH($A585,Partidos!$A$4:$A$107,0)),"")</f>
        <v>México</v>
      </c>
      <c r="D585" s="29" t="s">
        <v>272</v>
      </c>
      <c r="E585" s="24">
        <f>IFERROR(INDEX(Muni!F$4:F$107,MATCH($A585,Muni!$A$4:$A$107,0)),"")</f>
        <v>2</v>
      </c>
      <c r="F585" s="24">
        <f>IFERROR(INDEX(Muni!G$4:G$107,MATCH($A585,Muni!$A$4:$A$107,0)),"")</f>
        <v>2</v>
      </c>
      <c r="G585" s="21" t="str">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t="str">
        <f>IFERROR(INDEX(Muni!H$4:H$107,MATCH($A585,Muni!$A$4:$A$107,0)),"")</f>
        <v>-</v>
      </c>
      <c r="I585" s="24" t="str">
        <f>IFERROR(INDEX(Partidos!$J$4:$J$107,MATCH($A585,Partidos!$A$4:$A$107,0)),"")</f>
        <v>Grupos</v>
      </c>
      <c r="J585" s="21">
        <f>IF(AND(INDEX(Partidos!$J$4:$J$107,MATCH($A585,Partidos!$A$4:$A$107,0))&lt;&gt;"Grupos",INDEX(Partidos!$H$4:$H$107,MATCH($A585,Partidos!$A$4:$A$107,0))="Finalizado",$H585&lt;&gt;"",$H585=INDEX(Partidos!$K$4:$K$107,MATCH($A585,Partidos!$A$4:$A$107,0))),1,0)</f>
        <v>0</v>
      </c>
    </row>
    <row r="586" spans="1:10" x14ac:dyDescent="0.3">
      <c r="A586" s="31">
        <v>53</v>
      </c>
      <c r="B586" s="24" t="str">
        <f>IFERROR(INDEX(Partidos!$D$4:$D$107,MATCH($A586,Partidos!$A$4:$A$107,0)),"")</f>
        <v>República Checa</v>
      </c>
      <c r="C586" s="24" t="str">
        <f>IFERROR(INDEX(Partidos!$E$4:$E$107,MATCH($A586,Partidos!$A$4:$A$107,0)),"")</f>
        <v>México</v>
      </c>
      <c r="D586" s="31" t="s">
        <v>273</v>
      </c>
      <c r="E586" s="24">
        <f>IFERROR(INDEX(Fer!F$4:F$107,MATCH($A586,Fer!$A$4:$A$107,0)),"")</f>
        <v>1</v>
      </c>
      <c r="F586" s="24">
        <f>IFERROR(INDEX(Fer!G$4:G$107,MATCH($A586,Fer!$A$4:$A$107,0)),"")</f>
        <v>2</v>
      </c>
      <c r="G586" s="21" t="str">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t="str">
        <f>IFERROR(INDEX(Fer!H$4:H$107,MATCH($A586,Fer!$A$4:$A$107,0)),"")</f>
        <v>-</v>
      </c>
      <c r="I586" s="24" t="str">
        <f>IFERROR(INDEX(Partidos!$J$4:$J$107,MATCH($A586,Partidos!$A$4:$A$107,0)),"")</f>
        <v>Grupos</v>
      </c>
      <c r="J586" s="21">
        <f>IF(AND(INDEX(Partidos!$J$4:$J$107,MATCH($A586,Partidos!$A$4:$A$107,0))&lt;&gt;"Grupos",INDEX(Partidos!$H$4:$H$107,MATCH($A586,Partidos!$A$4:$A$107,0))="Finalizado",$H586&lt;&gt;"",$H586=INDEX(Partidos!$K$4:$K$107,MATCH($A586,Partidos!$A$4:$A$107,0))),1,0)</f>
        <v>0</v>
      </c>
    </row>
    <row r="587" spans="1:10" x14ac:dyDescent="0.3">
      <c r="A587" s="29">
        <v>54</v>
      </c>
      <c r="B587" s="24" t="str">
        <f>IFERROR(INDEX(Partidos!$D$4:$D$107,MATCH($A587,Partidos!$A$4:$A$107,0)),"")</f>
        <v>Sudáfrica</v>
      </c>
      <c r="C587" s="24" t="str">
        <f>IFERROR(INDEX(Partidos!$E$4:$E$107,MATCH($A587,Partidos!$A$4:$A$107,0)),"")</f>
        <v>República de Corea</v>
      </c>
      <c r="D587" s="29" t="s">
        <v>55</v>
      </c>
      <c r="E587" s="24">
        <f>IFERROR(INDEX(Álvaro!F$4:F$107,MATCH($A587,Álvaro!$A$4:$A$107,0)),"")</f>
        <v>0</v>
      </c>
      <c r="F587" s="24">
        <f>IFERROR(INDEX(Álvaro!G$4:G$107,MATCH($A587,Álvaro!$A$4:$A$107,0)),"")</f>
        <v>1</v>
      </c>
      <c r="G587" s="21" t="str">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t="str">
        <f>IFERROR(INDEX(Álvaro!H$4:H$107,MATCH($A587,Álvaro!$A$4:$A$107,0)),"")</f>
        <v>-</v>
      </c>
      <c r="I587" s="24" t="str">
        <f>IFERROR(INDEX(Partidos!$J$4:$J$107,MATCH($A587,Partidos!$A$4:$A$107,0)),"")</f>
        <v>Grupos</v>
      </c>
      <c r="J587" s="21">
        <f>IF(AND(INDEX(Partidos!$J$4:$J$107,MATCH($A587,Partidos!$A$4:$A$107,0))&lt;&gt;"Grupos",INDEX(Partidos!$H$4:$H$107,MATCH($A587,Partidos!$A$4:$A$107,0))="Finalizado",$H587&lt;&gt;"",$H587=INDEX(Partidos!$K$4:$K$107,MATCH($A587,Partidos!$A$4:$A$107,0))),1,0)</f>
        <v>0</v>
      </c>
    </row>
    <row r="588" spans="1:10" x14ac:dyDescent="0.3">
      <c r="A588" s="31">
        <v>54</v>
      </c>
      <c r="B588" s="24" t="str">
        <f>IFERROR(INDEX(Partidos!$D$4:$D$107,MATCH($A588,Partidos!$A$4:$A$107,0)),"")</f>
        <v>Sudáfrica</v>
      </c>
      <c r="C588" s="24" t="str">
        <f>IFERROR(INDEX(Partidos!$E$4:$E$107,MATCH($A588,Partidos!$A$4:$A$107,0)),"")</f>
        <v>República de Corea</v>
      </c>
      <c r="D588" s="31" t="s">
        <v>264</v>
      </c>
      <c r="E588" s="24">
        <f>IFERROR(INDEX(Pepe!F$4:F$107,MATCH($A588,Pepe!$A$4:$A$107,0)),"")</f>
        <v>0</v>
      </c>
      <c r="F588" s="24">
        <f>IFERROR(INDEX(Pepe!G$4:G$107,MATCH($A588,Pepe!$A$4:$A$107,0)),"")</f>
        <v>1</v>
      </c>
      <c r="G588" s="21" t="str">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t="str">
        <f>IFERROR(INDEX(Pepe!H$4:H$107,MATCH($A588,Pepe!$A$4:$A$107,0)),"")</f>
        <v>-</v>
      </c>
      <c r="I588" s="24" t="str">
        <f>IFERROR(INDEX(Partidos!$J$4:$J$107,MATCH($A588,Partidos!$A$4:$A$107,0)),"")</f>
        <v>Grupos</v>
      </c>
      <c r="J588" s="21">
        <f>IF(AND(INDEX(Partidos!$J$4:$J$107,MATCH($A588,Partidos!$A$4:$A$107,0))&lt;&gt;"Grupos",INDEX(Partidos!$H$4:$H$107,MATCH($A588,Partidos!$A$4:$A$107,0))="Finalizado",$H588&lt;&gt;"",$H588=INDEX(Partidos!$K$4:$K$107,MATCH($A588,Partidos!$A$4:$A$107,0))),1,0)</f>
        <v>0</v>
      </c>
    </row>
    <row r="589" spans="1:10" x14ac:dyDescent="0.3">
      <c r="A589" s="29">
        <v>54</v>
      </c>
      <c r="B589" s="24" t="str">
        <f>IFERROR(INDEX(Partidos!$D$4:$D$107,MATCH($A589,Partidos!$A$4:$A$107,0)),"")</f>
        <v>Sudáfrica</v>
      </c>
      <c r="C589" s="24" t="str">
        <f>IFERROR(INDEX(Partidos!$E$4:$E$107,MATCH($A589,Partidos!$A$4:$A$107,0)),"")</f>
        <v>República de Corea</v>
      </c>
      <c r="D589" s="29" t="s">
        <v>265</v>
      </c>
      <c r="E589" s="24">
        <f>IFERROR(INDEX(Patri!F$4:F$107,MATCH($A589,Patri!$A$4:$A$107,0)),"")</f>
        <v>1</v>
      </c>
      <c r="F589" s="24">
        <f>IFERROR(INDEX(Patri!G$4:G$107,MATCH($A589,Patri!$A$4:$A$107,0)),"")</f>
        <v>2</v>
      </c>
      <c r="G589" s="21" t="str">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t="str">
        <f>IFERROR(INDEX(Patri!H$4:H$107,MATCH($A589,Patri!$A$4:$A$107,0)),"")</f>
        <v>-</v>
      </c>
      <c r="I589" s="24" t="str">
        <f>IFERROR(INDEX(Partidos!$J$4:$J$107,MATCH($A589,Partidos!$A$4:$A$107,0)),"")</f>
        <v>Grupos</v>
      </c>
      <c r="J589" s="21">
        <f>IF(AND(INDEX(Partidos!$J$4:$J$107,MATCH($A589,Partidos!$A$4:$A$107,0))&lt;&gt;"Grupos",INDEX(Partidos!$H$4:$H$107,MATCH($A589,Partidos!$A$4:$A$107,0))="Finalizado",$H589&lt;&gt;"",$H589=INDEX(Partidos!$K$4:$K$107,MATCH($A589,Partidos!$A$4:$A$107,0))),1,0)</f>
        <v>0</v>
      </c>
    </row>
    <row r="590" spans="1:10" x14ac:dyDescent="0.3">
      <c r="A590" s="31">
        <v>54</v>
      </c>
      <c r="B590" s="24" t="str">
        <f>IFERROR(INDEX(Partidos!$D$4:$D$107,MATCH($A590,Partidos!$A$4:$A$107,0)),"")</f>
        <v>Sudáfrica</v>
      </c>
      <c r="C590" s="24" t="str">
        <f>IFERROR(INDEX(Partidos!$E$4:$E$107,MATCH($A590,Partidos!$A$4:$A$107,0)),"")</f>
        <v>República de Corea</v>
      </c>
      <c r="D590" s="31" t="s">
        <v>266</v>
      </c>
      <c r="E590" s="24">
        <f>IFERROR(INDEX(Kike!F$4:F$107,MATCH($A590,Kike!$A$4:$A$107,0)),"")</f>
        <v>1</v>
      </c>
      <c r="F590" s="24">
        <f>IFERROR(INDEX(Kike!G$4:G$107,MATCH($A590,Kike!$A$4:$A$107,0)),"")</f>
        <v>2</v>
      </c>
      <c r="G590" s="21" t="str">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t="str">
        <f>IFERROR(INDEX(Kike!H$4:H$107,MATCH($A590,Kike!$A$4:$A$107,0)),"")</f>
        <v>-</v>
      </c>
      <c r="I590" s="24" t="str">
        <f>IFERROR(INDEX(Partidos!$J$4:$J$107,MATCH($A590,Partidos!$A$4:$A$107,0)),"")</f>
        <v>Grupos</v>
      </c>
      <c r="J590" s="21">
        <f>IF(AND(INDEX(Partidos!$J$4:$J$107,MATCH($A590,Partidos!$A$4:$A$107,0))&lt;&gt;"Grupos",INDEX(Partidos!$H$4:$H$107,MATCH($A590,Partidos!$A$4:$A$107,0))="Finalizado",$H590&lt;&gt;"",$H590=INDEX(Partidos!$K$4:$K$107,MATCH($A590,Partidos!$A$4:$A$107,0))),1,0)</f>
        <v>0</v>
      </c>
    </row>
    <row r="591" spans="1:10" x14ac:dyDescent="0.3">
      <c r="A591" s="29">
        <v>54</v>
      </c>
      <c r="B591" s="24" t="str">
        <f>IFERROR(INDEX(Partidos!$D$4:$D$107,MATCH($A591,Partidos!$A$4:$A$107,0)),"")</f>
        <v>Sudáfrica</v>
      </c>
      <c r="C591" s="24" t="str">
        <f>IFERROR(INDEX(Partidos!$E$4:$E$107,MATCH($A591,Partidos!$A$4:$A$107,0)),"")</f>
        <v>República de Corea</v>
      </c>
      <c r="D591" s="29" t="s">
        <v>267</v>
      </c>
      <c r="E591" s="24">
        <f>IFERROR(INDEX(Quintero!F$4:F$107,MATCH($A591,Quintero!$A$4:$A$107,0)),"")</f>
        <v>0</v>
      </c>
      <c r="F591" s="24">
        <f>IFERROR(INDEX(Quintero!G$4:G$107,MATCH($A591,Quintero!$A$4:$A$107,0)),"")</f>
        <v>1</v>
      </c>
      <c r="G591" s="21" t="str">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t="str">
        <f>IFERROR(INDEX(Quintero!H$4:H$107,MATCH($A591,Quintero!$A$4:$A$107,0)),"")</f>
        <v>-</v>
      </c>
      <c r="I591" s="24" t="str">
        <f>IFERROR(INDEX(Partidos!$J$4:$J$107,MATCH($A591,Partidos!$A$4:$A$107,0)),"")</f>
        <v>Grupos</v>
      </c>
      <c r="J591" s="21">
        <f>IF(AND(INDEX(Partidos!$J$4:$J$107,MATCH($A591,Partidos!$A$4:$A$107,0))&lt;&gt;"Grupos",INDEX(Partidos!$H$4:$H$107,MATCH($A591,Partidos!$A$4:$A$107,0))="Finalizado",$H591&lt;&gt;"",$H591=INDEX(Partidos!$K$4:$K$107,MATCH($A591,Partidos!$A$4:$A$107,0))),1,0)</f>
        <v>0</v>
      </c>
    </row>
    <row r="592" spans="1:10" x14ac:dyDescent="0.3">
      <c r="A592" s="31">
        <v>54</v>
      </c>
      <c r="B592" s="24" t="str">
        <f>IFERROR(INDEX(Partidos!$D$4:$D$107,MATCH($A592,Partidos!$A$4:$A$107,0)),"")</f>
        <v>Sudáfrica</v>
      </c>
      <c r="C592" s="24" t="str">
        <f>IFERROR(INDEX(Partidos!$E$4:$E$107,MATCH($A592,Partidos!$A$4:$A$107,0)),"")</f>
        <v>República de Corea</v>
      </c>
      <c r="D592" s="31" t="s">
        <v>268</v>
      </c>
      <c r="E592" s="24">
        <f>IFERROR(INDEX(Nacho!F$4:F$107,MATCH($A592,Nacho!$A$4:$A$107,0)),"")</f>
        <v>1</v>
      </c>
      <c r="F592" s="24">
        <f>IFERROR(INDEX(Nacho!G$4:G$107,MATCH($A592,Nacho!$A$4:$A$107,0)),"")</f>
        <v>1</v>
      </c>
      <c r="G592" s="21" t="str">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t="str">
        <f>IFERROR(INDEX(Nacho!H$4:H$107,MATCH($A592,Nacho!$A$4:$A$107,0)),"")</f>
        <v>-</v>
      </c>
      <c r="I592" s="24" t="str">
        <f>IFERROR(INDEX(Partidos!$J$4:$J$107,MATCH($A592,Partidos!$A$4:$A$107,0)),"")</f>
        <v>Grupos</v>
      </c>
      <c r="J592" s="21">
        <f>IF(AND(INDEX(Partidos!$J$4:$J$107,MATCH($A592,Partidos!$A$4:$A$107,0))&lt;&gt;"Grupos",INDEX(Partidos!$H$4:$H$107,MATCH($A592,Partidos!$A$4:$A$107,0))="Finalizado",$H592&lt;&gt;"",$H592=INDEX(Partidos!$K$4:$K$107,MATCH($A592,Partidos!$A$4:$A$107,0))),1,0)</f>
        <v>0</v>
      </c>
    </row>
    <row r="593" spans="1:10" x14ac:dyDescent="0.3">
      <c r="A593" s="29">
        <v>54</v>
      </c>
      <c r="B593" s="24" t="str">
        <f>IFERROR(INDEX(Partidos!$D$4:$D$107,MATCH($A593,Partidos!$A$4:$A$107,0)),"")</f>
        <v>Sudáfrica</v>
      </c>
      <c r="C593" s="24" t="str">
        <f>IFERROR(INDEX(Partidos!$E$4:$E$107,MATCH($A593,Partidos!$A$4:$A$107,0)),"")</f>
        <v>República de Corea</v>
      </c>
      <c r="D593" s="29" t="s">
        <v>269</v>
      </c>
      <c r="E593" s="24">
        <f>IFERROR(INDEX(Luis!F$4:F$107,MATCH($A593,Luis!$A$4:$A$107,0)),"")</f>
        <v>0</v>
      </c>
      <c r="F593" s="24">
        <f>IFERROR(INDEX(Luis!G$4:G$107,MATCH($A593,Luis!$A$4:$A$107,0)),"")</f>
        <v>1</v>
      </c>
      <c r="G593" s="21" t="str">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t="str">
        <f>IFERROR(INDEX(Luis!H$4:H$107,MATCH($A593,Luis!$A$4:$A$107,0)),"")</f>
        <v>-</v>
      </c>
      <c r="I593" s="24" t="str">
        <f>IFERROR(INDEX(Partidos!$J$4:$J$107,MATCH($A593,Partidos!$A$4:$A$107,0)),"")</f>
        <v>Grupos</v>
      </c>
      <c r="J593" s="21">
        <f>IF(AND(INDEX(Partidos!$J$4:$J$107,MATCH($A593,Partidos!$A$4:$A$107,0))&lt;&gt;"Grupos",INDEX(Partidos!$H$4:$H$107,MATCH($A593,Partidos!$A$4:$A$107,0))="Finalizado",$H593&lt;&gt;"",$H593=INDEX(Partidos!$K$4:$K$107,MATCH($A593,Partidos!$A$4:$A$107,0))),1,0)</f>
        <v>0</v>
      </c>
    </row>
    <row r="594" spans="1:10" x14ac:dyDescent="0.3">
      <c r="A594" s="31">
        <v>54</v>
      </c>
      <c r="B594" s="24" t="str">
        <f>IFERROR(INDEX(Partidos!$D$4:$D$107,MATCH($A594,Partidos!$A$4:$A$107,0)),"")</f>
        <v>Sudáfrica</v>
      </c>
      <c r="C594" s="24" t="str">
        <f>IFERROR(INDEX(Partidos!$E$4:$E$107,MATCH($A594,Partidos!$A$4:$A$107,0)),"")</f>
        <v>República de Corea</v>
      </c>
      <c r="D594" s="31" t="s">
        <v>270</v>
      </c>
      <c r="E594" s="24">
        <f>IFERROR(INDEX(Felipe!F$4:F$107,MATCH($A594,Felipe!$A$4:$A$107,0)),"")</f>
        <v>2</v>
      </c>
      <c r="F594" s="24">
        <f>IFERROR(INDEX(Felipe!G$4:G$107,MATCH($A594,Felipe!$A$4:$A$107,0)),"")</f>
        <v>2</v>
      </c>
      <c r="G594" s="21" t="str">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t="str">
        <f>IFERROR(INDEX(Felipe!H$4:H$107,MATCH($A594,Felipe!$A$4:$A$107,0)),"")</f>
        <v>-</v>
      </c>
      <c r="I594" s="24" t="str">
        <f>IFERROR(INDEX(Partidos!$J$4:$J$107,MATCH($A594,Partidos!$A$4:$A$107,0)),"")</f>
        <v>Grupos</v>
      </c>
      <c r="J594" s="21">
        <f>IF(AND(INDEX(Partidos!$J$4:$J$107,MATCH($A594,Partidos!$A$4:$A$107,0))&lt;&gt;"Grupos",INDEX(Partidos!$H$4:$H$107,MATCH($A594,Partidos!$A$4:$A$107,0))="Finalizado",$H594&lt;&gt;"",$H594=INDEX(Partidos!$K$4:$K$107,MATCH($A594,Partidos!$A$4:$A$107,0))),1,0)</f>
        <v>0</v>
      </c>
    </row>
    <row r="595" spans="1:10" x14ac:dyDescent="0.3">
      <c r="A595" s="29">
        <v>54</v>
      </c>
      <c r="B595" s="24" t="str">
        <f>IFERROR(INDEX(Partidos!$D$4:$D$107,MATCH($A595,Partidos!$A$4:$A$107,0)),"")</f>
        <v>Sudáfrica</v>
      </c>
      <c r="C595" s="24" t="str">
        <f>IFERROR(INDEX(Partidos!$E$4:$E$107,MATCH($A595,Partidos!$A$4:$A$107,0)),"")</f>
        <v>República de Corea</v>
      </c>
      <c r="D595" s="29" t="s">
        <v>271</v>
      </c>
      <c r="E595" s="24">
        <f>IFERROR(INDEX(Simón!F$4:F$107,MATCH($A595,Simón!$A$4:$A$107,0)),"")</f>
        <v>1</v>
      </c>
      <c r="F595" s="24">
        <f>IFERROR(INDEX(Simón!G$4:G$107,MATCH($A595,Simón!$A$4:$A$107,0)),"")</f>
        <v>1</v>
      </c>
      <c r="G595" s="21" t="str">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t="str">
        <f>IFERROR(INDEX(Simón!H$4:H$107,MATCH($A595,Simón!$A$4:$A$107,0)),"")</f>
        <v>-</v>
      </c>
      <c r="I595" s="24" t="str">
        <f>IFERROR(INDEX(Partidos!$J$4:$J$107,MATCH($A595,Partidos!$A$4:$A$107,0)),"")</f>
        <v>Grupos</v>
      </c>
      <c r="J595" s="21">
        <f>IF(AND(INDEX(Partidos!$J$4:$J$107,MATCH($A595,Partidos!$A$4:$A$107,0))&lt;&gt;"Grupos",INDEX(Partidos!$H$4:$H$107,MATCH($A595,Partidos!$A$4:$A$107,0))="Finalizado",$H595&lt;&gt;"",$H595=INDEX(Partidos!$K$4:$K$107,MATCH($A595,Partidos!$A$4:$A$107,0))),1,0)</f>
        <v>0</v>
      </c>
    </row>
    <row r="596" spans="1:10" x14ac:dyDescent="0.3">
      <c r="A596" s="31">
        <v>54</v>
      </c>
      <c r="B596" s="24" t="str">
        <f>IFERROR(INDEX(Partidos!$D$4:$D$107,MATCH($A596,Partidos!$A$4:$A$107,0)),"")</f>
        <v>Sudáfrica</v>
      </c>
      <c r="C596" s="24" t="str">
        <f>IFERROR(INDEX(Partidos!$E$4:$E$107,MATCH($A596,Partidos!$A$4:$A$107,0)),"")</f>
        <v>República de Corea</v>
      </c>
      <c r="D596" s="31" t="s">
        <v>272</v>
      </c>
      <c r="E596" s="24">
        <f>IFERROR(INDEX(Muni!F$4:F$107,MATCH($A596,Muni!$A$4:$A$107,0)),"")</f>
        <v>0</v>
      </c>
      <c r="F596" s="24">
        <f>IFERROR(INDEX(Muni!G$4:G$107,MATCH($A596,Muni!$A$4:$A$107,0)),"")</f>
        <v>1</v>
      </c>
      <c r="G596" s="21" t="str">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t="str">
        <f>IFERROR(INDEX(Muni!H$4:H$107,MATCH($A596,Muni!$A$4:$A$107,0)),"")</f>
        <v>-</v>
      </c>
      <c r="I596" s="24" t="str">
        <f>IFERROR(INDEX(Partidos!$J$4:$J$107,MATCH($A596,Partidos!$A$4:$A$107,0)),"")</f>
        <v>Grupos</v>
      </c>
      <c r="J596" s="21">
        <f>IF(AND(INDEX(Partidos!$J$4:$J$107,MATCH($A596,Partidos!$A$4:$A$107,0))&lt;&gt;"Grupos",INDEX(Partidos!$H$4:$H$107,MATCH($A596,Partidos!$A$4:$A$107,0))="Finalizado",$H596&lt;&gt;"",$H596=INDEX(Partidos!$K$4:$K$107,MATCH($A596,Partidos!$A$4:$A$107,0))),1,0)</f>
        <v>0</v>
      </c>
    </row>
    <row r="597" spans="1:10" x14ac:dyDescent="0.3">
      <c r="A597" s="29">
        <v>54</v>
      </c>
      <c r="B597" s="24" t="str">
        <f>IFERROR(INDEX(Partidos!$D$4:$D$107,MATCH($A597,Partidos!$A$4:$A$107,0)),"")</f>
        <v>Sudáfrica</v>
      </c>
      <c r="C597" s="24" t="str">
        <f>IFERROR(INDEX(Partidos!$E$4:$E$107,MATCH($A597,Partidos!$A$4:$A$107,0)),"")</f>
        <v>República de Corea</v>
      </c>
      <c r="D597" s="29" t="s">
        <v>273</v>
      </c>
      <c r="E597" s="24">
        <f>IFERROR(INDEX(Fer!F$4:F$107,MATCH($A597,Fer!$A$4:$A$107,0)),"")</f>
        <v>0</v>
      </c>
      <c r="F597" s="24">
        <f>IFERROR(INDEX(Fer!G$4:G$107,MATCH($A597,Fer!$A$4:$A$107,0)),"")</f>
        <v>0</v>
      </c>
      <c r="G597" s="21" t="str">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t="str">
        <f>IFERROR(INDEX(Fer!H$4:H$107,MATCH($A597,Fer!$A$4:$A$107,0)),"")</f>
        <v>-</v>
      </c>
      <c r="I597" s="24" t="str">
        <f>IFERROR(INDEX(Partidos!$J$4:$J$107,MATCH($A597,Partidos!$A$4:$A$107,0)),"")</f>
        <v>Grupos</v>
      </c>
      <c r="J597" s="21">
        <f>IF(AND(INDEX(Partidos!$J$4:$J$107,MATCH($A597,Partidos!$A$4:$A$107,0))&lt;&gt;"Grupos",INDEX(Partidos!$H$4:$H$107,MATCH($A597,Partidos!$A$4:$A$107,0))="Finalizado",$H597&lt;&gt;"",$H597=INDEX(Partidos!$K$4:$K$107,MATCH($A597,Partidos!$A$4:$A$107,0))),1,0)</f>
        <v>0</v>
      </c>
    </row>
    <row r="598" spans="1:10" x14ac:dyDescent="0.3">
      <c r="A598" s="31">
        <v>55</v>
      </c>
      <c r="B598" s="24" t="str">
        <f>IFERROR(INDEX(Partidos!$D$4:$D$107,MATCH($A598,Partidos!$A$4:$A$107,0)),"")</f>
        <v>Curazao</v>
      </c>
      <c r="C598" s="24" t="str">
        <f>IFERROR(INDEX(Partidos!$E$4:$E$107,MATCH($A598,Partidos!$A$4:$A$107,0)),"")</f>
        <v>Costa de Marfil</v>
      </c>
      <c r="D598" s="31" t="s">
        <v>55</v>
      </c>
      <c r="E598" s="24">
        <f>IFERROR(INDEX(Álvaro!F$4:F$107,MATCH($A598,Álvaro!$A$4:$A$107,0)),"")</f>
        <v>0</v>
      </c>
      <c r="F598" s="24">
        <f>IFERROR(INDEX(Álvaro!G$4:G$107,MATCH($A598,Álvaro!$A$4:$A$107,0)),"")</f>
        <v>2</v>
      </c>
      <c r="G598" s="21" t="str">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t="str">
        <f>IFERROR(INDEX(Álvaro!H$4:H$107,MATCH($A598,Álvaro!$A$4:$A$107,0)),"")</f>
        <v>-</v>
      </c>
      <c r="I598" s="24" t="str">
        <f>IFERROR(INDEX(Partidos!$J$4:$J$107,MATCH($A598,Partidos!$A$4:$A$107,0)),"")</f>
        <v>Grupos</v>
      </c>
      <c r="J598" s="21">
        <f>IF(AND(INDEX(Partidos!$J$4:$J$107,MATCH($A598,Partidos!$A$4:$A$107,0))&lt;&gt;"Grupos",INDEX(Partidos!$H$4:$H$107,MATCH($A598,Partidos!$A$4:$A$107,0))="Finalizado",$H598&lt;&gt;"",$H598=INDEX(Partidos!$K$4:$K$107,MATCH($A598,Partidos!$A$4:$A$107,0))),1,0)</f>
        <v>0</v>
      </c>
    </row>
    <row r="599" spans="1:10" x14ac:dyDescent="0.3">
      <c r="A599" s="29">
        <v>55</v>
      </c>
      <c r="B599" s="24" t="str">
        <f>IFERROR(INDEX(Partidos!$D$4:$D$107,MATCH($A599,Partidos!$A$4:$A$107,0)),"")</f>
        <v>Curazao</v>
      </c>
      <c r="C599" s="24" t="str">
        <f>IFERROR(INDEX(Partidos!$E$4:$E$107,MATCH($A599,Partidos!$A$4:$A$107,0)),"")</f>
        <v>Costa de Marfil</v>
      </c>
      <c r="D599" s="29" t="s">
        <v>264</v>
      </c>
      <c r="E599" s="24">
        <f>IFERROR(INDEX(Pepe!F$4:F$107,MATCH($A599,Pepe!$A$4:$A$107,0)),"")</f>
        <v>1</v>
      </c>
      <c r="F599" s="24">
        <f>IFERROR(INDEX(Pepe!G$4:G$107,MATCH($A599,Pepe!$A$4:$A$107,0)),"")</f>
        <v>2</v>
      </c>
      <c r="G599" s="21" t="str">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t="str">
        <f>IFERROR(INDEX(Pepe!H$4:H$107,MATCH($A599,Pepe!$A$4:$A$107,0)),"")</f>
        <v>-</v>
      </c>
      <c r="I599" s="24" t="str">
        <f>IFERROR(INDEX(Partidos!$J$4:$J$107,MATCH($A599,Partidos!$A$4:$A$107,0)),"")</f>
        <v>Grupos</v>
      </c>
      <c r="J599" s="21">
        <f>IF(AND(INDEX(Partidos!$J$4:$J$107,MATCH($A599,Partidos!$A$4:$A$107,0))&lt;&gt;"Grupos",INDEX(Partidos!$H$4:$H$107,MATCH($A599,Partidos!$A$4:$A$107,0))="Finalizado",$H599&lt;&gt;"",$H599=INDEX(Partidos!$K$4:$K$107,MATCH($A599,Partidos!$A$4:$A$107,0))),1,0)</f>
        <v>0</v>
      </c>
    </row>
    <row r="600" spans="1:10" x14ac:dyDescent="0.3">
      <c r="A600" s="31">
        <v>55</v>
      </c>
      <c r="B600" s="24" t="str">
        <f>IFERROR(INDEX(Partidos!$D$4:$D$107,MATCH($A600,Partidos!$A$4:$A$107,0)),"")</f>
        <v>Curazao</v>
      </c>
      <c r="C600" s="24" t="str">
        <f>IFERROR(INDEX(Partidos!$E$4:$E$107,MATCH($A600,Partidos!$A$4:$A$107,0)),"")</f>
        <v>Costa de Marfil</v>
      </c>
      <c r="D600" s="31" t="s">
        <v>265</v>
      </c>
      <c r="E600" s="24">
        <f>IFERROR(INDEX(Patri!F$4:F$107,MATCH($A600,Patri!$A$4:$A$107,0)),"")</f>
        <v>0</v>
      </c>
      <c r="F600" s="24">
        <f>IFERROR(INDEX(Patri!G$4:G$107,MATCH($A600,Patri!$A$4:$A$107,0)),"")</f>
        <v>4</v>
      </c>
      <c r="G600" s="21" t="str">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t="str">
        <f>IFERROR(INDEX(Patri!H$4:H$107,MATCH($A600,Patri!$A$4:$A$107,0)),"")</f>
        <v>-</v>
      </c>
      <c r="I600" s="24" t="str">
        <f>IFERROR(INDEX(Partidos!$J$4:$J$107,MATCH($A600,Partidos!$A$4:$A$107,0)),"")</f>
        <v>Grupos</v>
      </c>
      <c r="J600" s="21">
        <f>IF(AND(INDEX(Partidos!$J$4:$J$107,MATCH($A600,Partidos!$A$4:$A$107,0))&lt;&gt;"Grupos",INDEX(Partidos!$H$4:$H$107,MATCH($A600,Partidos!$A$4:$A$107,0))="Finalizado",$H600&lt;&gt;"",$H600=INDEX(Partidos!$K$4:$K$107,MATCH($A600,Partidos!$A$4:$A$107,0))),1,0)</f>
        <v>0</v>
      </c>
    </row>
    <row r="601" spans="1:10" x14ac:dyDescent="0.3">
      <c r="A601" s="29">
        <v>55</v>
      </c>
      <c r="B601" s="24" t="str">
        <f>IFERROR(INDEX(Partidos!$D$4:$D$107,MATCH($A601,Partidos!$A$4:$A$107,0)),"")</f>
        <v>Curazao</v>
      </c>
      <c r="C601" s="24" t="str">
        <f>IFERROR(INDEX(Partidos!$E$4:$E$107,MATCH($A601,Partidos!$A$4:$A$107,0)),"")</f>
        <v>Costa de Marfil</v>
      </c>
      <c r="D601" s="29" t="s">
        <v>266</v>
      </c>
      <c r="E601" s="24">
        <f>IFERROR(INDEX(Kike!F$4:F$107,MATCH($A601,Kike!$A$4:$A$107,0)),"")</f>
        <v>0</v>
      </c>
      <c r="F601" s="24">
        <f>IFERROR(INDEX(Kike!G$4:G$107,MATCH($A601,Kike!$A$4:$A$107,0)),"")</f>
        <v>3</v>
      </c>
      <c r="G601" s="21" t="str">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t="str">
        <f>IFERROR(INDEX(Kike!H$4:H$107,MATCH($A601,Kike!$A$4:$A$107,0)),"")</f>
        <v>-</v>
      </c>
      <c r="I601" s="24" t="str">
        <f>IFERROR(INDEX(Partidos!$J$4:$J$107,MATCH($A601,Partidos!$A$4:$A$107,0)),"")</f>
        <v>Grupos</v>
      </c>
      <c r="J601" s="21">
        <f>IF(AND(INDEX(Partidos!$J$4:$J$107,MATCH($A601,Partidos!$A$4:$A$107,0))&lt;&gt;"Grupos",INDEX(Partidos!$H$4:$H$107,MATCH($A601,Partidos!$A$4:$A$107,0))="Finalizado",$H601&lt;&gt;"",$H601=INDEX(Partidos!$K$4:$K$107,MATCH($A601,Partidos!$A$4:$A$107,0))),1,0)</f>
        <v>0</v>
      </c>
    </row>
    <row r="602" spans="1:10" x14ac:dyDescent="0.3">
      <c r="A602" s="31">
        <v>55</v>
      </c>
      <c r="B602" s="24" t="str">
        <f>IFERROR(INDEX(Partidos!$D$4:$D$107,MATCH($A602,Partidos!$A$4:$A$107,0)),"")</f>
        <v>Curazao</v>
      </c>
      <c r="C602" s="24" t="str">
        <f>IFERROR(INDEX(Partidos!$E$4:$E$107,MATCH($A602,Partidos!$A$4:$A$107,0)),"")</f>
        <v>Costa de Marfil</v>
      </c>
      <c r="D602" s="31" t="s">
        <v>267</v>
      </c>
      <c r="E602" s="24">
        <f>IFERROR(INDEX(Quintero!F$4:F$107,MATCH($A602,Quintero!$A$4:$A$107,0)),"")</f>
        <v>0</v>
      </c>
      <c r="F602" s="24">
        <f>IFERROR(INDEX(Quintero!G$4:G$107,MATCH($A602,Quintero!$A$4:$A$107,0)),"")</f>
        <v>1</v>
      </c>
      <c r="G602" s="21" t="str">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t="str">
        <f>IFERROR(INDEX(Quintero!H$4:H$107,MATCH($A602,Quintero!$A$4:$A$107,0)),"")</f>
        <v>-</v>
      </c>
      <c r="I602" s="24" t="str">
        <f>IFERROR(INDEX(Partidos!$J$4:$J$107,MATCH($A602,Partidos!$A$4:$A$107,0)),"")</f>
        <v>Grupos</v>
      </c>
      <c r="J602" s="21">
        <f>IF(AND(INDEX(Partidos!$J$4:$J$107,MATCH($A602,Partidos!$A$4:$A$107,0))&lt;&gt;"Grupos",INDEX(Partidos!$H$4:$H$107,MATCH($A602,Partidos!$A$4:$A$107,0))="Finalizado",$H602&lt;&gt;"",$H602=INDEX(Partidos!$K$4:$K$107,MATCH($A602,Partidos!$A$4:$A$107,0))),1,0)</f>
        <v>0</v>
      </c>
    </row>
    <row r="603" spans="1:10" x14ac:dyDescent="0.3">
      <c r="A603" s="29">
        <v>55</v>
      </c>
      <c r="B603" s="24" t="str">
        <f>IFERROR(INDEX(Partidos!$D$4:$D$107,MATCH($A603,Partidos!$A$4:$A$107,0)),"")</f>
        <v>Curazao</v>
      </c>
      <c r="C603" s="24" t="str">
        <f>IFERROR(INDEX(Partidos!$E$4:$E$107,MATCH($A603,Partidos!$A$4:$A$107,0)),"")</f>
        <v>Costa de Marfil</v>
      </c>
      <c r="D603" s="29" t="s">
        <v>268</v>
      </c>
      <c r="E603" s="24">
        <f>IFERROR(INDEX(Nacho!F$4:F$107,MATCH($A603,Nacho!$A$4:$A$107,0)),"")</f>
        <v>0</v>
      </c>
      <c r="F603" s="24">
        <f>IFERROR(INDEX(Nacho!G$4:G$107,MATCH($A603,Nacho!$A$4:$A$107,0)),"")</f>
        <v>6</v>
      </c>
      <c r="G603" s="21" t="str">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t="str">
        <f>IFERROR(INDEX(Nacho!H$4:H$107,MATCH($A603,Nacho!$A$4:$A$107,0)),"")</f>
        <v>-</v>
      </c>
      <c r="I603" s="24" t="str">
        <f>IFERROR(INDEX(Partidos!$J$4:$J$107,MATCH($A603,Partidos!$A$4:$A$107,0)),"")</f>
        <v>Grupos</v>
      </c>
      <c r="J603" s="21">
        <f>IF(AND(INDEX(Partidos!$J$4:$J$107,MATCH($A603,Partidos!$A$4:$A$107,0))&lt;&gt;"Grupos",INDEX(Partidos!$H$4:$H$107,MATCH($A603,Partidos!$A$4:$A$107,0))="Finalizado",$H603&lt;&gt;"",$H603=INDEX(Partidos!$K$4:$K$107,MATCH($A603,Partidos!$A$4:$A$107,0))),1,0)</f>
        <v>0</v>
      </c>
    </row>
    <row r="604" spans="1:10" x14ac:dyDescent="0.3">
      <c r="A604" s="31">
        <v>55</v>
      </c>
      <c r="B604" s="24" t="str">
        <f>IFERROR(INDEX(Partidos!$D$4:$D$107,MATCH($A604,Partidos!$A$4:$A$107,0)),"")</f>
        <v>Curazao</v>
      </c>
      <c r="C604" s="24" t="str">
        <f>IFERROR(INDEX(Partidos!$E$4:$E$107,MATCH($A604,Partidos!$A$4:$A$107,0)),"")</f>
        <v>Costa de Marfil</v>
      </c>
      <c r="D604" s="31" t="s">
        <v>269</v>
      </c>
      <c r="E604" s="24">
        <f>IFERROR(INDEX(Luis!F$4:F$107,MATCH($A604,Luis!$A$4:$A$107,0)),"")</f>
        <v>0</v>
      </c>
      <c r="F604" s="24">
        <f>IFERROR(INDEX(Luis!G$4:G$107,MATCH($A604,Luis!$A$4:$A$107,0)),"")</f>
        <v>1</v>
      </c>
      <c r="G604" s="21" t="str">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t="str">
        <f>IFERROR(INDEX(Luis!H$4:H$107,MATCH($A604,Luis!$A$4:$A$107,0)),"")</f>
        <v>-</v>
      </c>
      <c r="I604" s="24" t="str">
        <f>IFERROR(INDEX(Partidos!$J$4:$J$107,MATCH($A604,Partidos!$A$4:$A$107,0)),"")</f>
        <v>Grupos</v>
      </c>
      <c r="J604" s="21">
        <f>IF(AND(INDEX(Partidos!$J$4:$J$107,MATCH($A604,Partidos!$A$4:$A$107,0))&lt;&gt;"Grupos",INDEX(Partidos!$H$4:$H$107,MATCH($A604,Partidos!$A$4:$A$107,0))="Finalizado",$H604&lt;&gt;"",$H604=INDEX(Partidos!$K$4:$K$107,MATCH($A604,Partidos!$A$4:$A$107,0))),1,0)</f>
        <v>0</v>
      </c>
    </row>
    <row r="605" spans="1:10" x14ac:dyDescent="0.3">
      <c r="A605" s="29">
        <v>55</v>
      </c>
      <c r="B605" s="24" t="str">
        <f>IFERROR(INDEX(Partidos!$D$4:$D$107,MATCH($A605,Partidos!$A$4:$A$107,0)),"")</f>
        <v>Curazao</v>
      </c>
      <c r="C605" s="24" t="str">
        <f>IFERROR(INDEX(Partidos!$E$4:$E$107,MATCH($A605,Partidos!$A$4:$A$107,0)),"")</f>
        <v>Costa de Marfil</v>
      </c>
      <c r="D605" s="29" t="s">
        <v>270</v>
      </c>
      <c r="E605" s="24">
        <f>IFERROR(INDEX(Felipe!F$4:F$107,MATCH($A605,Felipe!$A$4:$A$107,0)),"")</f>
        <v>1</v>
      </c>
      <c r="F605" s="24">
        <f>IFERROR(INDEX(Felipe!G$4:G$107,MATCH($A605,Felipe!$A$4:$A$107,0)),"")</f>
        <v>2</v>
      </c>
      <c r="G605" s="21" t="str">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t="str">
        <f>IFERROR(INDEX(Felipe!H$4:H$107,MATCH($A605,Felipe!$A$4:$A$107,0)),"")</f>
        <v>-</v>
      </c>
      <c r="I605" s="24" t="str">
        <f>IFERROR(INDEX(Partidos!$J$4:$J$107,MATCH($A605,Partidos!$A$4:$A$107,0)),"")</f>
        <v>Grupos</v>
      </c>
      <c r="J605" s="21">
        <f>IF(AND(INDEX(Partidos!$J$4:$J$107,MATCH($A605,Partidos!$A$4:$A$107,0))&lt;&gt;"Grupos",INDEX(Partidos!$H$4:$H$107,MATCH($A605,Partidos!$A$4:$A$107,0))="Finalizado",$H605&lt;&gt;"",$H605=INDEX(Partidos!$K$4:$K$107,MATCH($A605,Partidos!$A$4:$A$107,0))),1,0)</f>
        <v>0</v>
      </c>
    </row>
    <row r="606" spans="1:10" x14ac:dyDescent="0.3">
      <c r="A606" s="31">
        <v>55</v>
      </c>
      <c r="B606" s="24" t="str">
        <f>IFERROR(INDEX(Partidos!$D$4:$D$107,MATCH($A606,Partidos!$A$4:$A$107,0)),"")</f>
        <v>Curazao</v>
      </c>
      <c r="C606" s="24" t="str">
        <f>IFERROR(INDEX(Partidos!$E$4:$E$107,MATCH($A606,Partidos!$A$4:$A$107,0)),"")</f>
        <v>Costa de Marfil</v>
      </c>
      <c r="D606" s="31" t="s">
        <v>271</v>
      </c>
      <c r="E606" s="24">
        <f>IFERROR(INDEX(Simón!F$4:F$107,MATCH($A606,Simón!$A$4:$A$107,0)),"")</f>
        <v>0</v>
      </c>
      <c r="F606" s="24">
        <f>IFERROR(INDEX(Simón!G$4:G$107,MATCH($A606,Simón!$A$4:$A$107,0)),"")</f>
        <v>3</v>
      </c>
      <c r="G606" s="21" t="str">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t="str">
        <f>IFERROR(INDEX(Simón!H$4:H$107,MATCH($A606,Simón!$A$4:$A$107,0)),"")</f>
        <v>-</v>
      </c>
      <c r="I606" s="24" t="str">
        <f>IFERROR(INDEX(Partidos!$J$4:$J$107,MATCH($A606,Partidos!$A$4:$A$107,0)),"")</f>
        <v>Grupos</v>
      </c>
      <c r="J606" s="21">
        <f>IF(AND(INDEX(Partidos!$J$4:$J$107,MATCH($A606,Partidos!$A$4:$A$107,0))&lt;&gt;"Grupos",INDEX(Partidos!$H$4:$H$107,MATCH($A606,Partidos!$A$4:$A$107,0))="Finalizado",$H606&lt;&gt;"",$H606=INDEX(Partidos!$K$4:$K$107,MATCH($A606,Partidos!$A$4:$A$107,0))),1,0)</f>
        <v>0</v>
      </c>
    </row>
    <row r="607" spans="1:10" x14ac:dyDescent="0.3">
      <c r="A607" s="29">
        <v>55</v>
      </c>
      <c r="B607" s="24" t="str">
        <f>IFERROR(INDEX(Partidos!$D$4:$D$107,MATCH($A607,Partidos!$A$4:$A$107,0)),"")</f>
        <v>Curazao</v>
      </c>
      <c r="C607" s="24" t="str">
        <f>IFERROR(INDEX(Partidos!$E$4:$E$107,MATCH($A607,Partidos!$A$4:$A$107,0)),"")</f>
        <v>Costa de Marfil</v>
      </c>
      <c r="D607" s="29" t="s">
        <v>272</v>
      </c>
      <c r="E607" s="24">
        <f>IFERROR(INDEX(Muni!F$4:F$107,MATCH($A607,Muni!$A$4:$A$107,0)),"")</f>
        <v>3</v>
      </c>
      <c r="F607" s="24">
        <f>IFERROR(INDEX(Muni!G$4:G$107,MATCH($A607,Muni!$A$4:$A$107,0)),"")</f>
        <v>3</v>
      </c>
      <c r="G607" s="21" t="str">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t="str">
        <f>IFERROR(INDEX(Muni!H$4:H$107,MATCH($A607,Muni!$A$4:$A$107,0)),"")</f>
        <v>-</v>
      </c>
      <c r="I607" s="24" t="str">
        <f>IFERROR(INDEX(Partidos!$J$4:$J$107,MATCH($A607,Partidos!$A$4:$A$107,0)),"")</f>
        <v>Grupos</v>
      </c>
      <c r="J607" s="21">
        <f>IF(AND(INDEX(Partidos!$J$4:$J$107,MATCH($A607,Partidos!$A$4:$A$107,0))&lt;&gt;"Grupos",INDEX(Partidos!$H$4:$H$107,MATCH($A607,Partidos!$A$4:$A$107,0))="Finalizado",$H607&lt;&gt;"",$H607=INDEX(Partidos!$K$4:$K$107,MATCH($A607,Partidos!$A$4:$A$107,0))),1,0)</f>
        <v>0</v>
      </c>
    </row>
    <row r="608" spans="1:10" x14ac:dyDescent="0.3">
      <c r="A608" s="31">
        <v>55</v>
      </c>
      <c r="B608" s="24" t="str">
        <f>IFERROR(INDEX(Partidos!$D$4:$D$107,MATCH($A608,Partidos!$A$4:$A$107,0)),"")</f>
        <v>Curazao</v>
      </c>
      <c r="C608" s="24" t="str">
        <f>IFERROR(INDEX(Partidos!$E$4:$E$107,MATCH($A608,Partidos!$A$4:$A$107,0)),"")</f>
        <v>Costa de Marfil</v>
      </c>
      <c r="D608" s="31" t="s">
        <v>273</v>
      </c>
      <c r="E608" s="24">
        <f>IFERROR(INDEX(Fer!F$4:F$107,MATCH($A608,Fer!$A$4:$A$107,0)),"")</f>
        <v>1</v>
      </c>
      <c r="F608" s="24">
        <f>IFERROR(INDEX(Fer!G$4:G$107,MATCH($A608,Fer!$A$4:$A$107,0)),"")</f>
        <v>4</v>
      </c>
      <c r="G608" s="21" t="str">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t="str">
        <f>IFERROR(INDEX(Fer!H$4:H$107,MATCH($A608,Fer!$A$4:$A$107,0)),"")</f>
        <v>-</v>
      </c>
      <c r="I608" s="24" t="str">
        <f>IFERROR(INDEX(Partidos!$J$4:$J$107,MATCH($A608,Partidos!$A$4:$A$107,0)),"")</f>
        <v>Grupos</v>
      </c>
      <c r="J608" s="21">
        <f>IF(AND(INDEX(Partidos!$J$4:$J$107,MATCH($A608,Partidos!$A$4:$A$107,0))&lt;&gt;"Grupos",INDEX(Partidos!$H$4:$H$107,MATCH($A608,Partidos!$A$4:$A$107,0))="Finalizado",$H608&lt;&gt;"",$H608=INDEX(Partidos!$K$4:$K$107,MATCH($A608,Partidos!$A$4:$A$107,0))),1,0)</f>
        <v>0</v>
      </c>
    </row>
    <row r="609" spans="1:10" x14ac:dyDescent="0.3">
      <c r="A609" s="29">
        <v>56</v>
      </c>
      <c r="B609" s="24" t="str">
        <f>IFERROR(INDEX(Partidos!$D$4:$D$107,MATCH($A609,Partidos!$A$4:$A$107,0)),"")</f>
        <v>Ecuador</v>
      </c>
      <c r="C609" s="24" t="str">
        <f>IFERROR(INDEX(Partidos!$E$4:$E$107,MATCH($A609,Partidos!$A$4:$A$107,0)),"")</f>
        <v>Alemania</v>
      </c>
      <c r="D609" s="29" t="s">
        <v>55</v>
      </c>
      <c r="E609" s="24">
        <f>IFERROR(INDEX(Álvaro!F$4:F$107,MATCH($A609,Álvaro!$A$4:$A$107,0)),"")</f>
        <v>1</v>
      </c>
      <c r="F609" s="24">
        <f>IFERROR(INDEX(Álvaro!G$4:G$107,MATCH($A609,Álvaro!$A$4:$A$107,0)),"")</f>
        <v>1</v>
      </c>
      <c r="G609" s="21" t="str">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t="str">
        <f>IFERROR(INDEX(Álvaro!H$4:H$107,MATCH($A609,Álvaro!$A$4:$A$107,0)),"")</f>
        <v>-</v>
      </c>
      <c r="I609" s="24" t="str">
        <f>IFERROR(INDEX(Partidos!$J$4:$J$107,MATCH($A609,Partidos!$A$4:$A$107,0)),"")</f>
        <v>Grupos</v>
      </c>
      <c r="J609" s="21">
        <f>IF(AND(INDEX(Partidos!$J$4:$J$107,MATCH($A609,Partidos!$A$4:$A$107,0))&lt;&gt;"Grupos",INDEX(Partidos!$H$4:$H$107,MATCH($A609,Partidos!$A$4:$A$107,0))="Finalizado",$H609&lt;&gt;"",$H609=INDEX(Partidos!$K$4:$K$107,MATCH($A609,Partidos!$A$4:$A$107,0))),1,0)</f>
        <v>0</v>
      </c>
    </row>
    <row r="610" spans="1:10" x14ac:dyDescent="0.3">
      <c r="A610" s="31">
        <v>56</v>
      </c>
      <c r="B610" s="24" t="str">
        <f>IFERROR(INDEX(Partidos!$D$4:$D$107,MATCH($A610,Partidos!$A$4:$A$107,0)),"")</f>
        <v>Ecuador</v>
      </c>
      <c r="C610" s="24" t="str">
        <f>IFERROR(INDEX(Partidos!$E$4:$E$107,MATCH($A610,Partidos!$A$4:$A$107,0)),"")</f>
        <v>Alemania</v>
      </c>
      <c r="D610" s="31" t="s">
        <v>264</v>
      </c>
      <c r="E610" s="24">
        <f>IFERROR(INDEX(Pepe!F$4:F$107,MATCH($A610,Pepe!$A$4:$A$107,0)),"")</f>
        <v>1</v>
      </c>
      <c r="F610" s="24">
        <f>IFERROR(INDEX(Pepe!G$4:G$107,MATCH($A610,Pepe!$A$4:$A$107,0)),"")</f>
        <v>1</v>
      </c>
      <c r="G610" s="21" t="str">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t="str">
        <f>IFERROR(INDEX(Pepe!H$4:H$107,MATCH($A610,Pepe!$A$4:$A$107,0)),"")</f>
        <v>-</v>
      </c>
      <c r="I610" s="24" t="str">
        <f>IFERROR(INDEX(Partidos!$J$4:$J$107,MATCH($A610,Partidos!$A$4:$A$107,0)),"")</f>
        <v>Grupos</v>
      </c>
      <c r="J610" s="21">
        <f>IF(AND(INDEX(Partidos!$J$4:$J$107,MATCH($A610,Partidos!$A$4:$A$107,0))&lt;&gt;"Grupos",INDEX(Partidos!$H$4:$H$107,MATCH($A610,Partidos!$A$4:$A$107,0))="Finalizado",$H610&lt;&gt;"",$H610=INDEX(Partidos!$K$4:$K$107,MATCH($A610,Partidos!$A$4:$A$107,0))),1,0)</f>
        <v>0</v>
      </c>
    </row>
    <row r="611" spans="1:10" x14ac:dyDescent="0.3">
      <c r="A611" s="29">
        <v>56</v>
      </c>
      <c r="B611" s="24" t="str">
        <f>IFERROR(INDEX(Partidos!$D$4:$D$107,MATCH($A611,Partidos!$A$4:$A$107,0)),"")</f>
        <v>Ecuador</v>
      </c>
      <c r="C611" s="24" t="str">
        <f>IFERROR(INDEX(Partidos!$E$4:$E$107,MATCH($A611,Partidos!$A$4:$A$107,0)),"")</f>
        <v>Alemania</v>
      </c>
      <c r="D611" s="29" t="s">
        <v>265</v>
      </c>
      <c r="E611" s="24">
        <f>IFERROR(INDEX(Patri!F$4:F$107,MATCH($A611,Patri!$A$4:$A$107,0)),"")</f>
        <v>1</v>
      </c>
      <c r="F611" s="24">
        <f>IFERROR(INDEX(Patri!G$4:G$107,MATCH($A611,Patri!$A$4:$A$107,0)),"")</f>
        <v>1</v>
      </c>
      <c r="G611" s="21" t="str">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t="str">
        <f>IFERROR(INDEX(Patri!H$4:H$107,MATCH($A611,Patri!$A$4:$A$107,0)),"")</f>
        <v>-</v>
      </c>
      <c r="I611" s="24" t="str">
        <f>IFERROR(INDEX(Partidos!$J$4:$J$107,MATCH($A611,Partidos!$A$4:$A$107,0)),"")</f>
        <v>Grupos</v>
      </c>
      <c r="J611" s="21">
        <f>IF(AND(INDEX(Partidos!$J$4:$J$107,MATCH($A611,Partidos!$A$4:$A$107,0))&lt;&gt;"Grupos",INDEX(Partidos!$H$4:$H$107,MATCH($A611,Partidos!$A$4:$A$107,0))="Finalizado",$H611&lt;&gt;"",$H611=INDEX(Partidos!$K$4:$K$107,MATCH($A611,Partidos!$A$4:$A$107,0))),1,0)</f>
        <v>0</v>
      </c>
    </row>
    <row r="612" spans="1:10" x14ac:dyDescent="0.3">
      <c r="A612" s="31">
        <v>56</v>
      </c>
      <c r="B612" s="24" t="str">
        <f>IFERROR(INDEX(Partidos!$D$4:$D$107,MATCH($A612,Partidos!$A$4:$A$107,0)),"")</f>
        <v>Ecuador</v>
      </c>
      <c r="C612" s="24" t="str">
        <f>IFERROR(INDEX(Partidos!$E$4:$E$107,MATCH($A612,Partidos!$A$4:$A$107,0)),"")</f>
        <v>Alemania</v>
      </c>
      <c r="D612" s="31" t="s">
        <v>266</v>
      </c>
      <c r="E612" s="24">
        <f>IFERROR(INDEX(Kike!F$4:F$107,MATCH($A612,Kike!$A$4:$A$107,0)),"")</f>
        <v>1</v>
      </c>
      <c r="F612" s="24">
        <f>IFERROR(INDEX(Kike!G$4:G$107,MATCH($A612,Kike!$A$4:$A$107,0)),"")</f>
        <v>2</v>
      </c>
      <c r="G612" s="21" t="str">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t="str">
        <f>IFERROR(INDEX(Kike!H$4:H$107,MATCH($A612,Kike!$A$4:$A$107,0)),"")</f>
        <v>-</v>
      </c>
      <c r="I612" s="24" t="str">
        <f>IFERROR(INDEX(Partidos!$J$4:$J$107,MATCH($A612,Partidos!$A$4:$A$107,0)),"")</f>
        <v>Grupos</v>
      </c>
      <c r="J612" s="21">
        <f>IF(AND(INDEX(Partidos!$J$4:$J$107,MATCH($A612,Partidos!$A$4:$A$107,0))&lt;&gt;"Grupos",INDEX(Partidos!$H$4:$H$107,MATCH($A612,Partidos!$A$4:$A$107,0))="Finalizado",$H612&lt;&gt;"",$H612=INDEX(Partidos!$K$4:$K$107,MATCH($A612,Partidos!$A$4:$A$107,0))),1,0)</f>
        <v>0</v>
      </c>
    </row>
    <row r="613" spans="1:10" x14ac:dyDescent="0.3">
      <c r="A613" s="29">
        <v>56</v>
      </c>
      <c r="B613" s="24" t="str">
        <f>IFERROR(INDEX(Partidos!$D$4:$D$107,MATCH($A613,Partidos!$A$4:$A$107,0)),"")</f>
        <v>Ecuador</v>
      </c>
      <c r="C613" s="24" t="str">
        <f>IFERROR(INDEX(Partidos!$E$4:$E$107,MATCH($A613,Partidos!$A$4:$A$107,0)),"")</f>
        <v>Alemania</v>
      </c>
      <c r="D613" s="29" t="s">
        <v>267</v>
      </c>
      <c r="E613" s="24">
        <f>IFERROR(INDEX(Quintero!F$4:F$107,MATCH($A613,Quintero!$A$4:$A$107,0)),"")</f>
        <v>1</v>
      </c>
      <c r="F613" s="24">
        <f>IFERROR(INDEX(Quintero!G$4:G$107,MATCH($A613,Quintero!$A$4:$A$107,0)),"")</f>
        <v>3</v>
      </c>
      <c r="G613" s="21" t="str">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t="str">
        <f>IFERROR(INDEX(Quintero!H$4:H$107,MATCH($A613,Quintero!$A$4:$A$107,0)),"")</f>
        <v>-</v>
      </c>
      <c r="I613" s="24" t="str">
        <f>IFERROR(INDEX(Partidos!$J$4:$J$107,MATCH($A613,Partidos!$A$4:$A$107,0)),"")</f>
        <v>Grupos</v>
      </c>
      <c r="J613" s="21">
        <f>IF(AND(INDEX(Partidos!$J$4:$J$107,MATCH($A613,Partidos!$A$4:$A$107,0))&lt;&gt;"Grupos",INDEX(Partidos!$H$4:$H$107,MATCH($A613,Partidos!$A$4:$A$107,0))="Finalizado",$H613&lt;&gt;"",$H613=INDEX(Partidos!$K$4:$K$107,MATCH($A613,Partidos!$A$4:$A$107,0))),1,0)</f>
        <v>0</v>
      </c>
    </row>
    <row r="614" spans="1:10" x14ac:dyDescent="0.3">
      <c r="A614" s="31">
        <v>56</v>
      </c>
      <c r="B614" s="24" t="str">
        <f>IFERROR(INDEX(Partidos!$D$4:$D$107,MATCH($A614,Partidos!$A$4:$A$107,0)),"")</f>
        <v>Ecuador</v>
      </c>
      <c r="C614" s="24" t="str">
        <f>IFERROR(INDEX(Partidos!$E$4:$E$107,MATCH($A614,Partidos!$A$4:$A$107,0)),"")</f>
        <v>Alemania</v>
      </c>
      <c r="D614" s="31" t="s">
        <v>268</v>
      </c>
      <c r="E614" s="24">
        <f>IFERROR(INDEX(Nacho!F$4:F$107,MATCH($A614,Nacho!$A$4:$A$107,0)),"")</f>
        <v>1</v>
      </c>
      <c r="F614" s="24">
        <f>IFERROR(INDEX(Nacho!G$4:G$107,MATCH($A614,Nacho!$A$4:$A$107,0)),"")</f>
        <v>1</v>
      </c>
      <c r="G614" s="21" t="str">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t="str">
        <f>IFERROR(INDEX(Nacho!H$4:H$107,MATCH($A614,Nacho!$A$4:$A$107,0)),"")</f>
        <v>-</v>
      </c>
      <c r="I614" s="24" t="str">
        <f>IFERROR(INDEX(Partidos!$J$4:$J$107,MATCH($A614,Partidos!$A$4:$A$107,0)),"")</f>
        <v>Grupos</v>
      </c>
      <c r="J614" s="21">
        <f>IF(AND(INDEX(Partidos!$J$4:$J$107,MATCH($A614,Partidos!$A$4:$A$107,0))&lt;&gt;"Grupos",INDEX(Partidos!$H$4:$H$107,MATCH($A614,Partidos!$A$4:$A$107,0))="Finalizado",$H614&lt;&gt;"",$H614=INDEX(Partidos!$K$4:$K$107,MATCH($A614,Partidos!$A$4:$A$107,0))),1,0)</f>
        <v>0</v>
      </c>
    </row>
    <row r="615" spans="1:10" x14ac:dyDescent="0.3">
      <c r="A615" s="29">
        <v>56</v>
      </c>
      <c r="B615" s="24" t="str">
        <f>IFERROR(INDEX(Partidos!$D$4:$D$107,MATCH($A615,Partidos!$A$4:$A$107,0)),"")</f>
        <v>Ecuador</v>
      </c>
      <c r="C615" s="24" t="str">
        <f>IFERROR(INDEX(Partidos!$E$4:$E$107,MATCH($A615,Partidos!$A$4:$A$107,0)),"")</f>
        <v>Alemania</v>
      </c>
      <c r="D615" s="29" t="s">
        <v>269</v>
      </c>
      <c r="E615" s="24">
        <f>IFERROR(INDEX(Luis!F$4:F$107,MATCH($A615,Luis!$A$4:$A$107,0)),"")</f>
        <v>1</v>
      </c>
      <c r="F615" s="24">
        <f>IFERROR(INDEX(Luis!G$4:G$107,MATCH($A615,Luis!$A$4:$A$107,0)),"")</f>
        <v>3</v>
      </c>
      <c r="G615" s="21" t="str">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t="str">
        <f>IFERROR(INDEX(Luis!H$4:H$107,MATCH($A615,Luis!$A$4:$A$107,0)),"")</f>
        <v>-</v>
      </c>
      <c r="I615" s="24" t="str">
        <f>IFERROR(INDEX(Partidos!$J$4:$J$107,MATCH($A615,Partidos!$A$4:$A$107,0)),"")</f>
        <v>Grupos</v>
      </c>
      <c r="J615" s="21">
        <f>IF(AND(INDEX(Partidos!$J$4:$J$107,MATCH($A615,Partidos!$A$4:$A$107,0))&lt;&gt;"Grupos",INDEX(Partidos!$H$4:$H$107,MATCH($A615,Partidos!$A$4:$A$107,0))="Finalizado",$H615&lt;&gt;"",$H615=INDEX(Partidos!$K$4:$K$107,MATCH($A615,Partidos!$A$4:$A$107,0))),1,0)</f>
        <v>0</v>
      </c>
    </row>
    <row r="616" spans="1:10" x14ac:dyDescent="0.3">
      <c r="A616" s="31">
        <v>56</v>
      </c>
      <c r="B616" s="24" t="str">
        <f>IFERROR(INDEX(Partidos!$D$4:$D$107,MATCH($A616,Partidos!$A$4:$A$107,0)),"")</f>
        <v>Ecuador</v>
      </c>
      <c r="C616" s="24" t="str">
        <f>IFERROR(INDEX(Partidos!$E$4:$E$107,MATCH($A616,Partidos!$A$4:$A$107,0)),"")</f>
        <v>Alemania</v>
      </c>
      <c r="D616" s="31" t="s">
        <v>270</v>
      </c>
      <c r="E616" s="24">
        <f>IFERROR(INDEX(Felipe!F$4:F$107,MATCH($A616,Felipe!$A$4:$A$107,0)),"")</f>
        <v>1</v>
      </c>
      <c r="F616" s="24">
        <f>IFERROR(INDEX(Felipe!G$4:G$107,MATCH($A616,Felipe!$A$4:$A$107,0)),"")</f>
        <v>1</v>
      </c>
      <c r="G616" s="21" t="str">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t="str">
        <f>IFERROR(INDEX(Felipe!H$4:H$107,MATCH($A616,Felipe!$A$4:$A$107,0)),"")</f>
        <v>-</v>
      </c>
      <c r="I616" s="24" t="str">
        <f>IFERROR(INDEX(Partidos!$J$4:$J$107,MATCH($A616,Partidos!$A$4:$A$107,0)),"")</f>
        <v>Grupos</v>
      </c>
      <c r="J616" s="21">
        <f>IF(AND(INDEX(Partidos!$J$4:$J$107,MATCH($A616,Partidos!$A$4:$A$107,0))&lt;&gt;"Grupos",INDEX(Partidos!$H$4:$H$107,MATCH($A616,Partidos!$A$4:$A$107,0))="Finalizado",$H616&lt;&gt;"",$H616=INDEX(Partidos!$K$4:$K$107,MATCH($A616,Partidos!$A$4:$A$107,0))),1,0)</f>
        <v>0</v>
      </c>
    </row>
    <row r="617" spans="1:10" x14ac:dyDescent="0.3">
      <c r="A617" s="29">
        <v>56</v>
      </c>
      <c r="B617" s="24" t="str">
        <f>IFERROR(INDEX(Partidos!$D$4:$D$107,MATCH($A617,Partidos!$A$4:$A$107,0)),"")</f>
        <v>Ecuador</v>
      </c>
      <c r="C617" s="24" t="str">
        <f>IFERROR(INDEX(Partidos!$E$4:$E$107,MATCH($A617,Partidos!$A$4:$A$107,0)),"")</f>
        <v>Alemania</v>
      </c>
      <c r="D617" s="29" t="s">
        <v>271</v>
      </c>
      <c r="E617" s="24">
        <f>IFERROR(INDEX(Simón!F$4:F$107,MATCH($A617,Simón!$A$4:$A$107,0)),"")</f>
        <v>1</v>
      </c>
      <c r="F617" s="24">
        <f>IFERROR(INDEX(Simón!G$4:G$107,MATCH($A617,Simón!$A$4:$A$107,0)),"")</f>
        <v>3</v>
      </c>
      <c r="G617" s="21" t="str">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t="str">
        <f>IFERROR(INDEX(Simón!H$4:H$107,MATCH($A617,Simón!$A$4:$A$107,0)),"")</f>
        <v>-</v>
      </c>
      <c r="I617" s="24" t="str">
        <f>IFERROR(INDEX(Partidos!$J$4:$J$107,MATCH($A617,Partidos!$A$4:$A$107,0)),"")</f>
        <v>Grupos</v>
      </c>
      <c r="J617" s="21">
        <f>IF(AND(INDEX(Partidos!$J$4:$J$107,MATCH($A617,Partidos!$A$4:$A$107,0))&lt;&gt;"Grupos",INDEX(Partidos!$H$4:$H$107,MATCH($A617,Partidos!$A$4:$A$107,0))="Finalizado",$H617&lt;&gt;"",$H617=INDEX(Partidos!$K$4:$K$107,MATCH($A617,Partidos!$A$4:$A$107,0))),1,0)</f>
        <v>0</v>
      </c>
    </row>
    <row r="618" spans="1:10" x14ac:dyDescent="0.3">
      <c r="A618" s="31">
        <v>56</v>
      </c>
      <c r="B618" s="24" t="str">
        <f>IFERROR(INDEX(Partidos!$D$4:$D$107,MATCH($A618,Partidos!$A$4:$A$107,0)),"")</f>
        <v>Ecuador</v>
      </c>
      <c r="C618" s="24" t="str">
        <f>IFERROR(INDEX(Partidos!$E$4:$E$107,MATCH($A618,Partidos!$A$4:$A$107,0)),"")</f>
        <v>Alemania</v>
      </c>
      <c r="D618" s="31" t="s">
        <v>272</v>
      </c>
      <c r="E618" s="24">
        <f>IFERROR(INDEX(Muni!F$4:F$107,MATCH($A618,Muni!$A$4:$A$107,0)),"")</f>
        <v>1</v>
      </c>
      <c r="F618" s="24">
        <f>IFERROR(INDEX(Muni!G$4:G$107,MATCH($A618,Muni!$A$4:$A$107,0)),"")</f>
        <v>1</v>
      </c>
      <c r="G618" s="21" t="str">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t="str">
        <f>IFERROR(INDEX(Muni!H$4:H$107,MATCH($A618,Muni!$A$4:$A$107,0)),"")</f>
        <v>-</v>
      </c>
      <c r="I618" s="24" t="str">
        <f>IFERROR(INDEX(Partidos!$J$4:$J$107,MATCH($A618,Partidos!$A$4:$A$107,0)),"")</f>
        <v>Grupos</v>
      </c>
      <c r="J618" s="21">
        <f>IF(AND(INDEX(Partidos!$J$4:$J$107,MATCH($A618,Partidos!$A$4:$A$107,0))&lt;&gt;"Grupos",INDEX(Partidos!$H$4:$H$107,MATCH($A618,Partidos!$A$4:$A$107,0))="Finalizado",$H618&lt;&gt;"",$H618=INDEX(Partidos!$K$4:$K$107,MATCH($A618,Partidos!$A$4:$A$107,0))),1,0)</f>
        <v>0</v>
      </c>
    </row>
    <row r="619" spans="1:10" x14ac:dyDescent="0.3">
      <c r="A619" s="29">
        <v>56</v>
      </c>
      <c r="B619" s="24" t="str">
        <f>IFERROR(INDEX(Partidos!$D$4:$D$107,MATCH($A619,Partidos!$A$4:$A$107,0)),"")</f>
        <v>Ecuador</v>
      </c>
      <c r="C619" s="24" t="str">
        <f>IFERROR(INDEX(Partidos!$E$4:$E$107,MATCH($A619,Partidos!$A$4:$A$107,0)),"")</f>
        <v>Alemania</v>
      </c>
      <c r="D619" s="29" t="s">
        <v>273</v>
      </c>
      <c r="E619" s="24">
        <f>IFERROR(INDEX(Fer!F$4:F$107,MATCH($A619,Fer!$A$4:$A$107,0)),"")</f>
        <v>2</v>
      </c>
      <c r="F619" s="24">
        <f>IFERROR(INDEX(Fer!G$4:G$107,MATCH($A619,Fer!$A$4:$A$107,0)),"")</f>
        <v>2</v>
      </c>
      <c r="G619" s="21" t="str">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t="str">
        <f>IFERROR(INDEX(Fer!H$4:H$107,MATCH($A619,Fer!$A$4:$A$107,0)),"")</f>
        <v>-</v>
      </c>
      <c r="I619" s="24" t="str">
        <f>IFERROR(INDEX(Partidos!$J$4:$J$107,MATCH($A619,Partidos!$A$4:$A$107,0)),"")</f>
        <v>Grupos</v>
      </c>
      <c r="J619" s="21">
        <f>IF(AND(INDEX(Partidos!$J$4:$J$107,MATCH($A619,Partidos!$A$4:$A$107,0))&lt;&gt;"Grupos",INDEX(Partidos!$H$4:$H$107,MATCH($A619,Partidos!$A$4:$A$107,0))="Finalizado",$H619&lt;&gt;"",$H619=INDEX(Partidos!$K$4:$K$107,MATCH($A619,Partidos!$A$4:$A$107,0))),1,0)</f>
        <v>0</v>
      </c>
    </row>
    <row r="620" spans="1:10" x14ac:dyDescent="0.3">
      <c r="A620" s="31">
        <v>57</v>
      </c>
      <c r="B620" s="24" t="str">
        <f>IFERROR(INDEX(Partidos!$D$4:$D$107,MATCH($A620,Partidos!$A$4:$A$107,0)),"")</f>
        <v>Japón</v>
      </c>
      <c r="C620" s="24" t="str">
        <f>IFERROR(INDEX(Partidos!$E$4:$E$107,MATCH($A620,Partidos!$A$4:$A$107,0)),"")</f>
        <v>Suecia</v>
      </c>
      <c r="D620" s="31" t="s">
        <v>55</v>
      </c>
      <c r="E620" s="24">
        <f>IFERROR(INDEX(Álvaro!F$4:F$107,MATCH($A620,Álvaro!$A$4:$A$107,0)),"")</f>
        <v>1</v>
      </c>
      <c r="F620" s="24">
        <f>IFERROR(INDEX(Álvaro!G$4:G$107,MATCH($A620,Álvaro!$A$4:$A$107,0)),"")</f>
        <v>0</v>
      </c>
      <c r="G620" s="21" t="str">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t="str">
        <f>IFERROR(INDEX(Álvaro!H$4:H$107,MATCH($A620,Álvaro!$A$4:$A$107,0)),"")</f>
        <v>-</v>
      </c>
      <c r="I620" s="24" t="str">
        <f>IFERROR(INDEX(Partidos!$J$4:$J$107,MATCH($A620,Partidos!$A$4:$A$107,0)),"")</f>
        <v>Grupos</v>
      </c>
      <c r="J620" s="21">
        <f>IF(AND(INDEX(Partidos!$J$4:$J$107,MATCH($A620,Partidos!$A$4:$A$107,0))&lt;&gt;"Grupos",INDEX(Partidos!$H$4:$H$107,MATCH($A620,Partidos!$A$4:$A$107,0))="Finalizado",$H620&lt;&gt;"",$H620=INDEX(Partidos!$K$4:$K$107,MATCH($A620,Partidos!$A$4:$A$107,0))),1,0)</f>
        <v>0</v>
      </c>
    </row>
    <row r="621" spans="1:10" x14ac:dyDescent="0.3">
      <c r="A621" s="29">
        <v>57</v>
      </c>
      <c r="B621" s="24" t="str">
        <f>IFERROR(INDEX(Partidos!$D$4:$D$107,MATCH($A621,Partidos!$A$4:$A$107,0)),"")</f>
        <v>Japón</v>
      </c>
      <c r="C621" s="24" t="str">
        <f>IFERROR(INDEX(Partidos!$E$4:$E$107,MATCH($A621,Partidos!$A$4:$A$107,0)),"")</f>
        <v>Suecia</v>
      </c>
      <c r="D621" s="29" t="s">
        <v>264</v>
      </c>
      <c r="E621" s="24">
        <f>IFERROR(INDEX(Pepe!F$4:F$107,MATCH($A621,Pepe!$A$4:$A$107,0)),"")</f>
        <v>1</v>
      </c>
      <c r="F621" s="24">
        <f>IFERROR(INDEX(Pepe!G$4:G$107,MATCH($A621,Pepe!$A$4:$A$107,0)),"")</f>
        <v>0</v>
      </c>
      <c r="G621" s="21" t="str">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t="str">
        <f>IFERROR(INDEX(Pepe!H$4:H$107,MATCH($A621,Pepe!$A$4:$A$107,0)),"")</f>
        <v>-</v>
      </c>
      <c r="I621" s="24" t="str">
        <f>IFERROR(INDEX(Partidos!$J$4:$J$107,MATCH($A621,Partidos!$A$4:$A$107,0)),"")</f>
        <v>Grupos</v>
      </c>
      <c r="J621" s="21">
        <f>IF(AND(INDEX(Partidos!$J$4:$J$107,MATCH($A621,Partidos!$A$4:$A$107,0))&lt;&gt;"Grupos",INDEX(Partidos!$H$4:$H$107,MATCH($A621,Partidos!$A$4:$A$107,0))="Finalizado",$H621&lt;&gt;"",$H621=INDEX(Partidos!$K$4:$K$107,MATCH($A621,Partidos!$A$4:$A$107,0))),1,0)</f>
        <v>0</v>
      </c>
    </row>
    <row r="622" spans="1:10" x14ac:dyDescent="0.3">
      <c r="A622" s="31">
        <v>57</v>
      </c>
      <c r="B622" s="24" t="str">
        <f>IFERROR(INDEX(Partidos!$D$4:$D$107,MATCH($A622,Partidos!$A$4:$A$107,0)),"")</f>
        <v>Japón</v>
      </c>
      <c r="C622" s="24" t="str">
        <f>IFERROR(INDEX(Partidos!$E$4:$E$107,MATCH($A622,Partidos!$A$4:$A$107,0)),"")</f>
        <v>Suecia</v>
      </c>
      <c r="D622" s="31" t="s">
        <v>265</v>
      </c>
      <c r="E622" s="24">
        <f>IFERROR(INDEX(Patri!F$4:F$107,MATCH($A622,Patri!$A$4:$A$107,0)),"")</f>
        <v>1</v>
      </c>
      <c r="F622" s="24">
        <f>IFERROR(INDEX(Patri!G$4:G$107,MATCH($A622,Patri!$A$4:$A$107,0)),"")</f>
        <v>0</v>
      </c>
      <c r="G622" s="21" t="str">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t="str">
        <f>IFERROR(INDEX(Patri!H$4:H$107,MATCH($A622,Patri!$A$4:$A$107,0)),"")</f>
        <v>-</v>
      </c>
      <c r="I622" s="24" t="str">
        <f>IFERROR(INDEX(Partidos!$J$4:$J$107,MATCH($A622,Partidos!$A$4:$A$107,0)),"")</f>
        <v>Grupos</v>
      </c>
      <c r="J622" s="21">
        <f>IF(AND(INDEX(Partidos!$J$4:$J$107,MATCH($A622,Partidos!$A$4:$A$107,0))&lt;&gt;"Grupos",INDEX(Partidos!$H$4:$H$107,MATCH($A622,Partidos!$A$4:$A$107,0))="Finalizado",$H622&lt;&gt;"",$H622=INDEX(Partidos!$K$4:$K$107,MATCH($A622,Partidos!$A$4:$A$107,0))),1,0)</f>
        <v>0</v>
      </c>
    </row>
    <row r="623" spans="1:10" x14ac:dyDescent="0.3">
      <c r="A623" s="29">
        <v>57</v>
      </c>
      <c r="B623" s="24" t="str">
        <f>IFERROR(INDEX(Partidos!$D$4:$D$107,MATCH($A623,Partidos!$A$4:$A$107,0)),"")</f>
        <v>Japón</v>
      </c>
      <c r="C623" s="24" t="str">
        <f>IFERROR(INDEX(Partidos!$E$4:$E$107,MATCH($A623,Partidos!$A$4:$A$107,0)),"")</f>
        <v>Suecia</v>
      </c>
      <c r="D623" s="29" t="s">
        <v>266</v>
      </c>
      <c r="E623" s="24">
        <f>IFERROR(INDEX(Kike!F$4:F$107,MATCH($A623,Kike!$A$4:$A$107,0)),"")</f>
        <v>2</v>
      </c>
      <c r="F623" s="24">
        <f>IFERROR(INDEX(Kike!G$4:G$107,MATCH($A623,Kike!$A$4:$A$107,0)),"")</f>
        <v>0</v>
      </c>
      <c r="G623" s="21" t="str">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t="str">
        <f>IFERROR(INDEX(Kike!H$4:H$107,MATCH($A623,Kike!$A$4:$A$107,0)),"")</f>
        <v>-</v>
      </c>
      <c r="I623" s="24" t="str">
        <f>IFERROR(INDEX(Partidos!$J$4:$J$107,MATCH($A623,Partidos!$A$4:$A$107,0)),"")</f>
        <v>Grupos</v>
      </c>
      <c r="J623" s="21">
        <f>IF(AND(INDEX(Partidos!$J$4:$J$107,MATCH($A623,Partidos!$A$4:$A$107,0))&lt;&gt;"Grupos",INDEX(Partidos!$H$4:$H$107,MATCH($A623,Partidos!$A$4:$A$107,0))="Finalizado",$H623&lt;&gt;"",$H623=INDEX(Partidos!$K$4:$K$107,MATCH($A623,Partidos!$A$4:$A$107,0))),1,0)</f>
        <v>0</v>
      </c>
    </row>
    <row r="624" spans="1:10" x14ac:dyDescent="0.3">
      <c r="A624" s="31">
        <v>57</v>
      </c>
      <c r="B624" s="24" t="str">
        <f>IFERROR(INDEX(Partidos!$D$4:$D$107,MATCH($A624,Partidos!$A$4:$A$107,0)),"")</f>
        <v>Japón</v>
      </c>
      <c r="C624" s="24" t="str">
        <f>IFERROR(INDEX(Partidos!$E$4:$E$107,MATCH($A624,Partidos!$A$4:$A$107,0)),"")</f>
        <v>Suecia</v>
      </c>
      <c r="D624" s="31" t="s">
        <v>267</v>
      </c>
      <c r="E624" s="24">
        <f>IFERROR(INDEX(Quintero!F$4:F$107,MATCH($A624,Quintero!$A$4:$A$107,0)),"")</f>
        <v>1</v>
      </c>
      <c r="F624" s="24">
        <f>IFERROR(INDEX(Quintero!G$4:G$107,MATCH($A624,Quintero!$A$4:$A$107,0)),"")</f>
        <v>0</v>
      </c>
      <c r="G624" s="21" t="str">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t="str">
        <f>IFERROR(INDEX(Quintero!H$4:H$107,MATCH($A624,Quintero!$A$4:$A$107,0)),"")</f>
        <v>-</v>
      </c>
      <c r="I624" s="24" t="str">
        <f>IFERROR(INDEX(Partidos!$J$4:$J$107,MATCH($A624,Partidos!$A$4:$A$107,0)),"")</f>
        <v>Grupos</v>
      </c>
      <c r="J624" s="21">
        <f>IF(AND(INDEX(Partidos!$J$4:$J$107,MATCH($A624,Partidos!$A$4:$A$107,0))&lt;&gt;"Grupos",INDEX(Partidos!$H$4:$H$107,MATCH($A624,Partidos!$A$4:$A$107,0))="Finalizado",$H624&lt;&gt;"",$H624=INDEX(Partidos!$K$4:$K$107,MATCH($A624,Partidos!$A$4:$A$107,0))),1,0)</f>
        <v>0</v>
      </c>
    </row>
    <row r="625" spans="1:10" x14ac:dyDescent="0.3">
      <c r="A625" s="29">
        <v>57</v>
      </c>
      <c r="B625" s="24" t="str">
        <f>IFERROR(INDEX(Partidos!$D$4:$D$107,MATCH($A625,Partidos!$A$4:$A$107,0)),"")</f>
        <v>Japón</v>
      </c>
      <c r="C625" s="24" t="str">
        <f>IFERROR(INDEX(Partidos!$E$4:$E$107,MATCH($A625,Partidos!$A$4:$A$107,0)),"")</f>
        <v>Suecia</v>
      </c>
      <c r="D625" s="29" t="s">
        <v>268</v>
      </c>
      <c r="E625" s="24">
        <f>IFERROR(INDEX(Nacho!F$4:F$107,MATCH($A625,Nacho!$A$4:$A$107,0)),"")</f>
        <v>2</v>
      </c>
      <c r="F625" s="24">
        <f>IFERROR(INDEX(Nacho!G$4:G$107,MATCH($A625,Nacho!$A$4:$A$107,0)),"")</f>
        <v>1</v>
      </c>
      <c r="G625" s="21" t="str">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t="str">
        <f>IFERROR(INDEX(Nacho!H$4:H$107,MATCH($A625,Nacho!$A$4:$A$107,0)),"")</f>
        <v>-</v>
      </c>
      <c r="I625" s="24" t="str">
        <f>IFERROR(INDEX(Partidos!$J$4:$J$107,MATCH($A625,Partidos!$A$4:$A$107,0)),"")</f>
        <v>Grupos</v>
      </c>
      <c r="J625" s="21">
        <f>IF(AND(INDEX(Partidos!$J$4:$J$107,MATCH($A625,Partidos!$A$4:$A$107,0))&lt;&gt;"Grupos",INDEX(Partidos!$H$4:$H$107,MATCH($A625,Partidos!$A$4:$A$107,0))="Finalizado",$H625&lt;&gt;"",$H625=INDEX(Partidos!$K$4:$K$107,MATCH($A625,Partidos!$A$4:$A$107,0))),1,0)</f>
        <v>0</v>
      </c>
    </row>
    <row r="626" spans="1:10" x14ac:dyDescent="0.3">
      <c r="A626" s="31">
        <v>57</v>
      </c>
      <c r="B626" s="24" t="str">
        <f>IFERROR(INDEX(Partidos!$D$4:$D$107,MATCH($A626,Partidos!$A$4:$A$107,0)),"")</f>
        <v>Japón</v>
      </c>
      <c r="C626" s="24" t="str">
        <f>IFERROR(INDEX(Partidos!$E$4:$E$107,MATCH($A626,Partidos!$A$4:$A$107,0)),"")</f>
        <v>Suecia</v>
      </c>
      <c r="D626" s="31" t="s">
        <v>269</v>
      </c>
      <c r="E626" s="24">
        <f>IFERROR(INDEX(Luis!F$4:F$107,MATCH($A626,Luis!$A$4:$A$107,0)),"")</f>
        <v>2</v>
      </c>
      <c r="F626" s="24">
        <f>IFERROR(INDEX(Luis!G$4:G$107,MATCH($A626,Luis!$A$4:$A$107,0)),"")</f>
        <v>1</v>
      </c>
      <c r="G626" s="21" t="str">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t="str">
        <f>IFERROR(INDEX(Luis!H$4:H$107,MATCH($A626,Luis!$A$4:$A$107,0)),"")</f>
        <v>-</v>
      </c>
      <c r="I626" s="24" t="str">
        <f>IFERROR(INDEX(Partidos!$J$4:$J$107,MATCH($A626,Partidos!$A$4:$A$107,0)),"")</f>
        <v>Grupos</v>
      </c>
      <c r="J626" s="21">
        <f>IF(AND(INDEX(Partidos!$J$4:$J$107,MATCH($A626,Partidos!$A$4:$A$107,0))&lt;&gt;"Grupos",INDEX(Partidos!$H$4:$H$107,MATCH($A626,Partidos!$A$4:$A$107,0))="Finalizado",$H626&lt;&gt;"",$H626=INDEX(Partidos!$K$4:$K$107,MATCH($A626,Partidos!$A$4:$A$107,0))),1,0)</f>
        <v>0</v>
      </c>
    </row>
    <row r="627" spans="1:10" x14ac:dyDescent="0.3">
      <c r="A627" s="29">
        <v>57</v>
      </c>
      <c r="B627" s="24" t="str">
        <f>IFERROR(INDEX(Partidos!$D$4:$D$107,MATCH($A627,Partidos!$A$4:$A$107,0)),"")</f>
        <v>Japón</v>
      </c>
      <c r="C627" s="24" t="str">
        <f>IFERROR(INDEX(Partidos!$E$4:$E$107,MATCH($A627,Partidos!$A$4:$A$107,0)),"")</f>
        <v>Suecia</v>
      </c>
      <c r="D627" s="29" t="s">
        <v>270</v>
      </c>
      <c r="E627" s="24">
        <f>IFERROR(INDEX(Felipe!F$4:F$107,MATCH($A627,Felipe!$A$4:$A$107,0)),"")</f>
        <v>2</v>
      </c>
      <c r="F627" s="24">
        <f>IFERROR(INDEX(Felipe!G$4:G$107,MATCH($A627,Felipe!$A$4:$A$107,0)),"")</f>
        <v>1</v>
      </c>
      <c r="G627" s="21" t="str">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t="str">
        <f>IFERROR(INDEX(Felipe!H$4:H$107,MATCH($A627,Felipe!$A$4:$A$107,0)),"")</f>
        <v>-</v>
      </c>
      <c r="I627" s="24" t="str">
        <f>IFERROR(INDEX(Partidos!$J$4:$J$107,MATCH($A627,Partidos!$A$4:$A$107,0)),"")</f>
        <v>Grupos</v>
      </c>
      <c r="J627" s="21">
        <f>IF(AND(INDEX(Partidos!$J$4:$J$107,MATCH($A627,Partidos!$A$4:$A$107,0))&lt;&gt;"Grupos",INDEX(Partidos!$H$4:$H$107,MATCH($A627,Partidos!$A$4:$A$107,0))="Finalizado",$H627&lt;&gt;"",$H627=INDEX(Partidos!$K$4:$K$107,MATCH($A627,Partidos!$A$4:$A$107,0))),1,0)</f>
        <v>0</v>
      </c>
    </row>
    <row r="628" spans="1:10" x14ac:dyDescent="0.3">
      <c r="A628" s="31">
        <v>57</v>
      </c>
      <c r="B628" s="24" t="str">
        <f>IFERROR(INDEX(Partidos!$D$4:$D$107,MATCH($A628,Partidos!$A$4:$A$107,0)),"")</f>
        <v>Japón</v>
      </c>
      <c r="C628" s="24" t="str">
        <f>IFERROR(INDEX(Partidos!$E$4:$E$107,MATCH($A628,Partidos!$A$4:$A$107,0)),"")</f>
        <v>Suecia</v>
      </c>
      <c r="D628" s="31" t="s">
        <v>271</v>
      </c>
      <c r="E628" s="24">
        <f>IFERROR(INDEX(Simón!F$4:F$107,MATCH($A628,Simón!$A$4:$A$107,0)),"")</f>
        <v>2</v>
      </c>
      <c r="F628" s="24">
        <f>IFERROR(INDEX(Simón!G$4:G$107,MATCH($A628,Simón!$A$4:$A$107,0)),"")</f>
        <v>0</v>
      </c>
      <c r="G628" s="21" t="str">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t="str">
        <f>IFERROR(INDEX(Simón!H$4:H$107,MATCH($A628,Simón!$A$4:$A$107,0)),"")</f>
        <v>-</v>
      </c>
      <c r="I628" s="24" t="str">
        <f>IFERROR(INDEX(Partidos!$J$4:$J$107,MATCH($A628,Partidos!$A$4:$A$107,0)),"")</f>
        <v>Grupos</v>
      </c>
      <c r="J628" s="21">
        <f>IF(AND(INDEX(Partidos!$J$4:$J$107,MATCH($A628,Partidos!$A$4:$A$107,0))&lt;&gt;"Grupos",INDEX(Partidos!$H$4:$H$107,MATCH($A628,Partidos!$A$4:$A$107,0))="Finalizado",$H628&lt;&gt;"",$H628=INDEX(Partidos!$K$4:$K$107,MATCH($A628,Partidos!$A$4:$A$107,0))),1,0)</f>
        <v>0</v>
      </c>
    </row>
    <row r="629" spans="1:10" x14ac:dyDescent="0.3">
      <c r="A629" s="29">
        <v>57</v>
      </c>
      <c r="B629" s="24" t="str">
        <f>IFERROR(INDEX(Partidos!$D$4:$D$107,MATCH($A629,Partidos!$A$4:$A$107,0)),"")</f>
        <v>Japón</v>
      </c>
      <c r="C629" s="24" t="str">
        <f>IFERROR(INDEX(Partidos!$E$4:$E$107,MATCH($A629,Partidos!$A$4:$A$107,0)),"")</f>
        <v>Suecia</v>
      </c>
      <c r="D629" s="29" t="s">
        <v>272</v>
      </c>
      <c r="E629" s="24">
        <f>IFERROR(INDEX(Muni!F$4:F$107,MATCH($A629,Muni!$A$4:$A$107,0)),"")</f>
        <v>2</v>
      </c>
      <c r="F629" s="24">
        <f>IFERROR(INDEX(Muni!G$4:G$107,MATCH($A629,Muni!$A$4:$A$107,0)),"")</f>
        <v>2</v>
      </c>
      <c r="G629" s="21" t="str">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t="str">
        <f>IFERROR(INDEX(Muni!H$4:H$107,MATCH($A629,Muni!$A$4:$A$107,0)),"")</f>
        <v>-</v>
      </c>
      <c r="I629" s="24" t="str">
        <f>IFERROR(INDEX(Partidos!$J$4:$J$107,MATCH($A629,Partidos!$A$4:$A$107,0)),"")</f>
        <v>Grupos</v>
      </c>
      <c r="J629" s="21">
        <f>IF(AND(INDEX(Partidos!$J$4:$J$107,MATCH($A629,Partidos!$A$4:$A$107,0))&lt;&gt;"Grupos",INDEX(Partidos!$H$4:$H$107,MATCH($A629,Partidos!$A$4:$A$107,0))="Finalizado",$H629&lt;&gt;"",$H629=INDEX(Partidos!$K$4:$K$107,MATCH($A629,Partidos!$A$4:$A$107,0))),1,0)</f>
        <v>0</v>
      </c>
    </row>
    <row r="630" spans="1:10" x14ac:dyDescent="0.3">
      <c r="A630" s="31">
        <v>57</v>
      </c>
      <c r="B630" s="24" t="str">
        <f>IFERROR(INDEX(Partidos!$D$4:$D$107,MATCH($A630,Partidos!$A$4:$A$107,0)),"")</f>
        <v>Japón</v>
      </c>
      <c r="C630" s="24" t="str">
        <f>IFERROR(INDEX(Partidos!$E$4:$E$107,MATCH($A630,Partidos!$A$4:$A$107,0)),"")</f>
        <v>Suecia</v>
      </c>
      <c r="D630" s="31" t="s">
        <v>273</v>
      </c>
      <c r="E630" s="24">
        <f>IFERROR(INDEX(Fer!F$4:F$107,MATCH($A630,Fer!$A$4:$A$107,0)),"")</f>
        <v>1</v>
      </c>
      <c r="F630" s="24">
        <f>IFERROR(INDEX(Fer!G$4:G$107,MATCH($A630,Fer!$A$4:$A$107,0)),"")</f>
        <v>1</v>
      </c>
      <c r="G630" s="21" t="str">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t="str">
        <f>IFERROR(INDEX(Fer!H$4:H$107,MATCH($A630,Fer!$A$4:$A$107,0)),"")</f>
        <v>-</v>
      </c>
      <c r="I630" s="24" t="str">
        <f>IFERROR(INDEX(Partidos!$J$4:$J$107,MATCH($A630,Partidos!$A$4:$A$107,0)),"")</f>
        <v>Grupos</v>
      </c>
      <c r="J630" s="21">
        <f>IF(AND(INDEX(Partidos!$J$4:$J$107,MATCH($A630,Partidos!$A$4:$A$107,0))&lt;&gt;"Grupos",INDEX(Partidos!$H$4:$H$107,MATCH($A630,Partidos!$A$4:$A$107,0))="Finalizado",$H630&lt;&gt;"",$H630=INDEX(Partidos!$K$4:$K$107,MATCH($A630,Partidos!$A$4:$A$107,0))),1,0)</f>
        <v>0</v>
      </c>
    </row>
    <row r="631" spans="1:10" x14ac:dyDescent="0.3">
      <c r="A631" s="29">
        <v>58</v>
      </c>
      <c r="B631" s="24" t="str">
        <f>IFERROR(INDEX(Partidos!$D$4:$D$107,MATCH($A631,Partidos!$A$4:$A$107,0)),"")</f>
        <v>Túnez</v>
      </c>
      <c r="C631" s="24" t="str">
        <f>IFERROR(INDEX(Partidos!$E$4:$E$107,MATCH($A631,Partidos!$A$4:$A$107,0)),"")</f>
        <v>Países Bajos</v>
      </c>
      <c r="D631" s="29" t="s">
        <v>55</v>
      </c>
      <c r="E631" s="24">
        <f>IFERROR(INDEX(Álvaro!F$4:F$107,MATCH($A631,Álvaro!$A$4:$A$107,0)),"")</f>
        <v>0</v>
      </c>
      <c r="F631" s="24">
        <f>IFERROR(INDEX(Álvaro!G$4:G$107,MATCH($A631,Álvaro!$A$4:$A$107,0)),"")</f>
        <v>2</v>
      </c>
      <c r="G631" s="21" t="str">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t="str">
        <f>IFERROR(INDEX(Álvaro!H$4:H$107,MATCH($A631,Álvaro!$A$4:$A$107,0)),"")</f>
        <v>-</v>
      </c>
      <c r="I631" s="24" t="str">
        <f>IFERROR(INDEX(Partidos!$J$4:$J$107,MATCH($A631,Partidos!$A$4:$A$107,0)),"")</f>
        <v>Grupos</v>
      </c>
      <c r="J631" s="21">
        <f>IF(AND(INDEX(Partidos!$J$4:$J$107,MATCH($A631,Partidos!$A$4:$A$107,0))&lt;&gt;"Grupos",INDEX(Partidos!$H$4:$H$107,MATCH($A631,Partidos!$A$4:$A$107,0))="Finalizado",$H631&lt;&gt;"",$H631=INDEX(Partidos!$K$4:$K$107,MATCH($A631,Partidos!$A$4:$A$107,0))),1,0)</f>
        <v>0</v>
      </c>
    </row>
    <row r="632" spans="1:10" x14ac:dyDescent="0.3">
      <c r="A632" s="31">
        <v>58</v>
      </c>
      <c r="B632" s="24" t="str">
        <f>IFERROR(INDEX(Partidos!$D$4:$D$107,MATCH($A632,Partidos!$A$4:$A$107,0)),"")</f>
        <v>Túnez</v>
      </c>
      <c r="C632" s="24" t="str">
        <f>IFERROR(INDEX(Partidos!$E$4:$E$107,MATCH($A632,Partidos!$A$4:$A$107,0)),"")</f>
        <v>Países Bajos</v>
      </c>
      <c r="D632" s="31" t="s">
        <v>264</v>
      </c>
      <c r="E632" s="24">
        <f>IFERROR(INDEX(Pepe!F$4:F$107,MATCH($A632,Pepe!$A$4:$A$107,0)),"")</f>
        <v>1</v>
      </c>
      <c r="F632" s="24">
        <f>IFERROR(INDEX(Pepe!G$4:G$107,MATCH($A632,Pepe!$A$4:$A$107,0)),"")</f>
        <v>3</v>
      </c>
      <c r="G632" s="21" t="str">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t="str">
        <f>IFERROR(INDEX(Pepe!H$4:H$107,MATCH($A632,Pepe!$A$4:$A$107,0)),"")</f>
        <v>-</v>
      </c>
      <c r="I632" s="24" t="str">
        <f>IFERROR(INDEX(Partidos!$J$4:$J$107,MATCH($A632,Partidos!$A$4:$A$107,0)),"")</f>
        <v>Grupos</v>
      </c>
      <c r="J632" s="21">
        <f>IF(AND(INDEX(Partidos!$J$4:$J$107,MATCH($A632,Partidos!$A$4:$A$107,0))&lt;&gt;"Grupos",INDEX(Partidos!$H$4:$H$107,MATCH($A632,Partidos!$A$4:$A$107,0))="Finalizado",$H632&lt;&gt;"",$H632=INDEX(Partidos!$K$4:$K$107,MATCH($A632,Partidos!$A$4:$A$107,0))),1,0)</f>
        <v>0</v>
      </c>
    </row>
    <row r="633" spans="1:10" x14ac:dyDescent="0.3">
      <c r="A633" s="29">
        <v>58</v>
      </c>
      <c r="B633" s="24" t="str">
        <f>IFERROR(INDEX(Partidos!$D$4:$D$107,MATCH($A633,Partidos!$A$4:$A$107,0)),"")</f>
        <v>Túnez</v>
      </c>
      <c r="C633" s="24" t="str">
        <f>IFERROR(INDEX(Partidos!$E$4:$E$107,MATCH($A633,Partidos!$A$4:$A$107,0)),"")</f>
        <v>Países Bajos</v>
      </c>
      <c r="D633" s="29" t="s">
        <v>265</v>
      </c>
      <c r="E633" s="24">
        <f>IFERROR(INDEX(Patri!F$4:F$107,MATCH($A633,Patri!$A$4:$A$107,0)),"")</f>
        <v>0</v>
      </c>
      <c r="F633" s="24">
        <f>IFERROR(INDEX(Patri!G$4:G$107,MATCH($A633,Patri!$A$4:$A$107,0)),"")</f>
        <v>3</v>
      </c>
      <c r="G633" s="21" t="str">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t="str">
        <f>IFERROR(INDEX(Patri!H$4:H$107,MATCH($A633,Patri!$A$4:$A$107,0)),"")</f>
        <v>-</v>
      </c>
      <c r="I633" s="24" t="str">
        <f>IFERROR(INDEX(Partidos!$J$4:$J$107,MATCH($A633,Partidos!$A$4:$A$107,0)),"")</f>
        <v>Grupos</v>
      </c>
      <c r="J633" s="21">
        <f>IF(AND(INDEX(Partidos!$J$4:$J$107,MATCH($A633,Partidos!$A$4:$A$107,0))&lt;&gt;"Grupos",INDEX(Partidos!$H$4:$H$107,MATCH($A633,Partidos!$A$4:$A$107,0))="Finalizado",$H633&lt;&gt;"",$H633=INDEX(Partidos!$K$4:$K$107,MATCH($A633,Partidos!$A$4:$A$107,0))),1,0)</f>
        <v>0</v>
      </c>
    </row>
    <row r="634" spans="1:10" x14ac:dyDescent="0.3">
      <c r="A634" s="31">
        <v>58</v>
      </c>
      <c r="B634" s="24" t="str">
        <f>IFERROR(INDEX(Partidos!$D$4:$D$107,MATCH($A634,Partidos!$A$4:$A$107,0)),"")</f>
        <v>Túnez</v>
      </c>
      <c r="C634" s="24" t="str">
        <f>IFERROR(INDEX(Partidos!$E$4:$E$107,MATCH($A634,Partidos!$A$4:$A$107,0)),"")</f>
        <v>Países Bajos</v>
      </c>
      <c r="D634" s="31" t="s">
        <v>266</v>
      </c>
      <c r="E634" s="24">
        <f>IFERROR(INDEX(Kike!F$4:F$107,MATCH($A634,Kike!$A$4:$A$107,0)),"")</f>
        <v>1</v>
      </c>
      <c r="F634" s="24">
        <f>IFERROR(INDEX(Kike!G$4:G$107,MATCH($A634,Kike!$A$4:$A$107,0)),"")</f>
        <v>2</v>
      </c>
      <c r="G634" s="21" t="str">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t="str">
        <f>IFERROR(INDEX(Kike!H$4:H$107,MATCH($A634,Kike!$A$4:$A$107,0)),"")</f>
        <v>-</v>
      </c>
      <c r="I634" s="24" t="str">
        <f>IFERROR(INDEX(Partidos!$J$4:$J$107,MATCH($A634,Partidos!$A$4:$A$107,0)),"")</f>
        <v>Grupos</v>
      </c>
      <c r="J634" s="21">
        <f>IF(AND(INDEX(Partidos!$J$4:$J$107,MATCH($A634,Partidos!$A$4:$A$107,0))&lt;&gt;"Grupos",INDEX(Partidos!$H$4:$H$107,MATCH($A634,Partidos!$A$4:$A$107,0))="Finalizado",$H634&lt;&gt;"",$H634=INDEX(Partidos!$K$4:$K$107,MATCH($A634,Partidos!$A$4:$A$107,0))),1,0)</f>
        <v>0</v>
      </c>
    </row>
    <row r="635" spans="1:10" x14ac:dyDescent="0.3">
      <c r="A635" s="29">
        <v>58</v>
      </c>
      <c r="B635" s="24" t="str">
        <f>IFERROR(INDEX(Partidos!$D$4:$D$107,MATCH($A635,Partidos!$A$4:$A$107,0)),"")</f>
        <v>Túnez</v>
      </c>
      <c r="C635" s="24" t="str">
        <f>IFERROR(INDEX(Partidos!$E$4:$E$107,MATCH($A635,Partidos!$A$4:$A$107,0)),"")</f>
        <v>Países Bajos</v>
      </c>
      <c r="D635" s="29" t="s">
        <v>267</v>
      </c>
      <c r="E635" s="24">
        <f>IFERROR(INDEX(Quintero!F$4:F$107,MATCH($A635,Quintero!$A$4:$A$107,0)),"")</f>
        <v>0</v>
      </c>
      <c r="F635" s="24">
        <f>IFERROR(INDEX(Quintero!G$4:G$107,MATCH($A635,Quintero!$A$4:$A$107,0)),"")</f>
        <v>1</v>
      </c>
      <c r="G635" s="21" t="str">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t="str">
        <f>IFERROR(INDEX(Quintero!H$4:H$107,MATCH($A635,Quintero!$A$4:$A$107,0)),"")</f>
        <v>-</v>
      </c>
      <c r="I635" s="24" t="str">
        <f>IFERROR(INDEX(Partidos!$J$4:$J$107,MATCH($A635,Partidos!$A$4:$A$107,0)),"")</f>
        <v>Grupos</v>
      </c>
      <c r="J635" s="21">
        <f>IF(AND(INDEX(Partidos!$J$4:$J$107,MATCH($A635,Partidos!$A$4:$A$107,0))&lt;&gt;"Grupos",INDEX(Partidos!$H$4:$H$107,MATCH($A635,Partidos!$A$4:$A$107,0))="Finalizado",$H635&lt;&gt;"",$H635=INDEX(Partidos!$K$4:$K$107,MATCH($A635,Partidos!$A$4:$A$107,0))),1,0)</f>
        <v>0</v>
      </c>
    </row>
    <row r="636" spans="1:10" x14ac:dyDescent="0.3">
      <c r="A636" s="31">
        <v>58</v>
      </c>
      <c r="B636" s="24" t="str">
        <f>IFERROR(INDEX(Partidos!$D$4:$D$107,MATCH($A636,Partidos!$A$4:$A$107,0)),"")</f>
        <v>Túnez</v>
      </c>
      <c r="C636" s="24" t="str">
        <f>IFERROR(INDEX(Partidos!$E$4:$E$107,MATCH($A636,Partidos!$A$4:$A$107,0)),"")</f>
        <v>Países Bajos</v>
      </c>
      <c r="D636" s="31" t="s">
        <v>268</v>
      </c>
      <c r="E636" s="24">
        <f>IFERROR(INDEX(Nacho!F$4:F$107,MATCH($A636,Nacho!$A$4:$A$107,0)),"")</f>
        <v>1</v>
      </c>
      <c r="F636" s="24">
        <f>IFERROR(INDEX(Nacho!G$4:G$107,MATCH($A636,Nacho!$A$4:$A$107,0)),"")</f>
        <v>3</v>
      </c>
      <c r="G636" s="21" t="str">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t="str">
        <f>IFERROR(INDEX(Nacho!H$4:H$107,MATCH($A636,Nacho!$A$4:$A$107,0)),"")</f>
        <v>-</v>
      </c>
      <c r="I636" s="24" t="str">
        <f>IFERROR(INDEX(Partidos!$J$4:$J$107,MATCH($A636,Partidos!$A$4:$A$107,0)),"")</f>
        <v>Grupos</v>
      </c>
      <c r="J636" s="21">
        <f>IF(AND(INDEX(Partidos!$J$4:$J$107,MATCH($A636,Partidos!$A$4:$A$107,0))&lt;&gt;"Grupos",INDEX(Partidos!$H$4:$H$107,MATCH($A636,Partidos!$A$4:$A$107,0))="Finalizado",$H636&lt;&gt;"",$H636=INDEX(Partidos!$K$4:$K$107,MATCH($A636,Partidos!$A$4:$A$107,0))),1,0)</f>
        <v>0</v>
      </c>
    </row>
    <row r="637" spans="1:10" x14ac:dyDescent="0.3">
      <c r="A637" s="29">
        <v>58</v>
      </c>
      <c r="B637" s="24" t="str">
        <f>IFERROR(INDEX(Partidos!$D$4:$D$107,MATCH($A637,Partidos!$A$4:$A$107,0)),"")</f>
        <v>Túnez</v>
      </c>
      <c r="C637" s="24" t="str">
        <f>IFERROR(INDEX(Partidos!$E$4:$E$107,MATCH($A637,Partidos!$A$4:$A$107,0)),"")</f>
        <v>Países Bajos</v>
      </c>
      <c r="D637" s="29" t="s">
        <v>269</v>
      </c>
      <c r="E637" s="24">
        <f>IFERROR(INDEX(Luis!F$4:F$107,MATCH($A637,Luis!$A$4:$A$107,0)),"")</f>
        <v>0</v>
      </c>
      <c r="F637" s="24">
        <f>IFERROR(INDEX(Luis!G$4:G$107,MATCH($A637,Luis!$A$4:$A$107,0)),"")</f>
        <v>1</v>
      </c>
      <c r="G637" s="21" t="str">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t="str">
        <f>IFERROR(INDEX(Luis!H$4:H$107,MATCH($A637,Luis!$A$4:$A$107,0)),"")</f>
        <v>-</v>
      </c>
      <c r="I637" s="24" t="str">
        <f>IFERROR(INDEX(Partidos!$J$4:$J$107,MATCH($A637,Partidos!$A$4:$A$107,0)),"")</f>
        <v>Grupos</v>
      </c>
      <c r="J637" s="21">
        <f>IF(AND(INDEX(Partidos!$J$4:$J$107,MATCH($A637,Partidos!$A$4:$A$107,0))&lt;&gt;"Grupos",INDEX(Partidos!$H$4:$H$107,MATCH($A637,Partidos!$A$4:$A$107,0))="Finalizado",$H637&lt;&gt;"",$H637=INDEX(Partidos!$K$4:$K$107,MATCH($A637,Partidos!$A$4:$A$107,0))),1,0)</f>
        <v>0</v>
      </c>
    </row>
    <row r="638" spans="1:10" x14ac:dyDescent="0.3">
      <c r="A638" s="31">
        <v>58</v>
      </c>
      <c r="B638" s="24" t="str">
        <f>IFERROR(INDEX(Partidos!$D$4:$D$107,MATCH($A638,Partidos!$A$4:$A$107,0)),"")</f>
        <v>Túnez</v>
      </c>
      <c r="C638" s="24" t="str">
        <f>IFERROR(INDEX(Partidos!$E$4:$E$107,MATCH($A638,Partidos!$A$4:$A$107,0)),"")</f>
        <v>Países Bajos</v>
      </c>
      <c r="D638" s="31" t="s">
        <v>270</v>
      </c>
      <c r="E638" s="24">
        <f>IFERROR(INDEX(Felipe!F$4:F$107,MATCH($A638,Felipe!$A$4:$A$107,0)),"")</f>
        <v>1</v>
      </c>
      <c r="F638" s="24">
        <f>IFERROR(INDEX(Felipe!G$4:G$107,MATCH($A638,Felipe!$A$4:$A$107,0)),"")</f>
        <v>3</v>
      </c>
      <c r="G638" s="21" t="str">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t="str">
        <f>IFERROR(INDEX(Felipe!H$4:H$107,MATCH($A638,Felipe!$A$4:$A$107,0)),"")</f>
        <v>-</v>
      </c>
      <c r="I638" s="24" t="str">
        <f>IFERROR(INDEX(Partidos!$J$4:$J$107,MATCH($A638,Partidos!$A$4:$A$107,0)),"")</f>
        <v>Grupos</v>
      </c>
      <c r="J638" s="21">
        <f>IF(AND(INDEX(Partidos!$J$4:$J$107,MATCH($A638,Partidos!$A$4:$A$107,0))&lt;&gt;"Grupos",INDEX(Partidos!$H$4:$H$107,MATCH($A638,Partidos!$A$4:$A$107,0))="Finalizado",$H638&lt;&gt;"",$H638=INDEX(Partidos!$K$4:$K$107,MATCH($A638,Partidos!$A$4:$A$107,0))),1,0)</f>
        <v>0</v>
      </c>
    </row>
    <row r="639" spans="1:10" x14ac:dyDescent="0.3">
      <c r="A639" s="29">
        <v>58</v>
      </c>
      <c r="B639" s="24" t="str">
        <f>IFERROR(INDEX(Partidos!$D$4:$D$107,MATCH($A639,Partidos!$A$4:$A$107,0)),"")</f>
        <v>Túnez</v>
      </c>
      <c r="C639" s="24" t="str">
        <f>IFERROR(INDEX(Partidos!$E$4:$E$107,MATCH($A639,Partidos!$A$4:$A$107,0)),"")</f>
        <v>Países Bajos</v>
      </c>
      <c r="D639" s="29" t="s">
        <v>271</v>
      </c>
      <c r="E639" s="24">
        <f>IFERROR(INDEX(Simón!F$4:F$107,MATCH($A639,Simón!$A$4:$A$107,0)),"")</f>
        <v>0</v>
      </c>
      <c r="F639" s="24">
        <f>IFERROR(INDEX(Simón!G$4:G$107,MATCH($A639,Simón!$A$4:$A$107,0)),"")</f>
        <v>2</v>
      </c>
      <c r="G639" s="21" t="str">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t="str">
        <f>IFERROR(INDEX(Simón!H$4:H$107,MATCH($A639,Simón!$A$4:$A$107,0)),"")</f>
        <v>-</v>
      </c>
      <c r="I639" s="24" t="str">
        <f>IFERROR(INDEX(Partidos!$J$4:$J$107,MATCH($A639,Partidos!$A$4:$A$107,0)),"")</f>
        <v>Grupos</v>
      </c>
      <c r="J639" s="21">
        <f>IF(AND(INDEX(Partidos!$J$4:$J$107,MATCH($A639,Partidos!$A$4:$A$107,0))&lt;&gt;"Grupos",INDEX(Partidos!$H$4:$H$107,MATCH($A639,Partidos!$A$4:$A$107,0))="Finalizado",$H639&lt;&gt;"",$H639=INDEX(Partidos!$K$4:$K$107,MATCH($A639,Partidos!$A$4:$A$107,0))),1,0)</f>
        <v>0</v>
      </c>
    </row>
    <row r="640" spans="1:10" x14ac:dyDescent="0.3">
      <c r="A640" s="31">
        <v>58</v>
      </c>
      <c r="B640" s="24" t="str">
        <f>IFERROR(INDEX(Partidos!$D$4:$D$107,MATCH($A640,Partidos!$A$4:$A$107,0)),"")</f>
        <v>Túnez</v>
      </c>
      <c r="C640" s="24" t="str">
        <f>IFERROR(INDEX(Partidos!$E$4:$E$107,MATCH($A640,Partidos!$A$4:$A$107,0)),"")</f>
        <v>Países Bajos</v>
      </c>
      <c r="D640" s="31" t="s">
        <v>272</v>
      </c>
      <c r="E640" s="24">
        <f>IFERROR(INDEX(Muni!F$4:F$107,MATCH($A640,Muni!$A$4:$A$107,0)),"")</f>
        <v>1</v>
      </c>
      <c r="F640" s="24">
        <f>IFERROR(INDEX(Muni!G$4:G$107,MATCH($A640,Muni!$A$4:$A$107,0)),"")</f>
        <v>2</v>
      </c>
      <c r="G640" s="21" t="str">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t="str">
        <f>IFERROR(INDEX(Muni!H$4:H$107,MATCH($A640,Muni!$A$4:$A$107,0)),"")</f>
        <v>-</v>
      </c>
      <c r="I640" s="24" t="str">
        <f>IFERROR(INDEX(Partidos!$J$4:$J$107,MATCH($A640,Partidos!$A$4:$A$107,0)),"")</f>
        <v>Grupos</v>
      </c>
      <c r="J640" s="21">
        <f>IF(AND(INDEX(Partidos!$J$4:$J$107,MATCH($A640,Partidos!$A$4:$A$107,0))&lt;&gt;"Grupos",INDEX(Partidos!$H$4:$H$107,MATCH($A640,Partidos!$A$4:$A$107,0))="Finalizado",$H640&lt;&gt;"",$H640=INDEX(Partidos!$K$4:$K$107,MATCH($A640,Partidos!$A$4:$A$107,0))),1,0)</f>
        <v>0</v>
      </c>
    </row>
    <row r="641" spans="1:10" x14ac:dyDescent="0.3">
      <c r="A641" s="29">
        <v>58</v>
      </c>
      <c r="B641" s="24" t="str">
        <f>IFERROR(INDEX(Partidos!$D$4:$D$107,MATCH($A641,Partidos!$A$4:$A$107,0)),"")</f>
        <v>Túnez</v>
      </c>
      <c r="C641" s="24" t="str">
        <f>IFERROR(INDEX(Partidos!$E$4:$E$107,MATCH($A641,Partidos!$A$4:$A$107,0)),"")</f>
        <v>Países Bajos</v>
      </c>
      <c r="D641" s="29" t="s">
        <v>273</v>
      </c>
      <c r="E641" s="24">
        <f>IFERROR(INDEX(Fer!F$4:F$107,MATCH($A641,Fer!$A$4:$A$107,0)),"")</f>
        <v>1</v>
      </c>
      <c r="F641" s="24">
        <f>IFERROR(INDEX(Fer!G$4:G$107,MATCH($A641,Fer!$A$4:$A$107,0)),"")</f>
        <v>3</v>
      </c>
      <c r="G641" s="21" t="str">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t="str">
        <f>IFERROR(INDEX(Fer!H$4:H$107,MATCH($A641,Fer!$A$4:$A$107,0)),"")</f>
        <v>-</v>
      </c>
      <c r="I641" s="24" t="str">
        <f>IFERROR(INDEX(Partidos!$J$4:$J$107,MATCH($A641,Partidos!$A$4:$A$107,0)),"")</f>
        <v>Grupos</v>
      </c>
      <c r="J641" s="21">
        <f>IF(AND(INDEX(Partidos!$J$4:$J$107,MATCH($A641,Partidos!$A$4:$A$107,0))&lt;&gt;"Grupos",INDEX(Partidos!$H$4:$H$107,MATCH($A641,Partidos!$A$4:$A$107,0))="Finalizado",$H641&lt;&gt;"",$H641=INDEX(Partidos!$K$4:$K$107,MATCH($A641,Partidos!$A$4:$A$107,0))),1,0)</f>
        <v>0</v>
      </c>
    </row>
    <row r="642" spans="1:10" x14ac:dyDescent="0.3">
      <c r="A642" s="31">
        <v>59</v>
      </c>
      <c r="B642" s="24" t="str">
        <f>IFERROR(INDEX(Partidos!$D$4:$D$107,MATCH($A642,Partidos!$A$4:$A$107,0)),"")</f>
        <v>Turquía</v>
      </c>
      <c r="C642" s="24" t="str">
        <f>IFERROR(INDEX(Partidos!$E$4:$E$107,MATCH($A642,Partidos!$A$4:$A$107,0)),"")</f>
        <v>Estados Unidos</v>
      </c>
      <c r="D642" s="31" t="s">
        <v>55</v>
      </c>
      <c r="E642" s="24">
        <f>IFERROR(INDEX(Álvaro!F$4:F$107,MATCH($A642,Álvaro!$A$4:$A$107,0)),"")</f>
        <v>1</v>
      </c>
      <c r="F642" s="24">
        <f>IFERROR(INDEX(Álvaro!G$4:G$107,MATCH($A642,Álvaro!$A$4:$A$107,0)),"")</f>
        <v>0</v>
      </c>
      <c r="G642" s="21" t="str">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t="str">
        <f>IFERROR(INDEX(Álvaro!H$4:H$107,MATCH($A642,Álvaro!$A$4:$A$107,0)),"")</f>
        <v>-</v>
      </c>
      <c r="I642" s="24" t="str">
        <f>IFERROR(INDEX(Partidos!$J$4:$J$107,MATCH($A642,Partidos!$A$4:$A$107,0)),"")</f>
        <v>Grupos</v>
      </c>
      <c r="J642" s="21">
        <f>IF(AND(INDEX(Partidos!$J$4:$J$107,MATCH($A642,Partidos!$A$4:$A$107,0))&lt;&gt;"Grupos",INDEX(Partidos!$H$4:$H$107,MATCH($A642,Partidos!$A$4:$A$107,0))="Finalizado",$H642&lt;&gt;"",$H642=INDEX(Partidos!$K$4:$K$107,MATCH($A642,Partidos!$A$4:$A$107,0))),1,0)</f>
        <v>0</v>
      </c>
    </row>
    <row r="643" spans="1:10" x14ac:dyDescent="0.3">
      <c r="A643" s="29">
        <v>59</v>
      </c>
      <c r="B643" s="24" t="str">
        <f>IFERROR(INDEX(Partidos!$D$4:$D$107,MATCH($A643,Partidos!$A$4:$A$107,0)),"")</f>
        <v>Turquía</v>
      </c>
      <c r="C643" s="24" t="str">
        <f>IFERROR(INDEX(Partidos!$E$4:$E$107,MATCH($A643,Partidos!$A$4:$A$107,0)),"")</f>
        <v>Estados Unidos</v>
      </c>
      <c r="D643" s="29" t="s">
        <v>264</v>
      </c>
      <c r="E643" s="24">
        <f>IFERROR(INDEX(Pepe!F$4:F$107,MATCH($A643,Pepe!$A$4:$A$107,0)),"")</f>
        <v>1</v>
      </c>
      <c r="F643" s="24">
        <f>IFERROR(INDEX(Pepe!G$4:G$107,MATCH($A643,Pepe!$A$4:$A$107,0)),"")</f>
        <v>1</v>
      </c>
      <c r="G643" s="21" t="str">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t="str">
        <f>IFERROR(INDEX(Pepe!H$4:H$107,MATCH($A643,Pepe!$A$4:$A$107,0)),"")</f>
        <v>-</v>
      </c>
      <c r="I643" s="24" t="str">
        <f>IFERROR(INDEX(Partidos!$J$4:$J$107,MATCH($A643,Partidos!$A$4:$A$107,0)),"")</f>
        <v>Grupos</v>
      </c>
      <c r="J643" s="21">
        <f>IF(AND(INDEX(Partidos!$J$4:$J$107,MATCH($A643,Partidos!$A$4:$A$107,0))&lt;&gt;"Grupos",INDEX(Partidos!$H$4:$H$107,MATCH($A643,Partidos!$A$4:$A$107,0))="Finalizado",$H643&lt;&gt;"",$H643=INDEX(Partidos!$K$4:$K$107,MATCH($A643,Partidos!$A$4:$A$107,0))),1,0)</f>
        <v>0</v>
      </c>
    </row>
    <row r="644" spans="1:10" x14ac:dyDescent="0.3">
      <c r="A644" s="31">
        <v>59</v>
      </c>
      <c r="B644" s="24" t="str">
        <f>IFERROR(INDEX(Partidos!$D$4:$D$107,MATCH($A644,Partidos!$A$4:$A$107,0)),"")</f>
        <v>Turquía</v>
      </c>
      <c r="C644" s="24" t="str">
        <f>IFERROR(INDEX(Partidos!$E$4:$E$107,MATCH($A644,Partidos!$A$4:$A$107,0)),"")</f>
        <v>Estados Unidos</v>
      </c>
      <c r="D644" s="31" t="s">
        <v>265</v>
      </c>
      <c r="E644" s="24">
        <f>IFERROR(INDEX(Patri!F$4:F$107,MATCH($A644,Patri!$A$4:$A$107,0)),"")</f>
        <v>2</v>
      </c>
      <c r="F644" s="24">
        <f>IFERROR(INDEX(Patri!G$4:G$107,MATCH($A644,Patri!$A$4:$A$107,0)),"")</f>
        <v>1</v>
      </c>
      <c r="G644" s="21" t="str">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t="str">
        <f>IFERROR(INDEX(Patri!H$4:H$107,MATCH($A644,Patri!$A$4:$A$107,0)),"")</f>
        <v>-</v>
      </c>
      <c r="I644" s="24" t="str">
        <f>IFERROR(INDEX(Partidos!$J$4:$J$107,MATCH($A644,Partidos!$A$4:$A$107,0)),"")</f>
        <v>Grupos</v>
      </c>
      <c r="J644" s="21">
        <f>IF(AND(INDEX(Partidos!$J$4:$J$107,MATCH($A644,Partidos!$A$4:$A$107,0))&lt;&gt;"Grupos",INDEX(Partidos!$H$4:$H$107,MATCH($A644,Partidos!$A$4:$A$107,0))="Finalizado",$H644&lt;&gt;"",$H644=INDEX(Partidos!$K$4:$K$107,MATCH($A644,Partidos!$A$4:$A$107,0))),1,0)</f>
        <v>0</v>
      </c>
    </row>
    <row r="645" spans="1:10" x14ac:dyDescent="0.3">
      <c r="A645" s="29">
        <v>59</v>
      </c>
      <c r="B645" s="24" t="str">
        <f>IFERROR(INDEX(Partidos!$D$4:$D$107,MATCH($A645,Partidos!$A$4:$A$107,0)),"")</f>
        <v>Turquía</v>
      </c>
      <c r="C645" s="24" t="str">
        <f>IFERROR(INDEX(Partidos!$E$4:$E$107,MATCH($A645,Partidos!$A$4:$A$107,0)),"")</f>
        <v>Estados Unidos</v>
      </c>
      <c r="D645" s="29" t="s">
        <v>266</v>
      </c>
      <c r="E645" s="24">
        <f>IFERROR(INDEX(Kike!F$4:F$107,MATCH($A645,Kike!$A$4:$A$107,0)),"")</f>
        <v>2</v>
      </c>
      <c r="F645" s="24">
        <f>IFERROR(INDEX(Kike!G$4:G$107,MATCH($A645,Kike!$A$4:$A$107,0)),"")</f>
        <v>1</v>
      </c>
      <c r="G645" s="21" t="str">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t="str">
        <f>IFERROR(INDEX(Kike!H$4:H$107,MATCH($A645,Kike!$A$4:$A$107,0)),"")</f>
        <v>-</v>
      </c>
      <c r="I645" s="24" t="str">
        <f>IFERROR(INDEX(Partidos!$J$4:$J$107,MATCH($A645,Partidos!$A$4:$A$107,0)),"")</f>
        <v>Grupos</v>
      </c>
      <c r="J645" s="21">
        <f>IF(AND(INDEX(Partidos!$J$4:$J$107,MATCH($A645,Partidos!$A$4:$A$107,0))&lt;&gt;"Grupos",INDEX(Partidos!$H$4:$H$107,MATCH($A645,Partidos!$A$4:$A$107,0))="Finalizado",$H645&lt;&gt;"",$H645=INDEX(Partidos!$K$4:$K$107,MATCH($A645,Partidos!$A$4:$A$107,0))),1,0)</f>
        <v>0</v>
      </c>
    </row>
    <row r="646" spans="1:10" x14ac:dyDescent="0.3">
      <c r="A646" s="31">
        <v>59</v>
      </c>
      <c r="B646" s="24" t="str">
        <f>IFERROR(INDEX(Partidos!$D$4:$D$107,MATCH($A646,Partidos!$A$4:$A$107,0)),"")</f>
        <v>Turquía</v>
      </c>
      <c r="C646" s="24" t="str">
        <f>IFERROR(INDEX(Partidos!$E$4:$E$107,MATCH($A646,Partidos!$A$4:$A$107,0)),"")</f>
        <v>Estados Unidos</v>
      </c>
      <c r="D646" s="31" t="s">
        <v>267</v>
      </c>
      <c r="E646" s="24">
        <f>IFERROR(INDEX(Quintero!F$4:F$107,MATCH($A646,Quintero!$A$4:$A$107,0)),"")</f>
        <v>1</v>
      </c>
      <c r="F646" s="24">
        <f>IFERROR(INDEX(Quintero!G$4:G$107,MATCH($A646,Quintero!$A$4:$A$107,0)),"")</f>
        <v>0</v>
      </c>
      <c r="G646" s="21" t="str">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t="str">
        <f>IFERROR(INDEX(Quintero!H$4:H$107,MATCH($A646,Quintero!$A$4:$A$107,0)),"")</f>
        <v>-</v>
      </c>
      <c r="I646" s="24" t="str">
        <f>IFERROR(INDEX(Partidos!$J$4:$J$107,MATCH($A646,Partidos!$A$4:$A$107,0)),"")</f>
        <v>Grupos</v>
      </c>
      <c r="J646" s="21">
        <f>IF(AND(INDEX(Partidos!$J$4:$J$107,MATCH($A646,Partidos!$A$4:$A$107,0))&lt;&gt;"Grupos",INDEX(Partidos!$H$4:$H$107,MATCH($A646,Partidos!$A$4:$A$107,0))="Finalizado",$H646&lt;&gt;"",$H646=INDEX(Partidos!$K$4:$K$107,MATCH($A646,Partidos!$A$4:$A$107,0))),1,0)</f>
        <v>0</v>
      </c>
    </row>
    <row r="647" spans="1:10" x14ac:dyDescent="0.3">
      <c r="A647" s="29">
        <v>59</v>
      </c>
      <c r="B647" s="24" t="str">
        <f>IFERROR(INDEX(Partidos!$D$4:$D$107,MATCH($A647,Partidos!$A$4:$A$107,0)),"")</f>
        <v>Turquía</v>
      </c>
      <c r="C647" s="24" t="str">
        <f>IFERROR(INDEX(Partidos!$E$4:$E$107,MATCH($A647,Partidos!$A$4:$A$107,0)),"")</f>
        <v>Estados Unidos</v>
      </c>
      <c r="D647" s="29" t="s">
        <v>268</v>
      </c>
      <c r="E647" s="24">
        <f>IFERROR(INDEX(Nacho!F$4:F$107,MATCH($A647,Nacho!$A$4:$A$107,0)),"")</f>
        <v>2</v>
      </c>
      <c r="F647" s="24">
        <f>IFERROR(INDEX(Nacho!G$4:G$107,MATCH($A647,Nacho!$A$4:$A$107,0)),"")</f>
        <v>1</v>
      </c>
      <c r="G647" s="21" t="str">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t="str">
        <f>IFERROR(INDEX(Nacho!H$4:H$107,MATCH($A647,Nacho!$A$4:$A$107,0)),"")</f>
        <v>-</v>
      </c>
      <c r="I647" s="24" t="str">
        <f>IFERROR(INDEX(Partidos!$J$4:$J$107,MATCH($A647,Partidos!$A$4:$A$107,0)),"")</f>
        <v>Grupos</v>
      </c>
      <c r="J647" s="21">
        <f>IF(AND(INDEX(Partidos!$J$4:$J$107,MATCH($A647,Partidos!$A$4:$A$107,0))&lt;&gt;"Grupos",INDEX(Partidos!$H$4:$H$107,MATCH($A647,Partidos!$A$4:$A$107,0))="Finalizado",$H647&lt;&gt;"",$H647=INDEX(Partidos!$K$4:$K$107,MATCH($A647,Partidos!$A$4:$A$107,0))),1,0)</f>
        <v>0</v>
      </c>
    </row>
    <row r="648" spans="1:10" x14ac:dyDescent="0.3">
      <c r="A648" s="31">
        <v>59</v>
      </c>
      <c r="B648" s="24" t="str">
        <f>IFERROR(INDEX(Partidos!$D$4:$D$107,MATCH($A648,Partidos!$A$4:$A$107,0)),"")</f>
        <v>Turquía</v>
      </c>
      <c r="C648" s="24" t="str">
        <f>IFERROR(INDEX(Partidos!$E$4:$E$107,MATCH($A648,Partidos!$A$4:$A$107,0)),"")</f>
        <v>Estados Unidos</v>
      </c>
      <c r="D648" s="31" t="s">
        <v>269</v>
      </c>
      <c r="E648" s="24">
        <f>IFERROR(INDEX(Luis!F$4:F$107,MATCH($A648,Luis!$A$4:$A$107,0)),"")</f>
        <v>2</v>
      </c>
      <c r="F648" s="24">
        <f>IFERROR(INDEX(Luis!G$4:G$107,MATCH($A648,Luis!$A$4:$A$107,0)),"")</f>
        <v>1</v>
      </c>
      <c r="G648" s="21" t="str">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t="str">
        <f>IFERROR(INDEX(Luis!H$4:H$107,MATCH($A648,Luis!$A$4:$A$107,0)),"")</f>
        <v>-</v>
      </c>
      <c r="I648" s="24" t="str">
        <f>IFERROR(INDEX(Partidos!$J$4:$J$107,MATCH($A648,Partidos!$A$4:$A$107,0)),"")</f>
        <v>Grupos</v>
      </c>
      <c r="J648" s="21">
        <f>IF(AND(INDEX(Partidos!$J$4:$J$107,MATCH($A648,Partidos!$A$4:$A$107,0))&lt;&gt;"Grupos",INDEX(Partidos!$H$4:$H$107,MATCH($A648,Partidos!$A$4:$A$107,0))="Finalizado",$H648&lt;&gt;"",$H648=INDEX(Partidos!$K$4:$K$107,MATCH($A648,Partidos!$A$4:$A$107,0))),1,0)</f>
        <v>0</v>
      </c>
    </row>
    <row r="649" spans="1:10" x14ac:dyDescent="0.3">
      <c r="A649" s="29">
        <v>59</v>
      </c>
      <c r="B649" s="24" t="str">
        <f>IFERROR(INDEX(Partidos!$D$4:$D$107,MATCH($A649,Partidos!$A$4:$A$107,0)),"")</f>
        <v>Turquía</v>
      </c>
      <c r="C649" s="24" t="str">
        <f>IFERROR(INDEX(Partidos!$E$4:$E$107,MATCH($A649,Partidos!$A$4:$A$107,0)),"")</f>
        <v>Estados Unidos</v>
      </c>
      <c r="D649" s="29" t="s">
        <v>270</v>
      </c>
      <c r="E649" s="24">
        <f>IFERROR(INDEX(Felipe!F$4:F$107,MATCH($A649,Felipe!$A$4:$A$107,0)),"")</f>
        <v>2</v>
      </c>
      <c r="F649" s="24">
        <f>IFERROR(INDEX(Felipe!G$4:G$107,MATCH($A649,Felipe!$A$4:$A$107,0)),"")</f>
        <v>0</v>
      </c>
      <c r="G649" s="21" t="str">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t="str">
        <f>IFERROR(INDEX(Felipe!H$4:H$107,MATCH($A649,Felipe!$A$4:$A$107,0)),"")</f>
        <v>-</v>
      </c>
      <c r="I649" s="24" t="str">
        <f>IFERROR(INDEX(Partidos!$J$4:$J$107,MATCH($A649,Partidos!$A$4:$A$107,0)),"")</f>
        <v>Grupos</v>
      </c>
      <c r="J649" s="21">
        <f>IF(AND(INDEX(Partidos!$J$4:$J$107,MATCH($A649,Partidos!$A$4:$A$107,0))&lt;&gt;"Grupos",INDEX(Partidos!$H$4:$H$107,MATCH($A649,Partidos!$A$4:$A$107,0))="Finalizado",$H649&lt;&gt;"",$H649=INDEX(Partidos!$K$4:$K$107,MATCH($A649,Partidos!$A$4:$A$107,0))),1,0)</f>
        <v>0</v>
      </c>
    </row>
    <row r="650" spans="1:10" x14ac:dyDescent="0.3">
      <c r="A650" s="31">
        <v>59</v>
      </c>
      <c r="B650" s="24" t="str">
        <f>IFERROR(INDEX(Partidos!$D$4:$D$107,MATCH($A650,Partidos!$A$4:$A$107,0)),"")</f>
        <v>Turquía</v>
      </c>
      <c r="C650" s="24" t="str">
        <f>IFERROR(INDEX(Partidos!$E$4:$E$107,MATCH($A650,Partidos!$A$4:$A$107,0)),"")</f>
        <v>Estados Unidos</v>
      </c>
      <c r="D650" s="31" t="s">
        <v>271</v>
      </c>
      <c r="E650" s="24">
        <f>IFERROR(INDEX(Simón!F$4:F$107,MATCH($A650,Simón!$A$4:$A$107,0)),"")</f>
        <v>0</v>
      </c>
      <c r="F650" s="24">
        <f>IFERROR(INDEX(Simón!G$4:G$107,MATCH($A650,Simón!$A$4:$A$107,0)),"")</f>
        <v>1</v>
      </c>
      <c r="G650" s="21" t="str">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t="str">
        <f>IFERROR(INDEX(Simón!H$4:H$107,MATCH($A650,Simón!$A$4:$A$107,0)),"")</f>
        <v>-</v>
      </c>
      <c r="I650" s="24" t="str">
        <f>IFERROR(INDEX(Partidos!$J$4:$J$107,MATCH($A650,Partidos!$A$4:$A$107,0)),"")</f>
        <v>Grupos</v>
      </c>
      <c r="J650" s="21">
        <f>IF(AND(INDEX(Partidos!$J$4:$J$107,MATCH($A650,Partidos!$A$4:$A$107,0))&lt;&gt;"Grupos",INDEX(Partidos!$H$4:$H$107,MATCH($A650,Partidos!$A$4:$A$107,0))="Finalizado",$H650&lt;&gt;"",$H650=INDEX(Partidos!$K$4:$K$107,MATCH($A650,Partidos!$A$4:$A$107,0))),1,0)</f>
        <v>0</v>
      </c>
    </row>
    <row r="651" spans="1:10" x14ac:dyDescent="0.3">
      <c r="A651" s="29">
        <v>59</v>
      </c>
      <c r="B651" s="24" t="str">
        <f>IFERROR(INDEX(Partidos!$D$4:$D$107,MATCH($A651,Partidos!$A$4:$A$107,0)),"")</f>
        <v>Turquía</v>
      </c>
      <c r="C651" s="24" t="str">
        <f>IFERROR(INDEX(Partidos!$E$4:$E$107,MATCH($A651,Partidos!$A$4:$A$107,0)),"")</f>
        <v>Estados Unidos</v>
      </c>
      <c r="D651" s="29" t="s">
        <v>272</v>
      </c>
      <c r="E651" s="24">
        <f>IFERROR(INDEX(Muni!F$4:F$107,MATCH($A651,Muni!$A$4:$A$107,0)),"")</f>
        <v>1</v>
      </c>
      <c r="F651" s="24">
        <f>IFERROR(INDEX(Muni!G$4:G$107,MATCH($A651,Muni!$A$4:$A$107,0)),"")</f>
        <v>2</v>
      </c>
      <c r="G651" s="21" t="str">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t="str">
        <f>IFERROR(INDEX(Muni!H$4:H$107,MATCH($A651,Muni!$A$4:$A$107,0)),"")</f>
        <v>-</v>
      </c>
      <c r="I651" s="24" t="str">
        <f>IFERROR(INDEX(Partidos!$J$4:$J$107,MATCH($A651,Partidos!$A$4:$A$107,0)),"")</f>
        <v>Grupos</v>
      </c>
      <c r="J651" s="21">
        <f>IF(AND(INDEX(Partidos!$J$4:$J$107,MATCH($A651,Partidos!$A$4:$A$107,0))&lt;&gt;"Grupos",INDEX(Partidos!$H$4:$H$107,MATCH($A651,Partidos!$A$4:$A$107,0))="Finalizado",$H651&lt;&gt;"",$H651=INDEX(Partidos!$K$4:$K$107,MATCH($A651,Partidos!$A$4:$A$107,0))),1,0)</f>
        <v>0</v>
      </c>
    </row>
    <row r="652" spans="1:10" x14ac:dyDescent="0.3">
      <c r="A652" s="31">
        <v>59</v>
      </c>
      <c r="B652" s="24" t="str">
        <f>IFERROR(INDEX(Partidos!$D$4:$D$107,MATCH($A652,Partidos!$A$4:$A$107,0)),"")</f>
        <v>Turquía</v>
      </c>
      <c r="C652" s="24" t="str">
        <f>IFERROR(INDEX(Partidos!$E$4:$E$107,MATCH($A652,Partidos!$A$4:$A$107,0)),"")</f>
        <v>Estados Unidos</v>
      </c>
      <c r="D652" s="31" t="s">
        <v>273</v>
      </c>
      <c r="E652" s="24">
        <f>IFERROR(INDEX(Fer!F$4:F$107,MATCH($A652,Fer!$A$4:$A$107,0)),"")</f>
        <v>1</v>
      </c>
      <c r="F652" s="24">
        <f>IFERROR(INDEX(Fer!G$4:G$107,MATCH($A652,Fer!$A$4:$A$107,0)),"")</f>
        <v>1</v>
      </c>
      <c r="G652" s="21" t="str">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t="str">
        <f>IFERROR(INDEX(Fer!H$4:H$107,MATCH($A652,Fer!$A$4:$A$107,0)),"")</f>
        <v>-</v>
      </c>
      <c r="I652" s="24" t="str">
        <f>IFERROR(INDEX(Partidos!$J$4:$J$107,MATCH($A652,Partidos!$A$4:$A$107,0)),"")</f>
        <v>Grupos</v>
      </c>
      <c r="J652" s="21">
        <f>IF(AND(INDEX(Partidos!$J$4:$J$107,MATCH($A652,Partidos!$A$4:$A$107,0))&lt;&gt;"Grupos",INDEX(Partidos!$H$4:$H$107,MATCH($A652,Partidos!$A$4:$A$107,0))="Finalizado",$H652&lt;&gt;"",$H652=INDEX(Partidos!$K$4:$K$107,MATCH($A652,Partidos!$A$4:$A$107,0))),1,0)</f>
        <v>0</v>
      </c>
    </row>
    <row r="653" spans="1:10" x14ac:dyDescent="0.3">
      <c r="A653" s="29">
        <v>60</v>
      </c>
      <c r="B653" s="24" t="str">
        <f>IFERROR(INDEX(Partidos!$D$4:$D$107,MATCH($A653,Partidos!$A$4:$A$107,0)),"")</f>
        <v>Paraguay</v>
      </c>
      <c r="C653" s="24" t="str">
        <f>IFERROR(INDEX(Partidos!$E$4:$E$107,MATCH($A653,Partidos!$A$4:$A$107,0)),"")</f>
        <v>Australia</v>
      </c>
      <c r="D653" s="29" t="s">
        <v>55</v>
      </c>
      <c r="E653" s="24">
        <f>IFERROR(INDEX(Álvaro!F$4:F$107,MATCH($A653,Álvaro!$A$4:$A$107,0)),"")</f>
        <v>2</v>
      </c>
      <c r="F653" s="24">
        <f>IFERROR(INDEX(Álvaro!G$4:G$107,MATCH($A653,Álvaro!$A$4:$A$107,0)),"")</f>
        <v>0</v>
      </c>
      <c r="G653" s="21" t="str">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t="str">
        <f>IFERROR(INDEX(Álvaro!H$4:H$107,MATCH($A653,Álvaro!$A$4:$A$107,0)),"")</f>
        <v>-</v>
      </c>
      <c r="I653" s="24" t="str">
        <f>IFERROR(INDEX(Partidos!$J$4:$J$107,MATCH($A653,Partidos!$A$4:$A$107,0)),"")</f>
        <v>Grupos</v>
      </c>
      <c r="J653" s="21">
        <f>IF(AND(INDEX(Partidos!$J$4:$J$107,MATCH($A653,Partidos!$A$4:$A$107,0))&lt;&gt;"Grupos",INDEX(Partidos!$H$4:$H$107,MATCH($A653,Partidos!$A$4:$A$107,0))="Finalizado",$H653&lt;&gt;"",$H653=INDEX(Partidos!$K$4:$K$107,MATCH($A653,Partidos!$A$4:$A$107,0))),1,0)</f>
        <v>0</v>
      </c>
    </row>
    <row r="654" spans="1:10" x14ac:dyDescent="0.3">
      <c r="A654" s="31">
        <v>60</v>
      </c>
      <c r="B654" s="24" t="str">
        <f>IFERROR(INDEX(Partidos!$D$4:$D$107,MATCH($A654,Partidos!$A$4:$A$107,0)),"")</f>
        <v>Paraguay</v>
      </c>
      <c r="C654" s="24" t="str">
        <f>IFERROR(INDEX(Partidos!$E$4:$E$107,MATCH($A654,Partidos!$A$4:$A$107,0)),"")</f>
        <v>Australia</v>
      </c>
      <c r="D654" s="31" t="s">
        <v>264</v>
      </c>
      <c r="E654" s="24">
        <f>IFERROR(INDEX(Pepe!F$4:F$107,MATCH($A654,Pepe!$A$4:$A$107,0)),"")</f>
        <v>0</v>
      </c>
      <c r="F654" s="24">
        <f>IFERROR(INDEX(Pepe!G$4:G$107,MATCH($A654,Pepe!$A$4:$A$107,0)),"")</f>
        <v>0</v>
      </c>
      <c r="G654" s="21" t="str">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t="str">
        <f>IFERROR(INDEX(Pepe!H$4:H$107,MATCH($A654,Pepe!$A$4:$A$107,0)),"")</f>
        <v>-</v>
      </c>
      <c r="I654" s="24" t="str">
        <f>IFERROR(INDEX(Partidos!$J$4:$J$107,MATCH($A654,Partidos!$A$4:$A$107,0)),"")</f>
        <v>Grupos</v>
      </c>
      <c r="J654" s="21">
        <f>IF(AND(INDEX(Partidos!$J$4:$J$107,MATCH($A654,Partidos!$A$4:$A$107,0))&lt;&gt;"Grupos",INDEX(Partidos!$H$4:$H$107,MATCH($A654,Partidos!$A$4:$A$107,0))="Finalizado",$H654&lt;&gt;"",$H654=INDEX(Partidos!$K$4:$K$107,MATCH($A654,Partidos!$A$4:$A$107,0))),1,0)</f>
        <v>0</v>
      </c>
    </row>
    <row r="655" spans="1:10" x14ac:dyDescent="0.3">
      <c r="A655" s="29">
        <v>60</v>
      </c>
      <c r="B655" s="24" t="str">
        <f>IFERROR(INDEX(Partidos!$D$4:$D$107,MATCH($A655,Partidos!$A$4:$A$107,0)),"")</f>
        <v>Paraguay</v>
      </c>
      <c r="C655" s="24" t="str">
        <f>IFERROR(INDEX(Partidos!$E$4:$E$107,MATCH($A655,Partidos!$A$4:$A$107,0)),"")</f>
        <v>Australia</v>
      </c>
      <c r="D655" s="29" t="s">
        <v>265</v>
      </c>
      <c r="E655" s="24">
        <f>IFERROR(INDEX(Patri!F$4:F$107,MATCH($A655,Patri!$A$4:$A$107,0)),"")</f>
        <v>1</v>
      </c>
      <c r="F655" s="24">
        <f>IFERROR(INDEX(Patri!G$4:G$107,MATCH($A655,Patri!$A$4:$A$107,0)),"")</f>
        <v>0</v>
      </c>
      <c r="G655" s="21" t="str">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t="str">
        <f>IFERROR(INDEX(Patri!H$4:H$107,MATCH($A655,Patri!$A$4:$A$107,0)),"")</f>
        <v>-</v>
      </c>
      <c r="I655" s="24" t="str">
        <f>IFERROR(INDEX(Partidos!$J$4:$J$107,MATCH($A655,Partidos!$A$4:$A$107,0)),"")</f>
        <v>Grupos</v>
      </c>
      <c r="J655" s="21">
        <f>IF(AND(INDEX(Partidos!$J$4:$J$107,MATCH($A655,Partidos!$A$4:$A$107,0))&lt;&gt;"Grupos",INDEX(Partidos!$H$4:$H$107,MATCH($A655,Partidos!$A$4:$A$107,0))="Finalizado",$H655&lt;&gt;"",$H655=INDEX(Partidos!$K$4:$K$107,MATCH($A655,Partidos!$A$4:$A$107,0))),1,0)</f>
        <v>0</v>
      </c>
    </row>
    <row r="656" spans="1:10" x14ac:dyDescent="0.3">
      <c r="A656" s="31">
        <v>60</v>
      </c>
      <c r="B656" s="24" t="str">
        <f>IFERROR(INDEX(Partidos!$D$4:$D$107,MATCH($A656,Partidos!$A$4:$A$107,0)),"")</f>
        <v>Paraguay</v>
      </c>
      <c r="C656" s="24" t="str">
        <f>IFERROR(INDEX(Partidos!$E$4:$E$107,MATCH($A656,Partidos!$A$4:$A$107,0)),"")</f>
        <v>Australia</v>
      </c>
      <c r="D656" s="31" t="s">
        <v>266</v>
      </c>
      <c r="E656" s="24">
        <f>IFERROR(INDEX(Kike!F$4:F$107,MATCH($A656,Kike!$A$4:$A$107,0)),"")</f>
        <v>1</v>
      </c>
      <c r="F656" s="24">
        <f>IFERROR(INDEX(Kike!G$4:G$107,MATCH($A656,Kike!$A$4:$A$107,0)),"")</f>
        <v>1</v>
      </c>
      <c r="G656" s="21" t="str">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t="str">
        <f>IFERROR(INDEX(Kike!H$4:H$107,MATCH($A656,Kike!$A$4:$A$107,0)),"")</f>
        <v>-</v>
      </c>
      <c r="I656" s="24" t="str">
        <f>IFERROR(INDEX(Partidos!$J$4:$J$107,MATCH($A656,Partidos!$A$4:$A$107,0)),"")</f>
        <v>Grupos</v>
      </c>
      <c r="J656" s="21">
        <f>IF(AND(INDEX(Partidos!$J$4:$J$107,MATCH($A656,Partidos!$A$4:$A$107,0))&lt;&gt;"Grupos",INDEX(Partidos!$H$4:$H$107,MATCH($A656,Partidos!$A$4:$A$107,0))="Finalizado",$H656&lt;&gt;"",$H656=INDEX(Partidos!$K$4:$K$107,MATCH($A656,Partidos!$A$4:$A$107,0))),1,0)</f>
        <v>0</v>
      </c>
    </row>
    <row r="657" spans="1:10" x14ac:dyDescent="0.3">
      <c r="A657" s="29">
        <v>60</v>
      </c>
      <c r="B657" s="24" t="str">
        <f>IFERROR(INDEX(Partidos!$D$4:$D$107,MATCH($A657,Partidos!$A$4:$A$107,0)),"")</f>
        <v>Paraguay</v>
      </c>
      <c r="C657" s="24" t="str">
        <f>IFERROR(INDEX(Partidos!$E$4:$E$107,MATCH($A657,Partidos!$A$4:$A$107,0)),"")</f>
        <v>Australia</v>
      </c>
      <c r="D657" s="29" t="s">
        <v>267</v>
      </c>
      <c r="E657" s="24">
        <f>IFERROR(INDEX(Quintero!F$4:F$107,MATCH($A657,Quintero!$A$4:$A$107,0)),"")</f>
        <v>0</v>
      </c>
      <c r="F657" s="24">
        <f>IFERROR(INDEX(Quintero!G$4:G$107,MATCH($A657,Quintero!$A$4:$A$107,0)),"")</f>
        <v>0</v>
      </c>
      <c r="G657" s="21" t="str">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t="str">
        <f>IFERROR(INDEX(Quintero!H$4:H$107,MATCH($A657,Quintero!$A$4:$A$107,0)),"")</f>
        <v>-</v>
      </c>
      <c r="I657" s="24" t="str">
        <f>IFERROR(INDEX(Partidos!$J$4:$J$107,MATCH($A657,Partidos!$A$4:$A$107,0)),"")</f>
        <v>Grupos</v>
      </c>
      <c r="J657" s="21">
        <f>IF(AND(INDEX(Partidos!$J$4:$J$107,MATCH($A657,Partidos!$A$4:$A$107,0))&lt;&gt;"Grupos",INDEX(Partidos!$H$4:$H$107,MATCH($A657,Partidos!$A$4:$A$107,0))="Finalizado",$H657&lt;&gt;"",$H657=INDEX(Partidos!$K$4:$K$107,MATCH($A657,Partidos!$A$4:$A$107,0))),1,0)</f>
        <v>0</v>
      </c>
    </row>
    <row r="658" spans="1:10" x14ac:dyDescent="0.3">
      <c r="A658" s="31">
        <v>60</v>
      </c>
      <c r="B658" s="24" t="str">
        <f>IFERROR(INDEX(Partidos!$D$4:$D$107,MATCH($A658,Partidos!$A$4:$A$107,0)),"")</f>
        <v>Paraguay</v>
      </c>
      <c r="C658" s="24" t="str">
        <f>IFERROR(INDEX(Partidos!$E$4:$E$107,MATCH($A658,Partidos!$A$4:$A$107,0)),"")</f>
        <v>Australia</v>
      </c>
      <c r="D658" s="31" t="s">
        <v>268</v>
      </c>
      <c r="E658" s="24">
        <f>IFERROR(INDEX(Nacho!F$4:F$107,MATCH($A658,Nacho!$A$4:$A$107,0)),"")</f>
        <v>1</v>
      </c>
      <c r="F658" s="24">
        <f>IFERROR(INDEX(Nacho!G$4:G$107,MATCH($A658,Nacho!$A$4:$A$107,0)),"")</f>
        <v>0</v>
      </c>
      <c r="G658" s="21" t="str">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t="str">
        <f>IFERROR(INDEX(Nacho!H$4:H$107,MATCH($A658,Nacho!$A$4:$A$107,0)),"")</f>
        <v>-</v>
      </c>
      <c r="I658" s="24" t="str">
        <f>IFERROR(INDEX(Partidos!$J$4:$J$107,MATCH($A658,Partidos!$A$4:$A$107,0)),"")</f>
        <v>Grupos</v>
      </c>
      <c r="J658" s="21">
        <f>IF(AND(INDEX(Partidos!$J$4:$J$107,MATCH($A658,Partidos!$A$4:$A$107,0))&lt;&gt;"Grupos",INDEX(Partidos!$H$4:$H$107,MATCH($A658,Partidos!$A$4:$A$107,0))="Finalizado",$H658&lt;&gt;"",$H658=INDEX(Partidos!$K$4:$K$107,MATCH($A658,Partidos!$A$4:$A$107,0))),1,0)</f>
        <v>0</v>
      </c>
    </row>
    <row r="659" spans="1:10" x14ac:dyDescent="0.3">
      <c r="A659" s="29">
        <v>60</v>
      </c>
      <c r="B659" s="24" t="str">
        <f>IFERROR(INDEX(Partidos!$D$4:$D$107,MATCH($A659,Partidos!$A$4:$A$107,0)),"")</f>
        <v>Paraguay</v>
      </c>
      <c r="C659" s="24" t="str">
        <f>IFERROR(INDEX(Partidos!$E$4:$E$107,MATCH($A659,Partidos!$A$4:$A$107,0)),"")</f>
        <v>Australia</v>
      </c>
      <c r="D659" s="29" t="s">
        <v>269</v>
      </c>
      <c r="E659" s="24">
        <f>IFERROR(INDEX(Luis!F$4:F$107,MATCH($A659,Luis!$A$4:$A$107,0)),"")</f>
        <v>1</v>
      </c>
      <c r="F659" s="24">
        <f>IFERROR(INDEX(Luis!G$4:G$107,MATCH($A659,Luis!$A$4:$A$107,0)),"")</f>
        <v>0</v>
      </c>
      <c r="G659" s="21" t="str">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t="str">
        <f>IFERROR(INDEX(Luis!H$4:H$107,MATCH($A659,Luis!$A$4:$A$107,0)),"")</f>
        <v>-</v>
      </c>
      <c r="I659" s="24" t="str">
        <f>IFERROR(INDEX(Partidos!$J$4:$J$107,MATCH($A659,Partidos!$A$4:$A$107,0)),"")</f>
        <v>Grupos</v>
      </c>
      <c r="J659" s="21">
        <f>IF(AND(INDEX(Partidos!$J$4:$J$107,MATCH($A659,Partidos!$A$4:$A$107,0))&lt;&gt;"Grupos",INDEX(Partidos!$H$4:$H$107,MATCH($A659,Partidos!$A$4:$A$107,0))="Finalizado",$H659&lt;&gt;"",$H659=INDEX(Partidos!$K$4:$K$107,MATCH($A659,Partidos!$A$4:$A$107,0))),1,0)</f>
        <v>0</v>
      </c>
    </row>
    <row r="660" spans="1:10" x14ac:dyDescent="0.3">
      <c r="A660" s="31">
        <v>60</v>
      </c>
      <c r="B660" s="24" t="str">
        <f>IFERROR(INDEX(Partidos!$D$4:$D$107,MATCH($A660,Partidos!$A$4:$A$107,0)),"")</f>
        <v>Paraguay</v>
      </c>
      <c r="C660" s="24" t="str">
        <f>IFERROR(INDEX(Partidos!$E$4:$E$107,MATCH($A660,Partidos!$A$4:$A$107,0)),"")</f>
        <v>Australia</v>
      </c>
      <c r="D660" s="31" t="s">
        <v>270</v>
      </c>
      <c r="E660" s="24">
        <f>IFERROR(INDEX(Felipe!F$4:F$107,MATCH($A660,Felipe!$A$4:$A$107,0)),"")</f>
        <v>2</v>
      </c>
      <c r="F660" s="24">
        <f>IFERROR(INDEX(Felipe!G$4:G$107,MATCH($A660,Felipe!$A$4:$A$107,0)),"")</f>
        <v>2</v>
      </c>
      <c r="G660" s="21" t="str">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t="str">
        <f>IFERROR(INDEX(Felipe!H$4:H$107,MATCH($A660,Felipe!$A$4:$A$107,0)),"")</f>
        <v>-</v>
      </c>
      <c r="I660" s="24" t="str">
        <f>IFERROR(INDEX(Partidos!$J$4:$J$107,MATCH($A660,Partidos!$A$4:$A$107,0)),"")</f>
        <v>Grupos</v>
      </c>
      <c r="J660" s="21">
        <f>IF(AND(INDEX(Partidos!$J$4:$J$107,MATCH($A660,Partidos!$A$4:$A$107,0))&lt;&gt;"Grupos",INDEX(Partidos!$H$4:$H$107,MATCH($A660,Partidos!$A$4:$A$107,0))="Finalizado",$H660&lt;&gt;"",$H660=INDEX(Partidos!$K$4:$K$107,MATCH($A660,Partidos!$A$4:$A$107,0))),1,0)</f>
        <v>0</v>
      </c>
    </row>
    <row r="661" spans="1:10" x14ac:dyDescent="0.3">
      <c r="A661" s="29">
        <v>60</v>
      </c>
      <c r="B661" s="24" t="str">
        <f>IFERROR(INDEX(Partidos!$D$4:$D$107,MATCH($A661,Partidos!$A$4:$A$107,0)),"")</f>
        <v>Paraguay</v>
      </c>
      <c r="C661" s="24" t="str">
        <f>IFERROR(INDEX(Partidos!$E$4:$E$107,MATCH($A661,Partidos!$A$4:$A$107,0)),"")</f>
        <v>Australia</v>
      </c>
      <c r="D661" s="29" t="s">
        <v>271</v>
      </c>
      <c r="E661" s="24">
        <f>IFERROR(INDEX(Simón!F$4:F$107,MATCH($A661,Simón!$A$4:$A$107,0)),"")</f>
        <v>1</v>
      </c>
      <c r="F661" s="24">
        <f>IFERROR(INDEX(Simón!G$4:G$107,MATCH($A661,Simón!$A$4:$A$107,0)),"")</f>
        <v>0</v>
      </c>
      <c r="G661" s="21" t="str">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t="str">
        <f>IFERROR(INDEX(Simón!H$4:H$107,MATCH($A661,Simón!$A$4:$A$107,0)),"")</f>
        <v>-</v>
      </c>
      <c r="I661" s="24" t="str">
        <f>IFERROR(INDEX(Partidos!$J$4:$J$107,MATCH($A661,Partidos!$A$4:$A$107,0)),"")</f>
        <v>Grupos</v>
      </c>
      <c r="J661" s="21">
        <f>IF(AND(INDEX(Partidos!$J$4:$J$107,MATCH($A661,Partidos!$A$4:$A$107,0))&lt;&gt;"Grupos",INDEX(Partidos!$H$4:$H$107,MATCH($A661,Partidos!$A$4:$A$107,0))="Finalizado",$H661&lt;&gt;"",$H661=INDEX(Partidos!$K$4:$K$107,MATCH($A661,Partidos!$A$4:$A$107,0))),1,0)</f>
        <v>0</v>
      </c>
    </row>
    <row r="662" spans="1:10" x14ac:dyDescent="0.3">
      <c r="A662" s="31">
        <v>60</v>
      </c>
      <c r="B662" s="24" t="str">
        <f>IFERROR(INDEX(Partidos!$D$4:$D$107,MATCH($A662,Partidos!$A$4:$A$107,0)),"")</f>
        <v>Paraguay</v>
      </c>
      <c r="C662" s="24" t="str">
        <f>IFERROR(INDEX(Partidos!$E$4:$E$107,MATCH($A662,Partidos!$A$4:$A$107,0)),"")</f>
        <v>Australia</v>
      </c>
      <c r="D662" s="31" t="s">
        <v>272</v>
      </c>
      <c r="E662" s="24">
        <f>IFERROR(INDEX(Muni!F$4:F$107,MATCH($A662,Muni!$A$4:$A$107,0)),"")</f>
        <v>2</v>
      </c>
      <c r="F662" s="24">
        <f>IFERROR(INDEX(Muni!G$4:G$107,MATCH($A662,Muni!$A$4:$A$107,0)),"")</f>
        <v>0</v>
      </c>
      <c r="G662" s="21" t="str">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t="str">
        <f>IFERROR(INDEX(Muni!H$4:H$107,MATCH($A662,Muni!$A$4:$A$107,0)),"")</f>
        <v>-</v>
      </c>
      <c r="I662" s="24" t="str">
        <f>IFERROR(INDEX(Partidos!$J$4:$J$107,MATCH($A662,Partidos!$A$4:$A$107,0)),"")</f>
        <v>Grupos</v>
      </c>
      <c r="J662" s="21">
        <f>IF(AND(INDEX(Partidos!$J$4:$J$107,MATCH($A662,Partidos!$A$4:$A$107,0))&lt;&gt;"Grupos",INDEX(Partidos!$H$4:$H$107,MATCH($A662,Partidos!$A$4:$A$107,0))="Finalizado",$H662&lt;&gt;"",$H662=INDEX(Partidos!$K$4:$K$107,MATCH($A662,Partidos!$A$4:$A$107,0))),1,0)</f>
        <v>0</v>
      </c>
    </row>
    <row r="663" spans="1:10" x14ac:dyDescent="0.3">
      <c r="A663" s="29">
        <v>60</v>
      </c>
      <c r="B663" s="24" t="str">
        <f>IFERROR(INDEX(Partidos!$D$4:$D$107,MATCH($A663,Partidos!$A$4:$A$107,0)),"")</f>
        <v>Paraguay</v>
      </c>
      <c r="C663" s="24" t="str">
        <f>IFERROR(INDEX(Partidos!$E$4:$E$107,MATCH($A663,Partidos!$A$4:$A$107,0)),"")</f>
        <v>Australia</v>
      </c>
      <c r="D663" s="29" t="s">
        <v>273</v>
      </c>
      <c r="E663" s="24">
        <f>IFERROR(INDEX(Fer!F$4:F$107,MATCH($A663,Fer!$A$4:$A$107,0)),"")</f>
        <v>2</v>
      </c>
      <c r="F663" s="24">
        <f>IFERROR(INDEX(Fer!G$4:G$107,MATCH($A663,Fer!$A$4:$A$107,0)),"")</f>
        <v>0</v>
      </c>
      <c r="G663" s="21" t="str">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t="str">
        <f>IFERROR(INDEX(Fer!H$4:H$107,MATCH($A663,Fer!$A$4:$A$107,0)),"")</f>
        <v>-</v>
      </c>
      <c r="I663" s="24" t="str">
        <f>IFERROR(INDEX(Partidos!$J$4:$J$107,MATCH($A663,Partidos!$A$4:$A$107,0)),"")</f>
        <v>Grupos</v>
      </c>
      <c r="J663" s="21">
        <f>IF(AND(INDEX(Partidos!$J$4:$J$107,MATCH($A663,Partidos!$A$4:$A$107,0))&lt;&gt;"Grupos",INDEX(Partidos!$H$4:$H$107,MATCH($A663,Partidos!$A$4:$A$107,0))="Finalizado",$H663&lt;&gt;"",$H663=INDEX(Partidos!$K$4:$K$107,MATCH($A663,Partidos!$A$4:$A$107,0))),1,0)</f>
        <v>0</v>
      </c>
    </row>
    <row r="664" spans="1:10" x14ac:dyDescent="0.3">
      <c r="A664" s="31">
        <v>61</v>
      </c>
      <c r="B664" s="24" t="str">
        <f>IFERROR(INDEX(Partidos!$D$4:$D$107,MATCH($A664,Partidos!$A$4:$A$107,0)),"")</f>
        <v>Noruega</v>
      </c>
      <c r="C664" s="24" t="str">
        <f>IFERROR(INDEX(Partidos!$E$4:$E$107,MATCH($A664,Partidos!$A$4:$A$107,0)),"")</f>
        <v>Francia</v>
      </c>
      <c r="D664" s="31" t="s">
        <v>55</v>
      </c>
      <c r="E664" s="24">
        <f>IFERROR(INDEX(Álvaro!F$4:F$107,MATCH($A664,Álvaro!$A$4:$A$107,0)),"")</f>
        <v>0</v>
      </c>
      <c r="F664" s="24">
        <f>IFERROR(INDEX(Álvaro!G$4:G$107,MATCH($A664,Álvaro!$A$4:$A$107,0)),"")</f>
        <v>2</v>
      </c>
      <c r="G664" s="21" t="str">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t="str">
        <f>IFERROR(INDEX(Álvaro!H$4:H$107,MATCH($A664,Álvaro!$A$4:$A$107,0)),"")</f>
        <v>-</v>
      </c>
      <c r="I664" s="24" t="str">
        <f>IFERROR(INDEX(Partidos!$J$4:$J$107,MATCH($A664,Partidos!$A$4:$A$107,0)),"")</f>
        <v>Grupos</v>
      </c>
      <c r="J664" s="21">
        <f>IF(AND(INDEX(Partidos!$J$4:$J$107,MATCH($A664,Partidos!$A$4:$A$107,0))&lt;&gt;"Grupos",INDEX(Partidos!$H$4:$H$107,MATCH($A664,Partidos!$A$4:$A$107,0))="Finalizado",$H664&lt;&gt;"",$H664=INDEX(Partidos!$K$4:$K$107,MATCH($A664,Partidos!$A$4:$A$107,0))),1,0)</f>
        <v>0</v>
      </c>
    </row>
    <row r="665" spans="1:10" x14ac:dyDescent="0.3">
      <c r="A665" s="29">
        <v>61</v>
      </c>
      <c r="B665" s="24" t="str">
        <f>IFERROR(INDEX(Partidos!$D$4:$D$107,MATCH($A665,Partidos!$A$4:$A$107,0)),"")</f>
        <v>Noruega</v>
      </c>
      <c r="C665" s="24" t="str">
        <f>IFERROR(INDEX(Partidos!$E$4:$E$107,MATCH($A665,Partidos!$A$4:$A$107,0)),"")</f>
        <v>Francia</v>
      </c>
      <c r="D665" s="29" t="s">
        <v>264</v>
      </c>
      <c r="E665" s="24">
        <f>IFERROR(INDEX(Pepe!F$4:F$107,MATCH($A665,Pepe!$A$4:$A$107,0)),"")</f>
        <v>2</v>
      </c>
      <c r="F665" s="24">
        <f>IFERROR(INDEX(Pepe!G$4:G$107,MATCH($A665,Pepe!$A$4:$A$107,0)),"")</f>
        <v>3</v>
      </c>
      <c r="G665" s="21" t="str">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t="str">
        <f>IFERROR(INDEX(Pepe!H$4:H$107,MATCH($A665,Pepe!$A$4:$A$107,0)),"")</f>
        <v>-</v>
      </c>
      <c r="I665" s="24" t="str">
        <f>IFERROR(INDEX(Partidos!$J$4:$J$107,MATCH($A665,Partidos!$A$4:$A$107,0)),"")</f>
        <v>Grupos</v>
      </c>
      <c r="J665" s="21">
        <f>IF(AND(INDEX(Partidos!$J$4:$J$107,MATCH($A665,Partidos!$A$4:$A$107,0))&lt;&gt;"Grupos",INDEX(Partidos!$H$4:$H$107,MATCH($A665,Partidos!$A$4:$A$107,0))="Finalizado",$H665&lt;&gt;"",$H665=INDEX(Partidos!$K$4:$K$107,MATCH($A665,Partidos!$A$4:$A$107,0))),1,0)</f>
        <v>0</v>
      </c>
    </row>
    <row r="666" spans="1:10" x14ac:dyDescent="0.3">
      <c r="A666" s="31">
        <v>61</v>
      </c>
      <c r="B666" s="24" t="str">
        <f>IFERROR(INDEX(Partidos!$D$4:$D$107,MATCH($A666,Partidos!$A$4:$A$107,0)),"")</f>
        <v>Noruega</v>
      </c>
      <c r="C666" s="24" t="str">
        <f>IFERROR(INDEX(Partidos!$E$4:$E$107,MATCH($A666,Partidos!$A$4:$A$107,0)),"")</f>
        <v>Francia</v>
      </c>
      <c r="D666" s="31" t="s">
        <v>265</v>
      </c>
      <c r="E666" s="24">
        <f>IFERROR(INDEX(Patri!F$4:F$107,MATCH($A666,Patri!$A$4:$A$107,0)),"")</f>
        <v>2</v>
      </c>
      <c r="F666" s="24">
        <f>IFERROR(INDEX(Patri!G$4:G$107,MATCH($A666,Patri!$A$4:$A$107,0)),"")</f>
        <v>2</v>
      </c>
      <c r="G666" s="21" t="str">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t="str">
        <f>IFERROR(INDEX(Patri!H$4:H$107,MATCH($A666,Patri!$A$4:$A$107,0)),"")</f>
        <v>-</v>
      </c>
      <c r="I666" s="24" t="str">
        <f>IFERROR(INDEX(Partidos!$J$4:$J$107,MATCH($A666,Partidos!$A$4:$A$107,0)),"")</f>
        <v>Grupos</v>
      </c>
      <c r="J666" s="21">
        <f>IF(AND(INDEX(Partidos!$J$4:$J$107,MATCH($A666,Partidos!$A$4:$A$107,0))&lt;&gt;"Grupos",INDEX(Partidos!$H$4:$H$107,MATCH($A666,Partidos!$A$4:$A$107,0))="Finalizado",$H666&lt;&gt;"",$H666=INDEX(Partidos!$K$4:$K$107,MATCH($A666,Partidos!$A$4:$A$107,0))),1,0)</f>
        <v>0</v>
      </c>
    </row>
    <row r="667" spans="1:10" x14ac:dyDescent="0.3">
      <c r="A667" s="29">
        <v>61</v>
      </c>
      <c r="B667" s="24" t="str">
        <f>IFERROR(INDEX(Partidos!$D$4:$D$107,MATCH($A667,Partidos!$A$4:$A$107,0)),"")</f>
        <v>Noruega</v>
      </c>
      <c r="C667" s="24" t="str">
        <f>IFERROR(INDEX(Partidos!$E$4:$E$107,MATCH($A667,Partidos!$A$4:$A$107,0)),"")</f>
        <v>Francia</v>
      </c>
      <c r="D667" s="29" t="s">
        <v>266</v>
      </c>
      <c r="E667" s="24">
        <f>IFERROR(INDEX(Kike!F$4:F$107,MATCH($A667,Kike!$A$4:$A$107,0)),"")</f>
        <v>1</v>
      </c>
      <c r="F667" s="24">
        <f>IFERROR(INDEX(Kike!G$4:G$107,MATCH($A667,Kike!$A$4:$A$107,0)),"")</f>
        <v>1</v>
      </c>
      <c r="G667" s="21" t="str">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t="str">
        <f>IFERROR(INDEX(Kike!H$4:H$107,MATCH($A667,Kike!$A$4:$A$107,0)),"")</f>
        <v>-</v>
      </c>
      <c r="I667" s="24" t="str">
        <f>IFERROR(INDEX(Partidos!$J$4:$J$107,MATCH($A667,Partidos!$A$4:$A$107,0)),"")</f>
        <v>Grupos</v>
      </c>
      <c r="J667" s="21">
        <f>IF(AND(INDEX(Partidos!$J$4:$J$107,MATCH($A667,Partidos!$A$4:$A$107,0))&lt;&gt;"Grupos",INDEX(Partidos!$H$4:$H$107,MATCH($A667,Partidos!$A$4:$A$107,0))="Finalizado",$H667&lt;&gt;"",$H667=INDEX(Partidos!$K$4:$K$107,MATCH($A667,Partidos!$A$4:$A$107,0))),1,0)</f>
        <v>0</v>
      </c>
    </row>
    <row r="668" spans="1:10" x14ac:dyDescent="0.3">
      <c r="A668" s="31">
        <v>61</v>
      </c>
      <c r="B668" s="24" t="str">
        <f>IFERROR(INDEX(Partidos!$D$4:$D$107,MATCH($A668,Partidos!$A$4:$A$107,0)),"")</f>
        <v>Noruega</v>
      </c>
      <c r="C668" s="24" t="str">
        <f>IFERROR(INDEX(Partidos!$E$4:$E$107,MATCH($A668,Partidos!$A$4:$A$107,0)),"")</f>
        <v>Francia</v>
      </c>
      <c r="D668" s="31" t="s">
        <v>267</v>
      </c>
      <c r="E668" s="24">
        <f>IFERROR(INDEX(Quintero!F$4:F$107,MATCH($A668,Quintero!$A$4:$A$107,0)),"")</f>
        <v>2</v>
      </c>
      <c r="F668" s="24">
        <f>IFERROR(INDEX(Quintero!G$4:G$107,MATCH($A668,Quintero!$A$4:$A$107,0)),"")</f>
        <v>3</v>
      </c>
      <c r="G668" s="21" t="str">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t="str">
        <f>IFERROR(INDEX(Quintero!H$4:H$107,MATCH($A668,Quintero!$A$4:$A$107,0)),"")</f>
        <v>-</v>
      </c>
      <c r="I668" s="24" t="str">
        <f>IFERROR(INDEX(Partidos!$J$4:$J$107,MATCH($A668,Partidos!$A$4:$A$107,0)),"")</f>
        <v>Grupos</v>
      </c>
      <c r="J668" s="21">
        <f>IF(AND(INDEX(Partidos!$J$4:$J$107,MATCH($A668,Partidos!$A$4:$A$107,0))&lt;&gt;"Grupos",INDEX(Partidos!$H$4:$H$107,MATCH($A668,Partidos!$A$4:$A$107,0))="Finalizado",$H668&lt;&gt;"",$H668=INDEX(Partidos!$K$4:$K$107,MATCH($A668,Partidos!$A$4:$A$107,0))),1,0)</f>
        <v>0</v>
      </c>
    </row>
    <row r="669" spans="1:10" x14ac:dyDescent="0.3">
      <c r="A669" s="29">
        <v>61</v>
      </c>
      <c r="B669" s="24" t="str">
        <f>IFERROR(INDEX(Partidos!$D$4:$D$107,MATCH($A669,Partidos!$A$4:$A$107,0)),"")</f>
        <v>Noruega</v>
      </c>
      <c r="C669" s="24" t="str">
        <f>IFERROR(INDEX(Partidos!$E$4:$E$107,MATCH($A669,Partidos!$A$4:$A$107,0)),"")</f>
        <v>Francia</v>
      </c>
      <c r="D669" s="29" t="s">
        <v>268</v>
      </c>
      <c r="E669" s="24">
        <f>IFERROR(INDEX(Nacho!F$4:F$107,MATCH($A669,Nacho!$A$4:$A$107,0)),"")</f>
        <v>1</v>
      </c>
      <c r="F669" s="24">
        <f>IFERROR(INDEX(Nacho!G$4:G$107,MATCH($A669,Nacho!$A$4:$A$107,0)),"")</f>
        <v>4</v>
      </c>
      <c r="G669" s="21" t="str">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t="str">
        <f>IFERROR(INDEX(Nacho!H$4:H$107,MATCH($A669,Nacho!$A$4:$A$107,0)),"")</f>
        <v>-</v>
      </c>
      <c r="I669" s="24" t="str">
        <f>IFERROR(INDEX(Partidos!$J$4:$J$107,MATCH($A669,Partidos!$A$4:$A$107,0)),"")</f>
        <v>Grupos</v>
      </c>
      <c r="J669" s="21">
        <f>IF(AND(INDEX(Partidos!$J$4:$J$107,MATCH($A669,Partidos!$A$4:$A$107,0))&lt;&gt;"Grupos",INDEX(Partidos!$H$4:$H$107,MATCH($A669,Partidos!$A$4:$A$107,0))="Finalizado",$H669&lt;&gt;"",$H669=INDEX(Partidos!$K$4:$K$107,MATCH($A669,Partidos!$A$4:$A$107,0))),1,0)</f>
        <v>0</v>
      </c>
    </row>
    <row r="670" spans="1:10" x14ac:dyDescent="0.3">
      <c r="A670" s="31">
        <v>61</v>
      </c>
      <c r="B670" s="24" t="str">
        <f>IFERROR(INDEX(Partidos!$D$4:$D$107,MATCH($A670,Partidos!$A$4:$A$107,0)),"")</f>
        <v>Noruega</v>
      </c>
      <c r="C670" s="24" t="str">
        <f>IFERROR(INDEX(Partidos!$E$4:$E$107,MATCH($A670,Partidos!$A$4:$A$107,0)),"")</f>
        <v>Francia</v>
      </c>
      <c r="D670" s="31" t="s">
        <v>269</v>
      </c>
      <c r="E670" s="24">
        <f>IFERROR(INDEX(Luis!F$4:F$107,MATCH($A670,Luis!$A$4:$A$107,0)),"")</f>
        <v>1</v>
      </c>
      <c r="F670" s="24">
        <f>IFERROR(INDEX(Luis!G$4:G$107,MATCH($A670,Luis!$A$4:$A$107,0)),"")</f>
        <v>3</v>
      </c>
      <c r="G670" s="21" t="str">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t="str">
        <f>IFERROR(INDEX(Luis!H$4:H$107,MATCH($A670,Luis!$A$4:$A$107,0)),"")</f>
        <v>-</v>
      </c>
      <c r="I670" s="24" t="str">
        <f>IFERROR(INDEX(Partidos!$J$4:$J$107,MATCH($A670,Partidos!$A$4:$A$107,0)),"")</f>
        <v>Grupos</v>
      </c>
      <c r="J670" s="21">
        <f>IF(AND(INDEX(Partidos!$J$4:$J$107,MATCH($A670,Partidos!$A$4:$A$107,0))&lt;&gt;"Grupos",INDEX(Partidos!$H$4:$H$107,MATCH($A670,Partidos!$A$4:$A$107,0))="Finalizado",$H670&lt;&gt;"",$H670=INDEX(Partidos!$K$4:$K$107,MATCH($A670,Partidos!$A$4:$A$107,0))),1,0)</f>
        <v>0</v>
      </c>
    </row>
    <row r="671" spans="1:10" x14ac:dyDescent="0.3">
      <c r="A671" s="29">
        <v>61</v>
      </c>
      <c r="B671" s="24" t="str">
        <f>IFERROR(INDEX(Partidos!$D$4:$D$107,MATCH($A671,Partidos!$A$4:$A$107,0)),"")</f>
        <v>Noruega</v>
      </c>
      <c r="C671" s="24" t="str">
        <f>IFERROR(INDEX(Partidos!$E$4:$E$107,MATCH($A671,Partidos!$A$4:$A$107,0)),"")</f>
        <v>Francia</v>
      </c>
      <c r="D671" s="29" t="s">
        <v>270</v>
      </c>
      <c r="E671" s="24">
        <f>IFERROR(INDEX(Felipe!F$4:F$107,MATCH($A671,Felipe!$A$4:$A$107,0)),"")</f>
        <v>2</v>
      </c>
      <c r="F671" s="24">
        <f>IFERROR(INDEX(Felipe!G$4:G$107,MATCH($A671,Felipe!$A$4:$A$107,0)),"")</f>
        <v>2</v>
      </c>
      <c r="G671" s="21" t="str">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t="str">
        <f>IFERROR(INDEX(Felipe!H$4:H$107,MATCH($A671,Felipe!$A$4:$A$107,0)),"")</f>
        <v>-</v>
      </c>
      <c r="I671" s="24" t="str">
        <f>IFERROR(INDEX(Partidos!$J$4:$J$107,MATCH($A671,Partidos!$A$4:$A$107,0)),"")</f>
        <v>Grupos</v>
      </c>
      <c r="J671" s="21">
        <f>IF(AND(INDEX(Partidos!$J$4:$J$107,MATCH($A671,Partidos!$A$4:$A$107,0))&lt;&gt;"Grupos",INDEX(Partidos!$H$4:$H$107,MATCH($A671,Partidos!$A$4:$A$107,0))="Finalizado",$H671&lt;&gt;"",$H671=INDEX(Partidos!$K$4:$K$107,MATCH($A671,Partidos!$A$4:$A$107,0))),1,0)</f>
        <v>0</v>
      </c>
    </row>
    <row r="672" spans="1:10" x14ac:dyDescent="0.3">
      <c r="A672" s="31">
        <v>61</v>
      </c>
      <c r="B672" s="24" t="str">
        <f>IFERROR(INDEX(Partidos!$D$4:$D$107,MATCH($A672,Partidos!$A$4:$A$107,0)),"")</f>
        <v>Noruega</v>
      </c>
      <c r="C672" s="24" t="str">
        <f>IFERROR(INDEX(Partidos!$E$4:$E$107,MATCH($A672,Partidos!$A$4:$A$107,0)),"")</f>
        <v>Francia</v>
      </c>
      <c r="D672" s="31" t="s">
        <v>271</v>
      </c>
      <c r="E672" s="24">
        <f>IFERROR(INDEX(Simón!F$4:F$107,MATCH($A672,Simón!$A$4:$A$107,0)),"")</f>
        <v>3</v>
      </c>
      <c r="F672" s="24">
        <f>IFERROR(INDEX(Simón!G$4:G$107,MATCH($A672,Simón!$A$4:$A$107,0)),"")</f>
        <v>4</v>
      </c>
      <c r="G672" s="21" t="str">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t="str">
        <f>IFERROR(INDEX(Simón!H$4:H$107,MATCH($A672,Simón!$A$4:$A$107,0)),"")</f>
        <v>-</v>
      </c>
      <c r="I672" s="24" t="str">
        <f>IFERROR(INDEX(Partidos!$J$4:$J$107,MATCH($A672,Partidos!$A$4:$A$107,0)),"")</f>
        <v>Grupos</v>
      </c>
      <c r="J672" s="21">
        <f>IF(AND(INDEX(Partidos!$J$4:$J$107,MATCH($A672,Partidos!$A$4:$A$107,0))&lt;&gt;"Grupos",INDEX(Partidos!$H$4:$H$107,MATCH($A672,Partidos!$A$4:$A$107,0))="Finalizado",$H672&lt;&gt;"",$H672=INDEX(Partidos!$K$4:$K$107,MATCH($A672,Partidos!$A$4:$A$107,0))),1,0)</f>
        <v>0</v>
      </c>
    </row>
    <row r="673" spans="1:10" x14ac:dyDescent="0.3">
      <c r="A673" s="29">
        <v>61</v>
      </c>
      <c r="B673" s="24" t="str">
        <f>IFERROR(INDEX(Partidos!$D$4:$D$107,MATCH($A673,Partidos!$A$4:$A$107,0)),"")</f>
        <v>Noruega</v>
      </c>
      <c r="C673" s="24" t="str">
        <f>IFERROR(INDEX(Partidos!$E$4:$E$107,MATCH($A673,Partidos!$A$4:$A$107,0)),"")</f>
        <v>Francia</v>
      </c>
      <c r="D673" s="29" t="s">
        <v>272</v>
      </c>
      <c r="E673" s="24">
        <f>IFERROR(INDEX(Muni!F$4:F$107,MATCH($A673,Muni!$A$4:$A$107,0)),"")</f>
        <v>2</v>
      </c>
      <c r="F673" s="24">
        <f>IFERROR(INDEX(Muni!G$4:G$107,MATCH($A673,Muni!$A$4:$A$107,0)),"")</f>
        <v>2</v>
      </c>
      <c r="G673" s="21" t="str">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t="str">
        <f>IFERROR(INDEX(Muni!H$4:H$107,MATCH($A673,Muni!$A$4:$A$107,0)),"")</f>
        <v>-</v>
      </c>
      <c r="I673" s="24" t="str">
        <f>IFERROR(INDEX(Partidos!$J$4:$J$107,MATCH($A673,Partidos!$A$4:$A$107,0)),"")</f>
        <v>Grupos</v>
      </c>
      <c r="J673" s="21">
        <f>IF(AND(INDEX(Partidos!$J$4:$J$107,MATCH($A673,Partidos!$A$4:$A$107,0))&lt;&gt;"Grupos",INDEX(Partidos!$H$4:$H$107,MATCH($A673,Partidos!$A$4:$A$107,0))="Finalizado",$H673&lt;&gt;"",$H673=INDEX(Partidos!$K$4:$K$107,MATCH($A673,Partidos!$A$4:$A$107,0))),1,0)</f>
        <v>0</v>
      </c>
    </row>
    <row r="674" spans="1:10" x14ac:dyDescent="0.3">
      <c r="A674" s="31">
        <v>61</v>
      </c>
      <c r="B674" s="24" t="str">
        <f>IFERROR(INDEX(Partidos!$D$4:$D$107,MATCH($A674,Partidos!$A$4:$A$107,0)),"")</f>
        <v>Noruega</v>
      </c>
      <c r="C674" s="24" t="str">
        <f>IFERROR(INDEX(Partidos!$E$4:$E$107,MATCH($A674,Partidos!$A$4:$A$107,0)),"")</f>
        <v>Francia</v>
      </c>
      <c r="D674" s="31" t="s">
        <v>273</v>
      </c>
      <c r="E674" s="24">
        <f>IFERROR(INDEX(Fer!F$4:F$107,MATCH($A674,Fer!$A$4:$A$107,0)),"")</f>
        <v>2</v>
      </c>
      <c r="F674" s="24">
        <f>IFERROR(INDEX(Fer!G$4:G$107,MATCH($A674,Fer!$A$4:$A$107,0)),"")</f>
        <v>2</v>
      </c>
      <c r="G674" s="21" t="str">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t="str">
        <f>IFERROR(INDEX(Fer!H$4:H$107,MATCH($A674,Fer!$A$4:$A$107,0)),"")</f>
        <v>-</v>
      </c>
      <c r="I674" s="24" t="str">
        <f>IFERROR(INDEX(Partidos!$J$4:$J$107,MATCH($A674,Partidos!$A$4:$A$107,0)),"")</f>
        <v>Grupos</v>
      </c>
      <c r="J674" s="21">
        <f>IF(AND(INDEX(Partidos!$J$4:$J$107,MATCH($A674,Partidos!$A$4:$A$107,0))&lt;&gt;"Grupos",INDEX(Partidos!$H$4:$H$107,MATCH($A674,Partidos!$A$4:$A$107,0))="Finalizado",$H674&lt;&gt;"",$H674=INDEX(Partidos!$K$4:$K$107,MATCH($A674,Partidos!$A$4:$A$107,0))),1,0)</f>
        <v>0</v>
      </c>
    </row>
    <row r="675" spans="1:10" x14ac:dyDescent="0.3">
      <c r="A675" s="29">
        <v>62</v>
      </c>
      <c r="B675" s="24" t="str">
        <f>IFERROR(INDEX(Partidos!$D$4:$D$107,MATCH($A675,Partidos!$A$4:$A$107,0)),"")</f>
        <v>Senegal</v>
      </c>
      <c r="C675" s="24" t="str">
        <f>IFERROR(INDEX(Partidos!$E$4:$E$107,MATCH($A675,Partidos!$A$4:$A$107,0)),"")</f>
        <v>Irak</v>
      </c>
      <c r="D675" s="29" t="s">
        <v>55</v>
      </c>
      <c r="E675" s="24">
        <f>IFERROR(INDEX(Álvaro!F$4:F$107,MATCH($A675,Álvaro!$A$4:$A$107,0)),"")</f>
        <v>2</v>
      </c>
      <c r="F675" s="24">
        <f>IFERROR(INDEX(Álvaro!G$4:G$107,MATCH($A675,Álvaro!$A$4:$A$107,0)),"")</f>
        <v>0</v>
      </c>
      <c r="G675" s="21" t="str">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t="str">
        <f>IFERROR(INDEX(Álvaro!H$4:H$107,MATCH($A675,Álvaro!$A$4:$A$107,0)),"")</f>
        <v>-</v>
      </c>
      <c r="I675" s="24" t="str">
        <f>IFERROR(INDEX(Partidos!$J$4:$J$107,MATCH($A675,Partidos!$A$4:$A$107,0)),"")</f>
        <v>Grupos</v>
      </c>
      <c r="J675" s="21">
        <f>IF(AND(INDEX(Partidos!$J$4:$J$107,MATCH($A675,Partidos!$A$4:$A$107,0))&lt;&gt;"Grupos",INDEX(Partidos!$H$4:$H$107,MATCH($A675,Partidos!$A$4:$A$107,0))="Finalizado",$H675&lt;&gt;"",$H675=INDEX(Partidos!$K$4:$K$107,MATCH($A675,Partidos!$A$4:$A$107,0))),1,0)</f>
        <v>0</v>
      </c>
    </row>
    <row r="676" spans="1:10" x14ac:dyDescent="0.3">
      <c r="A676" s="31">
        <v>62</v>
      </c>
      <c r="B676" s="24" t="str">
        <f>IFERROR(INDEX(Partidos!$D$4:$D$107,MATCH($A676,Partidos!$A$4:$A$107,0)),"")</f>
        <v>Senegal</v>
      </c>
      <c r="C676" s="24" t="str">
        <f>IFERROR(INDEX(Partidos!$E$4:$E$107,MATCH($A676,Partidos!$A$4:$A$107,0)),"")</f>
        <v>Irak</v>
      </c>
      <c r="D676" s="31" t="s">
        <v>264</v>
      </c>
      <c r="E676" s="24">
        <f>IFERROR(INDEX(Pepe!F$4:F$107,MATCH($A676,Pepe!$A$4:$A$107,0)),"")</f>
        <v>2</v>
      </c>
      <c r="F676" s="24">
        <f>IFERROR(INDEX(Pepe!G$4:G$107,MATCH($A676,Pepe!$A$4:$A$107,0)),"")</f>
        <v>0</v>
      </c>
      <c r="G676" s="21" t="str">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t="str">
        <f>IFERROR(INDEX(Pepe!H$4:H$107,MATCH($A676,Pepe!$A$4:$A$107,0)),"")</f>
        <v>-</v>
      </c>
      <c r="I676" s="24" t="str">
        <f>IFERROR(INDEX(Partidos!$J$4:$J$107,MATCH($A676,Partidos!$A$4:$A$107,0)),"")</f>
        <v>Grupos</v>
      </c>
      <c r="J676" s="21">
        <f>IF(AND(INDEX(Partidos!$J$4:$J$107,MATCH($A676,Partidos!$A$4:$A$107,0))&lt;&gt;"Grupos",INDEX(Partidos!$H$4:$H$107,MATCH($A676,Partidos!$A$4:$A$107,0))="Finalizado",$H676&lt;&gt;"",$H676=INDEX(Partidos!$K$4:$K$107,MATCH($A676,Partidos!$A$4:$A$107,0))),1,0)</f>
        <v>0</v>
      </c>
    </row>
    <row r="677" spans="1:10" x14ac:dyDescent="0.3">
      <c r="A677" s="29">
        <v>62</v>
      </c>
      <c r="B677" s="24" t="str">
        <f>IFERROR(INDEX(Partidos!$D$4:$D$107,MATCH($A677,Partidos!$A$4:$A$107,0)),"")</f>
        <v>Senegal</v>
      </c>
      <c r="C677" s="24" t="str">
        <f>IFERROR(INDEX(Partidos!$E$4:$E$107,MATCH($A677,Partidos!$A$4:$A$107,0)),"")</f>
        <v>Irak</v>
      </c>
      <c r="D677" s="29" t="s">
        <v>265</v>
      </c>
      <c r="E677" s="24">
        <f>IFERROR(INDEX(Patri!F$4:F$107,MATCH($A677,Patri!$A$4:$A$107,0)),"")</f>
        <v>2</v>
      </c>
      <c r="F677" s="24">
        <f>IFERROR(INDEX(Patri!G$4:G$107,MATCH($A677,Patri!$A$4:$A$107,0)),"")</f>
        <v>0</v>
      </c>
      <c r="G677" s="21" t="str">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t="str">
        <f>IFERROR(INDEX(Patri!H$4:H$107,MATCH($A677,Patri!$A$4:$A$107,0)),"")</f>
        <v>-</v>
      </c>
      <c r="I677" s="24" t="str">
        <f>IFERROR(INDEX(Partidos!$J$4:$J$107,MATCH($A677,Partidos!$A$4:$A$107,0)),"")</f>
        <v>Grupos</v>
      </c>
      <c r="J677" s="21">
        <f>IF(AND(INDEX(Partidos!$J$4:$J$107,MATCH($A677,Partidos!$A$4:$A$107,0))&lt;&gt;"Grupos",INDEX(Partidos!$H$4:$H$107,MATCH($A677,Partidos!$A$4:$A$107,0))="Finalizado",$H677&lt;&gt;"",$H677=INDEX(Partidos!$K$4:$K$107,MATCH($A677,Partidos!$A$4:$A$107,0))),1,0)</f>
        <v>0</v>
      </c>
    </row>
    <row r="678" spans="1:10" x14ac:dyDescent="0.3">
      <c r="A678" s="31">
        <v>62</v>
      </c>
      <c r="B678" s="24" t="str">
        <f>IFERROR(INDEX(Partidos!$D$4:$D$107,MATCH($A678,Partidos!$A$4:$A$107,0)),"")</f>
        <v>Senegal</v>
      </c>
      <c r="C678" s="24" t="str">
        <f>IFERROR(INDEX(Partidos!$E$4:$E$107,MATCH($A678,Partidos!$A$4:$A$107,0)),"")</f>
        <v>Irak</v>
      </c>
      <c r="D678" s="31" t="s">
        <v>266</v>
      </c>
      <c r="E678" s="24">
        <f>IFERROR(INDEX(Kike!F$4:F$107,MATCH($A678,Kike!$A$4:$A$107,0)),"")</f>
        <v>2</v>
      </c>
      <c r="F678" s="24">
        <f>IFERROR(INDEX(Kike!G$4:G$107,MATCH($A678,Kike!$A$4:$A$107,0)),"")</f>
        <v>1</v>
      </c>
      <c r="G678" s="21" t="str">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t="str">
        <f>IFERROR(INDEX(Kike!H$4:H$107,MATCH($A678,Kike!$A$4:$A$107,0)),"")</f>
        <v>-</v>
      </c>
      <c r="I678" s="24" t="str">
        <f>IFERROR(INDEX(Partidos!$J$4:$J$107,MATCH($A678,Partidos!$A$4:$A$107,0)),"")</f>
        <v>Grupos</v>
      </c>
      <c r="J678" s="21">
        <f>IF(AND(INDEX(Partidos!$J$4:$J$107,MATCH($A678,Partidos!$A$4:$A$107,0))&lt;&gt;"Grupos",INDEX(Partidos!$H$4:$H$107,MATCH($A678,Partidos!$A$4:$A$107,0))="Finalizado",$H678&lt;&gt;"",$H678=INDEX(Partidos!$K$4:$K$107,MATCH($A678,Partidos!$A$4:$A$107,0))),1,0)</f>
        <v>0</v>
      </c>
    </row>
    <row r="679" spans="1:10" x14ac:dyDescent="0.3">
      <c r="A679" s="29">
        <v>62</v>
      </c>
      <c r="B679" s="24" t="str">
        <f>IFERROR(INDEX(Partidos!$D$4:$D$107,MATCH($A679,Partidos!$A$4:$A$107,0)),"")</f>
        <v>Senegal</v>
      </c>
      <c r="C679" s="24" t="str">
        <f>IFERROR(INDEX(Partidos!$E$4:$E$107,MATCH($A679,Partidos!$A$4:$A$107,0)),"")</f>
        <v>Irak</v>
      </c>
      <c r="D679" s="29" t="s">
        <v>267</v>
      </c>
      <c r="E679" s="24">
        <f>IFERROR(INDEX(Quintero!F$4:F$107,MATCH($A679,Quintero!$A$4:$A$107,0)),"")</f>
        <v>2</v>
      </c>
      <c r="F679" s="24">
        <f>IFERROR(INDEX(Quintero!G$4:G$107,MATCH($A679,Quintero!$A$4:$A$107,0)),"")</f>
        <v>0</v>
      </c>
      <c r="G679" s="21" t="str">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t="str">
        <f>IFERROR(INDEX(Quintero!H$4:H$107,MATCH($A679,Quintero!$A$4:$A$107,0)),"")</f>
        <v>-</v>
      </c>
      <c r="I679" s="24" t="str">
        <f>IFERROR(INDEX(Partidos!$J$4:$J$107,MATCH($A679,Partidos!$A$4:$A$107,0)),"")</f>
        <v>Grupos</v>
      </c>
      <c r="J679" s="21">
        <f>IF(AND(INDEX(Partidos!$J$4:$J$107,MATCH($A679,Partidos!$A$4:$A$107,0))&lt;&gt;"Grupos",INDEX(Partidos!$H$4:$H$107,MATCH($A679,Partidos!$A$4:$A$107,0))="Finalizado",$H679&lt;&gt;"",$H679=INDEX(Partidos!$K$4:$K$107,MATCH($A679,Partidos!$A$4:$A$107,0))),1,0)</f>
        <v>0</v>
      </c>
    </row>
    <row r="680" spans="1:10" x14ac:dyDescent="0.3">
      <c r="A680" s="31">
        <v>62</v>
      </c>
      <c r="B680" s="24" t="str">
        <f>IFERROR(INDEX(Partidos!$D$4:$D$107,MATCH($A680,Partidos!$A$4:$A$107,0)),"")</f>
        <v>Senegal</v>
      </c>
      <c r="C680" s="24" t="str">
        <f>IFERROR(INDEX(Partidos!$E$4:$E$107,MATCH($A680,Partidos!$A$4:$A$107,0)),"")</f>
        <v>Irak</v>
      </c>
      <c r="D680" s="31" t="s">
        <v>268</v>
      </c>
      <c r="E680" s="24">
        <f>IFERROR(INDEX(Nacho!F$4:F$107,MATCH($A680,Nacho!$A$4:$A$107,0)),"")</f>
        <v>2</v>
      </c>
      <c r="F680" s="24">
        <f>IFERROR(INDEX(Nacho!G$4:G$107,MATCH($A680,Nacho!$A$4:$A$107,0)),"")</f>
        <v>1</v>
      </c>
      <c r="G680" s="21" t="str">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t="str">
        <f>IFERROR(INDEX(Nacho!H$4:H$107,MATCH($A680,Nacho!$A$4:$A$107,0)),"")</f>
        <v>-</v>
      </c>
      <c r="I680" s="24" t="str">
        <f>IFERROR(INDEX(Partidos!$J$4:$J$107,MATCH($A680,Partidos!$A$4:$A$107,0)),"")</f>
        <v>Grupos</v>
      </c>
      <c r="J680" s="21">
        <f>IF(AND(INDEX(Partidos!$J$4:$J$107,MATCH($A680,Partidos!$A$4:$A$107,0))&lt;&gt;"Grupos",INDEX(Partidos!$H$4:$H$107,MATCH($A680,Partidos!$A$4:$A$107,0))="Finalizado",$H680&lt;&gt;"",$H680=INDEX(Partidos!$K$4:$K$107,MATCH($A680,Partidos!$A$4:$A$107,0))),1,0)</f>
        <v>0</v>
      </c>
    </row>
    <row r="681" spans="1:10" x14ac:dyDescent="0.3">
      <c r="A681" s="29">
        <v>62</v>
      </c>
      <c r="B681" s="24" t="str">
        <f>IFERROR(INDEX(Partidos!$D$4:$D$107,MATCH($A681,Partidos!$A$4:$A$107,0)),"")</f>
        <v>Senegal</v>
      </c>
      <c r="C681" s="24" t="str">
        <f>IFERROR(INDEX(Partidos!$E$4:$E$107,MATCH($A681,Partidos!$A$4:$A$107,0)),"")</f>
        <v>Irak</v>
      </c>
      <c r="D681" s="29" t="s">
        <v>269</v>
      </c>
      <c r="E681" s="24">
        <f>IFERROR(INDEX(Luis!F$4:F$107,MATCH($A681,Luis!$A$4:$A$107,0)),"")</f>
        <v>2</v>
      </c>
      <c r="F681" s="24">
        <f>IFERROR(INDEX(Luis!G$4:G$107,MATCH($A681,Luis!$A$4:$A$107,0)),"")</f>
        <v>0</v>
      </c>
      <c r="G681" s="21" t="str">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t="str">
        <f>IFERROR(INDEX(Luis!H$4:H$107,MATCH($A681,Luis!$A$4:$A$107,0)),"")</f>
        <v>-</v>
      </c>
      <c r="I681" s="24" t="str">
        <f>IFERROR(INDEX(Partidos!$J$4:$J$107,MATCH($A681,Partidos!$A$4:$A$107,0)),"")</f>
        <v>Grupos</v>
      </c>
      <c r="J681" s="21">
        <f>IF(AND(INDEX(Partidos!$J$4:$J$107,MATCH($A681,Partidos!$A$4:$A$107,0))&lt;&gt;"Grupos",INDEX(Partidos!$H$4:$H$107,MATCH($A681,Partidos!$A$4:$A$107,0))="Finalizado",$H681&lt;&gt;"",$H681=INDEX(Partidos!$K$4:$K$107,MATCH($A681,Partidos!$A$4:$A$107,0))),1,0)</f>
        <v>0</v>
      </c>
    </row>
    <row r="682" spans="1:10" x14ac:dyDescent="0.3">
      <c r="A682" s="31">
        <v>62</v>
      </c>
      <c r="B682" s="24" t="str">
        <f>IFERROR(INDEX(Partidos!$D$4:$D$107,MATCH($A682,Partidos!$A$4:$A$107,0)),"")</f>
        <v>Senegal</v>
      </c>
      <c r="C682" s="24" t="str">
        <f>IFERROR(INDEX(Partidos!$E$4:$E$107,MATCH($A682,Partidos!$A$4:$A$107,0)),"")</f>
        <v>Irak</v>
      </c>
      <c r="D682" s="31" t="s">
        <v>270</v>
      </c>
      <c r="E682" s="24">
        <f>IFERROR(INDEX(Felipe!F$4:F$107,MATCH($A682,Felipe!$A$4:$A$107,0)),"")</f>
        <v>2</v>
      </c>
      <c r="F682" s="24">
        <f>IFERROR(INDEX(Felipe!G$4:G$107,MATCH($A682,Felipe!$A$4:$A$107,0)),"")</f>
        <v>0</v>
      </c>
      <c r="G682" s="21" t="str">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t="str">
        <f>IFERROR(INDEX(Felipe!H$4:H$107,MATCH($A682,Felipe!$A$4:$A$107,0)),"")</f>
        <v>-</v>
      </c>
      <c r="I682" s="24" t="str">
        <f>IFERROR(INDEX(Partidos!$J$4:$J$107,MATCH($A682,Partidos!$A$4:$A$107,0)),"")</f>
        <v>Grupos</v>
      </c>
      <c r="J682" s="21">
        <f>IF(AND(INDEX(Partidos!$J$4:$J$107,MATCH($A682,Partidos!$A$4:$A$107,0))&lt;&gt;"Grupos",INDEX(Partidos!$H$4:$H$107,MATCH($A682,Partidos!$A$4:$A$107,0))="Finalizado",$H682&lt;&gt;"",$H682=INDEX(Partidos!$K$4:$K$107,MATCH($A682,Partidos!$A$4:$A$107,0))),1,0)</f>
        <v>0</v>
      </c>
    </row>
    <row r="683" spans="1:10" x14ac:dyDescent="0.3">
      <c r="A683" s="29">
        <v>62</v>
      </c>
      <c r="B683" s="24" t="str">
        <f>IFERROR(INDEX(Partidos!$D$4:$D$107,MATCH($A683,Partidos!$A$4:$A$107,0)),"")</f>
        <v>Senegal</v>
      </c>
      <c r="C683" s="24" t="str">
        <f>IFERROR(INDEX(Partidos!$E$4:$E$107,MATCH($A683,Partidos!$A$4:$A$107,0)),"")</f>
        <v>Irak</v>
      </c>
      <c r="D683" s="29" t="s">
        <v>271</v>
      </c>
      <c r="E683" s="24">
        <f>IFERROR(INDEX(Simón!F$4:F$107,MATCH($A683,Simón!$A$4:$A$107,0)),"")</f>
        <v>2</v>
      </c>
      <c r="F683" s="24">
        <f>IFERROR(INDEX(Simón!G$4:G$107,MATCH($A683,Simón!$A$4:$A$107,0)),"")</f>
        <v>0</v>
      </c>
      <c r="G683" s="21" t="str">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t="str">
        <f>IFERROR(INDEX(Simón!H$4:H$107,MATCH($A683,Simón!$A$4:$A$107,0)),"")</f>
        <v>-</v>
      </c>
      <c r="I683" s="24" t="str">
        <f>IFERROR(INDEX(Partidos!$J$4:$J$107,MATCH($A683,Partidos!$A$4:$A$107,0)),"")</f>
        <v>Grupos</v>
      </c>
      <c r="J683" s="21">
        <f>IF(AND(INDEX(Partidos!$J$4:$J$107,MATCH($A683,Partidos!$A$4:$A$107,0))&lt;&gt;"Grupos",INDEX(Partidos!$H$4:$H$107,MATCH($A683,Partidos!$A$4:$A$107,0))="Finalizado",$H683&lt;&gt;"",$H683=INDEX(Partidos!$K$4:$K$107,MATCH($A683,Partidos!$A$4:$A$107,0))),1,0)</f>
        <v>0</v>
      </c>
    </row>
    <row r="684" spans="1:10" x14ac:dyDescent="0.3">
      <c r="A684" s="31">
        <v>62</v>
      </c>
      <c r="B684" s="24" t="str">
        <f>IFERROR(INDEX(Partidos!$D$4:$D$107,MATCH($A684,Partidos!$A$4:$A$107,0)),"")</f>
        <v>Senegal</v>
      </c>
      <c r="C684" s="24" t="str">
        <f>IFERROR(INDEX(Partidos!$E$4:$E$107,MATCH($A684,Partidos!$A$4:$A$107,0)),"")</f>
        <v>Irak</v>
      </c>
      <c r="D684" s="31" t="s">
        <v>272</v>
      </c>
      <c r="E684" s="24">
        <f>IFERROR(INDEX(Muni!F$4:F$107,MATCH($A684,Muni!$A$4:$A$107,0)),"")</f>
        <v>2</v>
      </c>
      <c r="F684" s="24">
        <f>IFERROR(INDEX(Muni!G$4:G$107,MATCH($A684,Muni!$A$4:$A$107,0)),"")</f>
        <v>0</v>
      </c>
      <c r="G684" s="21" t="str">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t="str">
        <f>IFERROR(INDEX(Muni!H$4:H$107,MATCH($A684,Muni!$A$4:$A$107,0)),"")</f>
        <v>-</v>
      </c>
      <c r="I684" s="24" t="str">
        <f>IFERROR(INDEX(Partidos!$J$4:$J$107,MATCH($A684,Partidos!$A$4:$A$107,0)),"")</f>
        <v>Grupos</v>
      </c>
      <c r="J684" s="21">
        <f>IF(AND(INDEX(Partidos!$J$4:$J$107,MATCH($A684,Partidos!$A$4:$A$107,0))&lt;&gt;"Grupos",INDEX(Partidos!$H$4:$H$107,MATCH($A684,Partidos!$A$4:$A$107,0))="Finalizado",$H684&lt;&gt;"",$H684=INDEX(Partidos!$K$4:$K$107,MATCH($A684,Partidos!$A$4:$A$107,0))),1,0)</f>
        <v>0</v>
      </c>
    </row>
    <row r="685" spans="1:10" x14ac:dyDescent="0.3">
      <c r="A685" s="29">
        <v>62</v>
      </c>
      <c r="B685" s="24" t="str">
        <f>IFERROR(INDEX(Partidos!$D$4:$D$107,MATCH($A685,Partidos!$A$4:$A$107,0)),"")</f>
        <v>Senegal</v>
      </c>
      <c r="C685" s="24" t="str">
        <f>IFERROR(INDEX(Partidos!$E$4:$E$107,MATCH($A685,Partidos!$A$4:$A$107,0)),"")</f>
        <v>Irak</v>
      </c>
      <c r="D685" s="29" t="s">
        <v>273</v>
      </c>
      <c r="E685" s="24">
        <f>IFERROR(INDEX(Fer!F$4:F$107,MATCH($A685,Fer!$A$4:$A$107,0)),"")</f>
        <v>3</v>
      </c>
      <c r="F685" s="24">
        <f>IFERROR(INDEX(Fer!G$4:G$107,MATCH($A685,Fer!$A$4:$A$107,0)),"")</f>
        <v>0</v>
      </c>
      <c r="G685" s="21" t="str">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t="str">
        <f>IFERROR(INDEX(Fer!H$4:H$107,MATCH($A685,Fer!$A$4:$A$107,0)),"")</f>
        <v>-</v>
      </c>
      <c r="I685" s="24" t="str">
        <f>IFERROR(INDEX(Partidos!$J$4:$J$107,MATCH($A685,Partidos!$A$4:$A$107,0)),"")</f>
        <v>Grupos</v>
      </c>
      <c r="J685" s="21">
        <f>IF(AND(INDEX(Partidos!$J$4:$J$107,MATCH($A685,Partidos!$A$4:$A$107,0))&lt;&gt;"Grupos",INDEX(Partidos!$H$4:$H$107,MATCH($A685,Partidos!$A$4:$A$107,0))="Finalizado",$H685&lt;&gt;"",$H685=INDEX(Partidos!$K$4:$K$107,MATCH($A685,Partidos!$A$4:$A$107,0))),1,0)</f>
        <v>0</v>
      </c>
    </row>
    <row r="686" spans="1:10" x14ac:dyDescent="0.3">
      <c r="A686" s="31">
        <v>63</v>
      </c>
      <c r="B686" s="24" t="str">
        <f>IFERROR(INDEX(Partidos!$D$4:$D$107,MATCH($A686,Partidos!$A$4:$A$107,0)),"")</f>
        <v>Cabo Verde</v>
      </c>
      <c r="C686" s="24" t="str">
        <f>IFERROR(INDEX(Partidos!$E$4:$E$107,MATCH($A686,Partidos!$A$4:$A$107,0)),"")</f>
        <v>Arabia Saudí</v>
      </c>
      <c r="D686" s="31" t="s">
        <v>55</v>
      </c>
      <c r="E686" s="24">
        <f>IFERROR(INDEX(Álvaro!F$4:F$107,MATCH($A686,Álvaro!$A$4:$A$107,0)),"")</f>
        <v>0</v>
      </c>
      <c r="F686" s="24">
        <f>IFERROR(INDEX(Álvaro!G$4:G$107,MATCH($A686,Álvaro!$A$4:$A$107,0)),"")</f>
        <v>1</v>
      </c>
      <c r="G686" s="21" t="str">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t="str">
        <f>IFERROR(INDEX(Álvaro!H$4:H$107,MATCH($A686,Álvaro!$A$4:$A$107,0)),"")</f>
        <v>-</v>
      </c>
      <c r="I686" s="24" t="str">
        <f>IFERROR(INDEX(Partidos!$J$4:$J$107,MATCH($A686,Partidos!$A$4:$A$107,0)),"")</f>
        <v>Grupos</v>
      </c>
      <c r="J686" s="21">
        <f>IF(AND(INDEX(Partidos!$J$4:$J$107,MATCH($A686,Partidos!$A$4:$A$107,0))&lt;&gt;"Grupos",INDEX(Partidos!$H$4:$H$107,MATCH($A686,Partidos!$A$4:$A$107,0))="Finalizado",$H686&lt;&gt;"",$H686=INDEX(Partidos!$K$4:$K$107,MATCH($A686,Partidos!$A$4:$A$107,0))),1,0)</f>
        <v>0</v>
      </c>
    </row>
    <row r="687" spans="1:10" x14ac:dyDescent="0.3">
      <c r="A687" s="29">
        <v>63</v>
      </c>
      <c r="B687" s="24" t="str">
        <f>IFERROR(INDEX(Partidos!$D$4:$D$107,MATCH($A687,Partidos!$A$4:$A$107,0)),"")</f>
        <v>Cabo Verde</v>
      </c>
      <c r="C687" s="24" t="str">
        <f>IFERROR(INDEX(Partidos!$E$4:$E$107,MATCH($A687,Partidos!$A$4:$A$107,0)),"")</f>
        <v>Arabia Saudí</v>
      </c>
      <c r="D687" s="29" t="s">
        <v>264</v>
      </c>
      <c r="E687" s="24">
        <f>IFERROR(INDEX(Pepe!F$4:F$107,MATCH($A687,Pepe!$A$4:$A$107,0)),"")</f>
        <v>1</v>
      </c>
      <c r="F687" s="24">
        <f>IFERROR(INDEX(Pepe!G$4:G$107,MATCH($A687,Pepe!$A$4:$A$107,0)),"")</f>
        <v>1</v>
      </c>
      <c r="G687" s="21" t="str">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t="str">
        <f>IFERROR(INDEX(Pepe!H$4:H$107,MATCH($A687,Pepe!$A$4:$A$107,0)),"")</f>
        <v>-</v>
      </c>
      <c r="I687" s="24" t="str">
        <f>IFERROR(INDEX(Partidos!$J$4:$J$107,MATCH($A687,Partidos!$A$4:$A$107,0)),"")</f>
        <v>Grupos</v>
      </c>
      <c r="J687" s="21">
        <f>IF(AND(INDEX(Partidos!$J$4:$J$107,MATCH($A687,Partidos!$A$4:$A$107,0))&lt;&gt;"Grupos",INDEX(Partidos!$H$4:$H$107,MATCH($A687,Partidos!$A$4:$A$107,0))="Finalizado",$H687&lt;&gt;"",$H687=INDEX(Partidos!$K$4:$K$107,MATCH($A687,Partidos!$A$4:$A$107,0))),1,0)</f>
        <v>0</v>
      </c>
    </row>
    <row r="688" spans="1:10" x14ac:dyDescent="0.3">
      <c r="A688" s="31">
        <v>63</v>
      </c>
      <c r="B688" s="24" t="str">
        <f>IFERROR(INDEX(Partidos!$D$4:$D$107,MATCH($A688,Partidos!$A$4:$A$107,0)),"")</f>
        <v>Cabo Verde</v>
      </c>
      <c r="C688" s="24" t="str">
        <f>IFERROR(INDEX(Partidos!$E$4:$E$107,MATCH($A688,Partidos!$A$4:$A$107,0)),"")</f>
        <v>Arabia Saudí</v>
      </c>
      <c r="D688" s="31" t="s">
        <v>265</v>
      </c>
      <c r="E688" s="24">
        <f>IFERROR(INDEX(Patri!F$4:F$107,MATCH($A688,Patri!$A$4:$A$107,0)),"")</f>
        <v>1</v>
      </c>
      <c r="F688" s="24">
        <f>IFERROR(INDEX(Patri!G$4:G$107,MATCH($A688,Patri!$A$4:$A$107,0)),"")</f>
        <v>2</v>
      </c>
      <c r="G688" s="21" t="str">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t="str">
        <f>IFERROR(INDEX(Patri!H$4:H$107,MATCH($A688,Patri!$A$4:$A$107,0)),"")</f>
        <v>-</v>
      </c>
      <c r="I688" s="24" t="str">
        <f>IFERROR(INDEX(Partidos!$J$4:$J$107,MATCH($A688,Partidos!$A$4:$A$107,0)),"")</f>
        <v>Grupos</v>
      </c>
      <c r="J688" s="21">
        <f>IF(AND(INDEX(Partidos!$J$4:$J$107,MATCH($A688,Partidos!$A$4:$A$107,0))&lt;&gt;"Grupos",INDEX(Partidos!$H$4:$H$107,MATCH($A688,Partidos!$A$4:$A$107,0))="Finalizado",$H688&lt;&gt;"",$H688=INDEX(Partidos!$K$4:$K$107,MATCH($A688,Partidos!$A$4:$A$107,0))),1,0)</f>
        <v>0</v>
      </c>
    </row>
    <row r="689" spans="1:10" x14ac:dyDescent="0.3">
      <c r="A689" s="29">
        <v>63</v>
      </c>
      <c r="B689" s="24" t="str">
        <f>IFERROR(INDEX(Partidos!$D$4:$D$107,MATCH($A689,Partidos!$A$4:$A$107,0)),"")</f>
        <v>Cabo Verde</v>
      </c>
      <c r="C689" s="24" t="str">
        <f>IFERROR(INDEX(Partidos!$E$4:$E$107,MATCH($A689,Partidos!$A$4:$A$107,0)),"")</f>
        <v>Arabia Saudí</v>
      </c>
      <c r="D689" s="29" t="s">
        <v>266</v>
      </c>
      <c r="E689" s="24">
        <f>IFERROR(INDEX(Kike!F$4:F$107,MATCH($A689,Kike!$A$4:$A$107,0)),"")</f>
        <v>1</v>
      </c>
      <c r="F689" s="24">
        <f>IFERROR(INDEX(Kike!G$4:G$107,MATCH($A689,Kike!$A$4:$A$107,0)),"")</f>
        <v>2</v>
      </c>
      <c r="G689" s="21" t="str">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t="str">
        <f>IFERROR(INDEX(Kike!H$4:H$107,MATCH($A689,Kike!$A$4:$A$107,0)),"")</f>
        <v>-</v>
      </c>
      <c r="I689" s="24" t="str">
        <f>IFERROR(INDEX(Partidos!$J$4:$J$107,MATCH($A689,Partidos!$A$4:$A$107,0)),"")</f>
        <v>Grupos</v>
      </c>
      <c r="J689" s="21">
        <f>IF(AND(INDEX(Partidos!$J$4:$J$107,MATCH($A689,Partidos!$A$4:$A$107,0))&lt;&gt;"Grupos",INDEX(Partidos!$H$4:$H$107,MATCH($A689,Partidos!$A$4:$A$107,0))="Finalizado",$H689&lt;&gt;"",$H689=INDEX(Partidos!$K$4:$K$107,MATCH($A689,Partidos!$A$4:$A$107,0))),1,0)</f>
        <v>0</v>
      </c>
    </row>
    <row r="690" spans="1:10" x14ac:dyDescent="0.3">
      <c r="A690" s="31">
        <v>63</v>
      </c>
      <c r="B690" s="24" t="str">
        <f>IFERROR(INDEX(Partidos!$D$4:$D$107,MATCH($A690,Partidos!$A$4:$A$107,0)),"")</f>
        <v>Cabo Verde</v>
      </c>
      <c r="C690" s="24" t="str">
        <f>IFERROR(INDEX(Partidos!$E$4:$E$107,MATCH($A690,Partidos!$A$4:$A$107,0)),"")</f>
        <v>Arabia Saudí</v>
      </c>
      <c r="D690" s="31" t="s">
        <v>267</v>
      </c>
      <c r="E690" s="24">
        <f>IFERROR(INDEX(Quintero!F$4:F$107,MATCH($A690,Quintero!$A$4:$A$107,0)),"")</f>
        <v>0</v>
      </c>
      <c r="F690" s="24">
        <f>IFERROR(INDEX(Quintero!G$4:G$107,MATCH($A690,Quintero!$A$4:$A$107,0)),"")</f>
        <v>1</v>
      </c>
      <c r="G690" s="21" t="str">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t="str">
        <f>IFERROR(INDEX(Quintero!H$4:H$107,MATCH($A690,Quintero!$A$4:$A$107,0)),"")</f>
        <v>-</v>
      </c>
      <c r="I690" s="24" t="str">
        <f>IFERROR(INDEX(Partidos!$J$4:$J$107,MATCH($A690,Partidos!$A$4:$A$107,0)),"")</f>
        <v>Grupos</v>
      </c>
      <c r="J690" s="21">
        <f>IF(AND(INDEX(Partidos!$J$4:$J$107,MATCH($A690,Partidos!$A$4:$A$107,0))&lt;&gt;"Grupos",INDEX(Partidos!$H$4:$H$107,MATCH($A690,Partidos!$A$4:$A$107,0))="Finalizado",$H690&lt;&gt;"",$H690=INDEX(Partidos!$K$4:$K$107,MATCH($A690,Partidos!$A$4:$A$107,0))),1,0)</f>
        <v>0</v>
      </c>
    </row>
    <row r="691" spans="1:10" x14ac:dyDescent="0.3">
      <c r="A691" s="29">
        <v>63</v>
      </c>
      <c r="B691" s="24" t="str">
        <f>IFERROR(INDEX(Partidos!$D$4:$D$107,MATCH($A691,Partidos!$A$4:$A$107,0)),"")</f>
        <v>Cabo Verde</v>
      </c>
      <c r="C691" s="24" t="str">
        <f>IFERROR(INDEX(Partidos!$E$4:$E$107,MATCH($A691,Partidos!$A$4:$A$107,0)),"")</f>
        <v>Arabia Saudí</v>
      </c>
      <c r="D691" s="29" t="s">
        <v>268</v>
      </c>
      <c r="E691" s="24">
        <f>IFERROR(INDEX(Nacho!F$4:F$107,MATCH($A691,Nacho!$A$4:$A$107,0)),"")</f>
        <v>1</v>
      </c>
      <c r="F691" s="24">
        <f>IFERROR(INDEX(Nacho!G$4:G$107,MATCH($A691,Nacho!$A$4:$A$107,0)),"")</f>
        <v>4</v>
      </c>
      <c r="G691" s="21" t="str">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t="str">
        <f>IFERROR(INDEX(Nacho!H$4:H$107,MATCH($A691,Nacho!$A$4:$A$107,0)),"")</f>
        <v>-</v>
      </c>
      <c r="I691" s="24" t="str">
        <f>IFERROR(INDEX(Partidos!$J$4:$J$107,MATCH($A691,Partidos!$A$4:$A$107,0)),"")</f>
        <v>Grupos</v>
      </c>
      <c r="J691" s="21">
        <f>IF(AND(INDEX(Partidos!$J$4:$J$107,MATCH($A691,Partidos!$A$4:$A$107,0))&lt;&gt;"Grupos",INDEX(Partidos!$H$4:$H$107,MATCH($A691,Partidos!$A$4:$A$107,0))="Finalizado",$H691&lt;&gt;"",$H691=INDEX(Partidos!$K$4:$K$107,MATCH($A691,Partidos!$A$4:$A$107,0))),1,0)</f>
        <v>0</v>
      </c>
    </row>
    <row r="692" spans="1:10" x14ac:dyDescent="0.3">
      <c r="A692" s="31">
        <v>63</v>
      </c>
      <c r="B692" s="24" t="str">
        <f>IFERROR(INDEX(Partidos!$D$4:$D$107,MATCH($A692,Partidos!$A$4:$A$107,0)),"")</f>
        <v>Cabo Verde</v>
      </c>
      <c r="C692" s="24" t="str">
        <f>IFERROR(INDEX(Partidos!$E$4:$E$107,MATCH($A692,Partidos!$A$4:$A$107,0)),"")</f>
        <v>Arabia Saudí</v>
      </c>
      <c r="D692" s="31" t="s">
        <v>269</v>
      </c>
      <c r="E692" s="24">
        <f>IFERROR(INDEX(Luis!F$4:F$107,MATCH($A692,Luis!$A$4:$A$107,0)),"")</f>
        <v>0</v>
      </c>
      <c r="F692" s="24">
        <f>IFERROR(INDEX(Luis!G$4:G$107,MATCH($A692,Luis!$A$4:$A$107,0)),"")</f>
        <v>2</v>
      </c>
      <c r="G692" s="21" t="str">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t="str">
        <f>IFERROR(INDEX(Luis!H$4:H$107,MATCH($A692,Luis!$A$4:$A$107,0)),"")</f>
        <v>-</v>
      </c>
      <c r="I692" s="24" t="str">
        <f>IFERROR(INDEX(Partidos!$J$4:$J$107,MATCH($A692,Partidos!$A$4:$A$107,0)),"")</f>
        <v>Grupos</v>
      </c>
      <c r="J692" s="21">
        <f>IF(AND(INDEX(Partidos!$J$4:$J$107,MATCH($A692,Partidos!$A$4:$A$107,0))&lt;&gt;"Grupos",INDEX(Partidos!$H$4:$H$107,MATCH($A692,Partidos!$A$4:$A$107,0))="Finalizado",$H692&lt;&gt;"",$H692=INDEX(Partidos!$K$4:$K$107,MATCH($A692,Partidos!$A$4:$A$107,0))),1,0)</f>
        <v>0</v>
      </c>
    </row>
    <row r="693" spans="1:10" x14ac:dyDescent="0.3">
      <c r="A693" s="29">
        <v>63</v>
      </c>
      <c r="B693" s="24" t="str">
        <f>IFERROR(INDEX(Partidos!$D$4:$D$107,MATCH($A693,Partidos!$A$4:$A$107,0)),"")</f>
        <v>Cabo Verde</v>
      </c>
      <c r="C693" s="24" t="str">
        <f>IFERROR(INDEX(Partidos!$E$4:$E$107,MATCH($A693,Partidos!$A$4:$A$107,0)),"")</f>
        <v>Arabia Saudí</v>
      </c>
      <c r="D693" s="29" t="s">
        <v>270</v>
      </c>
      <c r="E693" s="24">
        <f>IFERROR(INDEX(Felipe!F$4:F$107,MATCH($A693,Felipe!$A$4:$A$107,0)),"")</f>
        <v>1</v>
      </c>
      <c r="F693" s="24">
        <f>IFERROR(INDEX(Felipe!G$4:G$107,MATCH($A693,Felipe!$A$4:$A$107,0)),"")</f>
        <v>1</v>
      </c>
      <c r="G693" s="21" t="str">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t="str">
        <f>IFERROR(INDEX(Felipe!H$4:H$107,MATCH($A693,Felipe!$A$4:$A$107,0)),"")</f>
        <v>-</v>
      </c>
      <c r="I693" s="24" t="str">
        <f>IFERROR(INDEX(Partidos!$J$4:$J$107,MATCH($A693,Partidos!$A$4:$A$107,0)),"")</f>
        <v>Grupos</v>
      </c>
      <c r="J693" s="21">
        <f>IF(AND(INDEX(Partidos!$J$4:$J$107,MATCH($A693,Partidos!$A$4:$A$107,0))&lt;&gt;"Grupos",INDEX(Partidos!$H$4:$H$107,MATCH($A693,Partidos!$A$4:$A$107,0))="Finalizado",$H693&lt;&gt;"",$H693=INDEX(Partidos!$K$4:$K$107,MATCH($A693,Partidos!$A$4:$A$107,0))),1,0)</f>
        <v>0</v>
      </c>
    </row>
    <row r="694" spans="1:10" x14ac:dyDescent="0.3">
      <c r="A694" s="31">
        <v>63</v>
      </c>
      <c r="B694" s="24" t="str">
        <f>IFERROR(INDEX(Partidos!$D$4:$D$107,MATCH($A694,Partidos!$A$4:$A$107,0)),"")</f>
        <v>Cabo Verde</v>
      </c>
      <c r="C694" s="24" t="str">
        <f>IFERROR(INDEX(Partidos!$E$4:$E$107,MATCH($A694,Partidos!$A$4:$A$107,0)),"")</f>
        <v>Arabia Saudí</v>
      </c>
      <c r="D694" s="31" t="s">
        <v>271</v>
      </c>
      <c r="E694" s="24">
        <f>IFERROR(INDEX(Simón!F$4:F$107,MATCH($A694,Simón!$A$4:$A$107,0)),"")</f>
        <v>0</v>
      </c>
      <c r="F694" s="24">
        <f>IFERROR(INDEX(Simón!G$4:G$107,MATCH($A694,Simón!$A$4:$A$107,0)),"")</f>
        <v>2</v>
      </c>
      <c r="G694" s="21" t="str">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t="str">
        <f>IFERROR(INDEX(Simón!H$4:H$107,MATCH($A694,Simón!$A$4:$A$107,0)),"")</f>
        <v>-</v>
      </c>
      <c r="I694" s="24" t="str">
        <f>IFERROR(INDEX(Partidos!$J$4:$J$107,MATCH($A694,Partidos!$A$4:$A$107,0)),"")</f>
        <v>Grupos</v>
      </c>
      <c r="J694" s="21">
        <f>IF(AND(INDEX(Partidos!$J$4:$J$107,MATCH($A694,Partidos!$A$4:$A$107,0))&lt;&gt;"Grupos",INDEX(Partidos!$H$4:$H$107,MATCH($A694,Partidos!$A$4:$A$107,0))="Finalizado",$H694&lt;&gt;"",$H694=INDEX(Partidos!$K$4:$K$107,MATCH($A694,Partidos!$A$4:$A$107,0))),1,0)</f>
        <v>0</v>
      </c>
    </row>
    <row r="695" spans="1:10" x14ac:dyDescent="0.3">
      <c r="A695" s="29">
        <v>63</v>
      </c>
      <c r="B695" s="24" t="str">
        <f>IFERROR(INDEX(Partidos!$D$4:$D$107,MATCH($A695,Partidos!$A$4:$A$107,0)),"")</f>
        <v>Cabo Verde</v>
      </c>
      <c r="C695" s="24" t="str">
        <f>IFERROR(INDEX(Partidos!$E$4:$E$107,MATCH($A695,Partidos!$A$4:$A$107,0)),"")</f>
        <v>Arabia Saudí</v>
      </c>
      <c r="D695" s="29" t="s">
        <v>272</v>
      </c>
      <c r="E695" s="24">
        <f>IFERROR(INDEX(Muni!F$4:F$107,MATCH($A695,Muni!$A$4:$A$107,0)),"")</f>
        <v>0</v>
      </c>
      <c r="F695" s="24">
        <f>IFERROR(INDEX(Muni!G$4:G$107,MATCH($A695,Muni!$A$4:$A$107,0)),"")</f>
        <v>0</v>
      </c>
      <c r="G695" s="21" t="str">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t="str">
        <f>IFERROR(INDEX(Muni!H$4:H$107,MATCH($A695,Muni!$A$4:$A$107,0)),"")</f>
        <v>-</v>
      </c>
      <c r="I695" s="24" t="str">
        <f>IFERROR(INDEX(Partidos!$J$4:$J$107,MATCH($A695,Partidos!$A$4:$A$107,0)),"")</f>
        <v>Grupos</v>
      </c>
      <c r="J695" s="21">
        <f>IF(AND(INDEX(Partidos!$J$4:$J$107,MATCH($A695,Partidos!$A$4:$A$107,0))&lt;&gt;"Grupos",INDEX(Partidos!$H$4:$H$107,MATCH($A695,Partidos!$A$4:$A$107,0))="Finalizado",$H695&lt;&gt;"",$H695=INDEX(Partidos!$K$4:$K$107,MATCH($A695,Partidos!$A$4:$A$107,0))),1,0)</f>
        <v>0</v>
      </c>
    </row>
    <row r="696" spans="1:10" x14ac:dyDescent="0.3">
      <c r="A696" s="31">
        <v>63</v>
      </c>
      <c r="B696" s="24" t="str">
        <f>IFERROR(INDEX(Partidos!$D$4:$D$107,MATCH($A696,Partidos!$A$4:$A$107,0)),"")</f>
        <v>Cabo Verde</v>
      </c>
      <c r="C696" s="24" t="str">
        <f>IFERROR(INDEX(Partidos!$E$4:$E$107,MATCH($A696,Partidos!$A$4:$A$107,0)),"")</f>
        <v>Arabia Saudí</v>
      </c>
      <c r="D696" s="31" t="s">
        <v>273</v>
      </c>
      <c r="E696" s="24">
        <f>IFERROR(INDEX(Fer!F$4:F$107,MATCH($A696,Fer!$A$4:$A$107,0)),"")</f>
        <v>2</v>
      </c>
      <c r="F696" s="24">
        <f>IFERROR(INDEX(Fer!G$4:G$107,MATCH($A696,Fer!$A$4:$A$107,0)),"")</f>
        <v>2</v>
      </c>
      <c r="G696" s="21" t="str">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t="str">
        <f>IFERROR(INDEX(Fer!H$4:H$107,MATCH($A696,Fer!$A$4:$A$107,0)),"")</f>
        <v>-</v>
      </c>
      <c r="I696" s="24" t="str">
        <f>IFERROR(INDEX(Partidos!$J$4:$J$107,MATCH($A696,Partidos!$A$4:$A$107,0)),"")</f>
        <v>Grupos</v>
      </c>
      <c r="J696" s="21">
        <f>IF(AND(INDEX(Partidos!$J$4:$J$107,MATCH($A696,Partidos!$A$4:$A$107,0))&lt;&gt;"Grupos",INDEX(Partidos!$H$4:$H$107,MATCH($A696,Partidos!$A$4:$A$107,0))="Finalizado",$H696&lt;&gt;"",$H696=INDEX(Partidos!$K$4:$K$107,MATCH($A696,Partidos!$A$4:$A$107,0))),1,0)</f>
        <v>0</v>
      </c>
    </row>
    <row r="697" spans="1:10" x14ac:dyDescent="0.3">
      <c r="A697" s="29">
        <v>64</v>
      </c>
      <c r="B697" s="24" t="str">
        <f>IFERROR(INDEX(Partidos!$D$4:$D$107,MATCH($A697,Partidos!$A$4:$A$107,0)),"")</f>
        <v>Uruguay</v>
      </c>
      <c r="C697" s="24" t="str">
        <f>IFERROR(INDEX(Partidos!$E$4:$E$107,MATCH($A697,Partidos!$A$4:$A$107,0)),"")</f>
        <v>España</v>
      </c>
      <c r="D697" s="29" t="s">
        <v>55</v>
      </c>
      <c r="E697" s="24">
        <f>IFERROR(INDEX(Álvaro!F$4:F$107,MATCH($A697,Álvaro!$A$4:$A$107,0)),"")</f>
        <v>1</v>
      </c>
      <c r="F697" s="24">
        <f>IFERROR(INDEX(Álvaro!G$4:G$107,MATCH($A697,Álvaro!$A$4:$A$107,0)),"")</f>
        <v>1</v>
      </c>
      <c r="G697" s="21" t="str">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t="str">
        <f>IFERROR(INDEX(Álvaro!H$4:H$107,MATCH($A697,Álvaro!$A$4:$A$107,0)),"")</f>
        <v>-</v>
      </c>
      <c r="I697" s="24" t="str">
        <f>IFERROR(INDEX(Partidos!$J$4:$J$107,MATCH($A697,Partidos!$A$4:$A$107,0)),"")</f>
        <v>Grupos</v>
      </c>
      <c r="J697" s="21">
        <f>IF(AND(INDEX(Partidos!$J$4:$J$107,MATCH($A697,Partidos!$A$4:$A$107,0))&lt;&gt;"Grupos",INDEX(Partidos!$H$4:$H$107,MATCH($A697,Partidos!$A$4:$A$107,0))="Finalizado",$H697&lt;&gt;"",$H697=INDEX(Partidos!$K$4:$K$107,MATCH($A697,Partidos!$A$4:$A$107,0))),1,0)</f>
        <v>0</v>
      </c>
    </row>
    <row r="698" spans="1:10" x14ac:dyDescent="0.3">
      <c r="A698" s="31">
        <v>64</v>
      </c>
      <c r="B698" s="24" t="str">
        <f>IFERROR(INDEX(Partidos!$D$4:$D$107,MATCH($A698,Partidos!$A$4:$A$107,0)),"")</f>
        <v>Uruguay</v>
      </c>
      <c r="C698" s="24" t="str">
        <f>IFERROR(INDEX(Partidos!$E$4:$E$107,MATCH($A698,Partidos!$A$4:$A$107,0)),"")</f>
        <v>España</v>
      </c>
      <c r="D698" s="31" t="s">
        <v>264</v>
      </c>
      <c r="E698" s="24">
        <f>IFERROR(INDEX(Pepe!F$4:F$107,MATCH($A698,Pepe!$A$4:$A$107,0)),"")</f>
        <v>1</v>
      </c>
      <c r="F698" s="24">
        <f>IFERROR(INDEX(Pepe!G$4:G$107,MATCH($A698,Pepe!$A$4:$A$107,0)),"")</f>
        <v>2</v>
      </c>
      <c r="G698" s="21" t="str">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t="str">
        <f>IFERROR(INDEX(Pepe!H$4:H$107,MATCH($A698,Pepe!$A$4:$A$107,0)),"")</f>
        <v>-</v>
      </c>
      <c r="I698" s="24" t="str">
        <f>IFERROR(INDEX(Partidos!$J$4:$J$107,MATCH($A698,Partidos!$A$4:$A$107,0)),"")</f>
        <v>Grupos</v>
      </c>
      <c r="J698" s="21">
        <f>IF(AND(INDEX(Partidos!$J$4:$J$107,MATCH($A698,Partidos!$A$4:$A$107,0))&lt;&gt;"Grupos",INDEX(Partidos!$H$4:$H$107,MATCH($A698,Partidos!$A$4:$A$107,0))="Finalizado",$H698&lt;&gt;"",$H698=INDEX(Partidos!$K$4:$K$107,MATCH($A698,Partidos!$A$4:$A$107,0))),1,0)</f>
        <v>0</v>
      </c>
    </row>
    <row r="699" spans="1:10" x14ac:dyDescent="0.3">
      <c r="A699" s="29">
        <v>64</v>
      </c>
      <c r="B699" s="24" t="str">
        <f>IFERROR(INDEX(Partidos!$D$4:$D$107,MATCH($A699,Partidos!$A$4:$A$107,0)),"")</f>
        <v>Uruguay</v>
      </c>
      <c r="C699" s="24" t="str">
        <f>IFERROR(INDEX(Partidos!$E$4:$E$107,MATCH($A699,Partidos!$A$4:$A$107,0)),"")</f>
        <v>España</v>
      </c>
      <c r="D699" s="29" t="s">
        <v>265</v>
      </c>
      <c r="E699" s="24">
        <f>IFERROR(INDEX(Patri!F$4:F$107,MATCH($A699,Patri!$A$4:$A$107,0)),"")</f>
        <v>1</v>
      </c>
      <c r="F699" s="24">
        <f>IFERROR(INDEX(Patri!G$4:G$107,MATCH($A699,Patri!$A$4:$A$107,0)),"")</f>
        <v>3</v>
      </c>
      <c r="G699" s="21" t="str">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t="str">
        <f>IFERROR(INDEX(Patri!H$4:H$107,MATCH($A699,Patri!$A$4:$A$107,0)),"")</f>
        <v>-</v>
      </c>
      <c r="I699" s="24" t="str">
        <f>IFERROR(INDEX(Partidos!$J$4:$J$107,MATCH($A699,Partidos!$A$4:$A$107,0)),"")</f>
        <v>Grupos</v>
      </c>
      <c r="J699" s="21">
        <f>IF(AND(INDEX(Partidos!$J$4:$J$107,MATCH($A699,Partidos!$A$4:$A$107,0))&lt;&gt;"Grupos",INDEX(Partidos!$H$4:$H$107,MATCH($A699,Partidos!$A$4:$A$107,0))="Finalizado",$H699&lt;&gt;"",$H699=INDEX(Partidos!$K$4:$K$107,MATCH($A699,Partidos!$A$4:$A$107,0))),1,0)</f>
        <v>0</v>
      </c>
    </row>
    <row r="700" spans="1:10" x14ac:dyDescent="0.3">
      <c r="A700" s="31">
        <v>64</v>
      </c>
      <c r="B700" s="24" t="str">
        <f>IFERROR(INDEX(Partidos!$D$4:$D$107,MATCH($A700,Partidos!$A$4:$A$107,0)),"")</f>
        <v>Uruguay</v>
      </c>
      <c r="C700" s="24" t="str">
        <f>IFERROR(INDEX(Partidos!$E$4:$E$107,MATCH($A700,Partidos!$A$4:$A$107,0)),"")</f>
        <v>España</v>
      </c>
      <c r="D700" s="31" t="s">
        <v>266</v>
      </c>
      <c r="E700" s="24">
        <f>IFERROR(INDEX(Kike!F$4:F$107,MATCH($A700,Kike!$A$4:$A$107,0)),"")</f>
        <v>1</v>
      </c>
      <c r="F700" s="24">
        <f>IFERROR(INDEX(Kike!G$4:G$107,MATCH($A700,Kike!$A$4:$A$107,0)),"")</f>
        <v>1</v>
      </c>
      <c r="G700" s="21" t="str">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t="str">
        <f>IFERROR(INDEX(Kike!H$4:H$107,MATCH($A700,Kike!$A$4:$A$107,0)),"")</f>
        <v>-</v>
      </c>
      <c r="I700" s="24" t="str">
        <f>IFERROR(INDEX(Partidos!$J$4:$J$107,MATCH($A700,Partidos!$A$4:$A$107,0)),"")</f>
        <v>Grupos</v>
      </c>
      <c r="J700" s="21">
        <f>IF(AND(INDEX(Partidos!$J$4:$J$107,MATCH($A700,Partidos!$A$4:$A$107,0))&lt;&gt;"Grupos",INDEX(Partidos!$H$4:$H$107,MATCH($A700,Partidos!$A$4:$A$107,0))="Finalizado",$H700&lt;&gt;"",$H700=INDEX(Partidos!$K$4:$K$107,MATCH($A700,Partidos!$A$4:$A$107,0))),1,0)</f>
        <v>0</v>
      </c>
    </row>
    <row r="701" spans="1:10" x14ac:dyDescent="0.3">
      <c r="A701" s="29">
        <v>64</v>
      </c>
      <c r="B701" s="24" t="str">
        <f>IFERROR(INDEX(Partidos!$D$4:$D$107,MATCH($A701,Partidos!$A$4:$A$107,0)),"")</f>
        <v>Uruguay</v>
      </c>
      <c r="C701" s="24" t="str">
        <f>IFERROR(INDEX(Partidos!$E$4:$E$107,MATCH($A701,Partidos!$A$4:$A$107,0)),"")</f>
        <v>España</v>
      </c>
      <c r="D701" s="29" t="s">
        <v>267</v>
      </c>
      <c r="E701" s="24">
        <f>IFERROR(INDEX(Quintero!F$4:F$107,MATCH($A701,Quintero!$A$4:$A$107,0)),"")</f>
        <v>1</v>
      </c>
      <c r="F701" s="24">
        <f>IFERROR(INDEX(Quintero!G$4:G$107,MATCH($A701,Quintero!$A$4:$A$107,0)),"")</f>
        <v>2</v>
      </c>
      <c r="G701" s="21" t="str">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t="str">
        <f>IFERROR(INDEX(Quintero!H$4:H$107,MATCH($A701,Quintero!$A$4:$A$107,0)),"")</f>
        <v>-</v>
      </c>
      <c r="I701" s="24" t="str">
        <f>IFERROR(INDEX(Partidos!$J$4:$J$107,MATCH($A701,Partidos!$A$4:$A$107,0)),"")</f>
        <v>Grupos</v>
      </c>
      <c r="J701" s="21">
        <f>IF(AND(INDEX(Partidos!$J$4:$J$107,MATCH($A701,Partidos!$A$4:$A$107,0))&lt;&gt;"Grupos",INDEX(Partidos!$H$4:$H$107,MATCH($A701,Partidos!$A$4:$A$107,0))="Finalizado",$H701&lt;&gt;"",$H701=INDEX(Partidos!$K$4:$K$107,MATCH($A701,Partidos!$A$4:$A$107,0))),1,0)</f>
        <v>0</v>
      </c>
    </row>
    <row r="702" spans="1:10" x14ac:dyDescent="0.3">
      <c r="A702" s="31">
        <v>64</v>
      </c>
      <c r="B702" s="24" t="str">
        <f>IFERROR(INDEX(Partidos!$D$4:$D$107,MATCH($A702,Partidos!$A$4:$A$107,0)),"")</f>
        <v>Uruguay</v>
      </c>
      <c r="C702" s="24" t="str">
        <f>IFERROR(INDEX(Partidos!$E$4:$E$107,MATCH($A702,Partidos!$A$4:$A$107,0)),"")</f>
        <v>España</v>
      </c>
      <c r="D702" s="31" t="s">
        <v>268</v>
      </c>
      <c r="E702" s="24">
        <f>IFERROR(INDEX(Nacho!F$4:F$107,MATCH($A702,Nacho!$A$4:$A$107,0)),"")</f>
        <v>0</v>
      </c>
      <c r="F702" s="24">
        <f>IFERROR(INDEX(Nacho!G$4:G$107,MATCH($A702,Nacho!$A$4:$A$107,0)),"")</f>
        <v>2</v>
      </c>
      <c r="G702" s="21" t="str">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t="str">
        <f>IFERROR(INDEX(Nacho!H$4:H$107,MATCH($A702,Nacho!$A$4:$A$107,0)),"")</f>
        <v>-</v>
      </c>
      <c r="I702" s="24" t="str">
        <f>IFERROR(INDEX(Partidos!$J$4:$J$107,MATCH($A702,Partidos!$A$4:$A$107,0)),"")</f>
        <v>Grupos</v>
      </c>
      <c r="J702" s="21">
        <f>IF(AND(INDEX(Partidos!$J$4:$J$107,MATCH($A702,Partidos!$A$4:$A$107,0))&lt;&gt;"Grupos",INDEX(Partidos!$H$4:$H$107,MATCH($A702,Partidos!$A$4:$A$107,0))="Finalizado",$H702&lt;&gt;"",$H702=INDEX(Partidos!$K$4:$K$107,MATCH($A702,Partidos!$A$4:$A$107,0))),1,0)</f>
        <v>0</v>
      </c>
    </row>
    <row r="703" spans="1:10" x14ac:dyDescent="0.3">
      <c r="A703" s="29">
        <v>64</v>
      </c>
      <c r="B703" s="24" t="str">
        <f>IFERROR(INDEX(Partidos!$D$4:$D$107,MATCH($A703,Partidos!$A$4:$A$107,0)),"")</f>
        <v>Uruguay</v>
      </c>
      <c r="C703" s="24" t="str">
        <f>IFERROR(INDEX(Partidos!$E$4:$E$107,MATCH($A703,Partidos!$A$4:$A$107,0)),"")</f>
        <v>España</v>
      </c>
      <c r="D703" s="29" t="s">
        <v>269</v>
      </c>
      <c r="E703" s="24">
        <f>IFERROR(INDEX(Luis!F$4:F$107,MATCH($A703,Luis!$A$4:$A$107,0)),"")</f>
        <v>1</v>
      </c>
      <c r="F703" s="24">
        <f>IFERROR(INDEX(Luis!G$4:G$107,MATCH($A703,Luis!$A$4:$A$107,0)),"")</f>
        <v>2</v>
      </c>
      <c r="G703" s="21" t="str">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t="str">
        <f>IFERROR(INDEX(Luis!H$4:H$107,MATCH($A703,Luis!$A$4:$A$107,0)),"")</f>
        <v>-</v>
      </c>
      <c r="I703" s="24" t="str">
        <f>IFERROR(INDEX(Partidos!$J$4:$J$107,MATCH($A703,Partidos!$A$4:$A$107,0)),"")</f>
        <v>Grupos</v>
      </c>
      <c r="J703" s="21">
        <f>IF(AND(INDEX(Partidos!$J$4:$J$107,MATCH($A703,Partidos!$A$4:$A$107,0))&lt;&gt;"Grupos",INDEX(Partidos!$H$4:$H$107,MATCH($A703,Partidos!$A$4:$A$107,0))="Finalizado",$H703&lt;&gt;"",$H703=INDEX(Partidos!$K$4:$K$107,MATCH($A703,Partidos!$A$4:$A$107,0))),1,0)</f>
        <v>0</v>
      </c>
    </row>
    <row r="704" spans="1:10" x14ac:dyDescent="0.3">
      <c r="A704" s="31">
        <v>64</v>
      </c>
      <c r="B704" s="24" t="str">
        <f>IFERROR(INDEX(Partidos!$D$4:$D$107,MATCH($A704,Partidos!$A$4:$A$107,0)),"")</f>
        <v>Uruguay</v>
      </c>
      <c r="C704" s="24" t="str">
        <f>IFERROR(INDEX(Partidos!$E$4:$E$107,MATCH($A704,Partidos!$A$4:$A$107,0)),"")</f>
        <v>España</v>
      </c>
      <c r="D704" s="31" t="s">
        <v>270</v>
      </c>
      <c r="E704" s="24">
        <f>IFERROR(INDEX(Felipe!F$4:F$107,MATCH($A704,Felipe!$A$4:$A$107,0)),"")</f>
        <v>2</v>
      </c>
      <c r="F704" s="24">
        <f>IFERROR(INDEX(Felipe!G$4:G$107,MATCH($A704,Felipe!$A$4:$A$107,0)),"")</f>
        <v>3</v>
      </c>
      <c r="G704" s="21" t="str">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t="str">
        <f>IFERROR(INDEX(Felipe!H$4:H$107,MATCH($A704,Felipe!$A$4:$A$107,0)),"")</f>
        <v>-</v>
      </c>
      <c r="I704" s="24" t="str">
        <f>IFERROR(INDEX(Partidos!$J$4:$J$107,MATCH($A704,Partidos!$A$4:$A$107,0)),"")</f>
        <v>Grupos</v>
      </c>
      <c r="J704" s="21">
        <f>IF(AND(INDEX(Partidos!$J$4:$J$107,MATCH($A704,Partidos!$A$4:$A$107,0))&lt;&gt;"Grupos",INDEX(Partidos!$H$4:$H$107,MATCH($A704,Partidos!$A$4:$A$107,0))="Finalizado",$H704&lt;&gt;"",$H704=INDEX(Partidos!$K$4:$K$107,MATCH($A704,Partidos!$A$4:$A$107,0))),1,0)</f>
        <v>0</v>
      </c>
    </row>
    <row r="705" spans="1:10" x14ac:dyDescent="0.3">
      <c r="A705" s="29">
        <v>64</v>
      </c>
      <c r="B705" s="24" t="str">
        <f>IFERROR(INDEX(Partidos!$D$4:$D$107,MATCH($A705,Partidos!$A$4:$A$107,0)),"")</f>
        <v>Uruguay</v>
      </c>
      <c r="C705" s="24" t="str">
        <f>IFERROR(INDEX(Partidos!$E$4:$E$107,MATCH($A705,Partidos!$A$4:$A$107,0)),"")</f>
        <v>España</v>
      </c>
      <c r="D705" s="29" t="s">
        <v>271</v>
      </c>
      <c r="E705" s="24">
        <f>IFERROR(INDEX(Simón!F$4:F$107,MATCH($A705,Simón!$A$4:$A$107,0)),"")</f>
        <v>1</v>
      </c>
      <c r="F705" s="24">
        <f>IFERROR(INDEX(Simón!G$4:G$107,MATCH($A705,Simón!$A$4:$A$107,0)),"")</f>
        <v>1</v>
      </c>
      <c r="G705" s="21" t="str">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t="str">
        <f>IFERROR(INDEX(Simón!H$4:H$107,MATCH($A705,Simón!$A$4:$A$107,0)),"")</f>
        <v>-</v>
      </c>
      <c r="I705" s="24" t="str">
        <f>IFERROR(INDEX(Partidos!$J$4:$J$107,MATCH($A705,Partidos!$A$4:$A$107,0)),"")</f>
        <v>Grupos</v>
      </c>
      <c r="J705" s="21">
        <f>IF(AND(INDEX(Partidos!$J$4:$J$107,MATCH($A705,Partidos!$A$4:$A$107,0))&lt;&gt;"Grupos",INDEX(Partidos!$H$4:$H$107,MATCH($A705,Partidos!$A$4:$A$107,0))="Finalizado",$H705&lt;&gt;"",$H705=INDEX(Partidos!$K$4:$K$107,MATCH($A705,Partidos!$A$4:$A$107,0))),1,0)</f>
        <v>0</v>
      </c>
    </row>
    <row r="706" spans="1:10" x14ac:dyDescent="0.3">
      <c r="A706" s="31">
        <v>64</v>
      </c>
      <c r="B706" s="24" t="str">
        <f>IFERROR(INDEX(Partidos!$D$4:$D$107,MATCH($A706,Partidos!$A$4:$A$107,0)),"")</f>
        <v>Uruguay</v>
      </c>
      <c r="C706" s="24" t="str">
        <f>IFERROR(INDEX(Partidos!$E$4:$E$107,MATCH($A706,Partidos!$A$4:$A$107,0)),"")</f>
        <v>España</v>
      </c>
      <c r="D706" s="31" t="s">
        <v>272</v>
      </c>
      <c r="E706" s="24">
        <f>IFERROR(INDEX(Muni!F$4:F$107,MATCH($A706,Muni!$A$4:$A$107,0)),"")</f>
        <v>1</v>
      </c>
      <c r="F706" s="24">
        <f>IFERROR(INDEX(Muni!G$4:G$107,MATCH($A706,Muni!$A$4:$A$107,0)),"")</f>
        <v>4</v>
      </c>
      <c r="G706" s="21" t="str">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t="str">
        <f>IFERROR(INDEX(Muni!H$4:H$107,MATCH($A706,Muni!$A$4:$A$107,0)),"")</f>
        <v>-</v>
      </c>
      <c r="I706" s="24" t="str">
        <f>IFERROR(INDEX(Partidos!$J$4:$J$107,MATCH($A706,Partidos!$A$4:$A$107,0)),"")</f>
        <v>Grupos</v>
      </c>
      <c r="J706" s="21">
        <f>IF(AND(INDEX(Partidos!$J$4:$J$107,MATCH($A706,Partidos!$A$4:$A$107,0))&lt;&gt;"Grupos",INDEX(Partidos!$H$4:$H$107,MATCH($A706,Partidos!$A$4:$A$107,0))="Finalizado",$H706&lt;&gt;"",$H706=INDEX(Partidos!$K$4:$K$107,MATCH($A706,Partidos!$A$4:$A$107,0))),1,0)</f>
        <v>0</v>
      </c>
    </row>
    <row r="707" spans="1:10" x14ac:dyDescent="0.3">
      <c r="A707" s="29">
        <v>64</v>
      </c>
      <c r="B707" s="24" t="str">
        <f>IFERROR(INDEX(Partidos!$D$4:$D$107,MATCH($A707,Partidos!$A$4:$A$107,0)),"")</f>
        <v>Uruguay</v>
      </c>
      <c r="C707" s="24" t="str">
        <f>IFERROR(INDEX(Partidos!$E$4:$E$107,MATCH($A707,Partidos!$A$4:$A$107,0)),"")</f>
        <v>España</v>
      </c>
      <c r="D707" s="29" t="s">
        <v>273</v>
      </c>
      <c r="E707" s="24">
        <f>IFERROR(INDEX(Fer!F$4:F$107,MATCH($A707,Fer!$A$4:$A$107,0)),"")</f>
        <v>0</v>
      </c>
      <c r="F707" s="24">
        <f>IFERROR(INDEX(Fer!G$4:G$107,MATCH($A707,Fer!$A$4:$A$107,0)),"")</f>
        <v>2</v>
      </c>
      <c r="G707" s="21" t="str">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t="str">
        <f>IFERROR(INDEX(Fer!H$4:H$107,MATCH($A707,Fer!$A$4:$A$107,0)),"")</f>
        <v>-</v>
      </c>
      <c r="I707" s="24" t="str">
        <f>IFERROR(INDEX(Partidos!$J$4:$J$107,MATCH($A707,Partidos!$A$4:$A$107,0)),"")</f>
        <v>Grupos</v>
      </c>
      <c r="J707" s="21">
        <f>IF(AND(INDEX(Partidos!$J$4:$J$107,MATCH($A707,Partidos!$A$4:$A$107,0))&lt;&gt;"Grupos",INDEX(Partidos!$H$4:$H$107,MATCH($A707,Partidos!$A$4:$A$107,0))="Finalizado",$H707&lt;&gt;"",$H707=INDEX(Partidos!$K$4:$K$107,MATCH($A707,Partidos!$A$4:$A$107,0))),1,0)</f>
        <v>0</v>
      </c>
    </row>
    <row r="708" spans="1:10" x14ac:dyDescent="0.3">
      <c r="A708" s="31">
        <v>65</v>
      </c>
      <c r="B708" s="24" t="str">
        <f>IFERROR(INDEX(Partidos!$D$4:$D$107,MATCH($A708,Partidos!$A$4:$A$107,0)),"")</f>
        <v>Egipto</v>
      </c>
      <c r="C708" s="24" t="str">
        <f>IFERROR(INDEX(Partidos!$E$4:$E$107,MATCH($A708,Partidos!$A$4:$A$107,0)),"")</f>
        <v>Irán</v>
      </c>
      <c r="D708" s="31" t="s">
        <v>55</v>
      </c>
      <c r="E708" s="24">
        <f>IFERROR(INDEX(Álvaro!F$4:F$107,MATCH($A708,Álvaro!$A$4:$A$107,0)),"")</f>
        <v>1</v>
      </c>
      <c r="F708" s="24">
        <f>IFERROR(INDEX(Álvaro!G$4:G$107,MATCH($A708,Álvaro!$A$4:$A$107,0)),"")</f>
        <v>1</v>
      </c>
      <c r="G708" s="21" t="str">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t="str">
        <f>IFERROR(INDEX(Álvaro!H$4:H$107,MATCH($A708,Álvaro!$A$4:$A$107,0)),"")</f>
        <v>-</v>
      </c>
      <c r="I708" s="24" t="str">
        <f>IFERROR(INDEX(Partidos!$J$4:$J$107,MATCH($A708,Partidos!$A$4:$A$107,0)),"")</f>
        <v>Grupos</v>
      </c>
      <c r="J708" s="21">
        <f>IF(AND(INDEX(Partidos!$J$4:$J$107,MATCH($A708,Partidos!$A$4:$A$107,0))&lt;&gt;"Grupos",INDEX(Partidos!$H$4:$H$107,MATCH($A708,Partidos!$A$4:$A$107,0))="Finalizado",$H708&lt;&gt;"",$H708=INDEX(Partidos!$K$4:$K$107,MATCH($A708,Partidos!$A$4:$A$107,0))),1,0)</f>
        <v>0</v>
      </c>
    </row>
    <row r="709" spans="1:10" x14ac:dyDescent="0.3">
      <c r="A709" s="29">
        <v>65</v>
      </c>
      <c r="B709" s="24" t="str">
        <f>IFERROR(INDEX(Partidos!$D$4:$D$107,MATCH($A709,Partidos!$A$4:$A$107,0)),"")</f>
        <v>Egipto</v>
      </c>
      <c r="C709" s="24" t="str">
        <f>IFERROR(INDEX(Partidos!$E$4:$E$107,MATCH($A709,Partidos!$A$4:$A$107,0)),"")</f>
        <v>Irán</v>
      </c>
      <c r="D709" s="29" t="s">
        <v>264</v>
      </c>
      <c r="E709" s="24">
        <f>IFERROR(INDEX(Pepe!F$4:F$107,MATCH($A709,Pepe!$A$4:$A$107,0)),"")</f>
        <v>1</v>
      </c>
      <c r="F709" s="24">
        <f>IFERROR(INDEX(Pepe!G$4:G$107,MATCH($A709,Pepe!$A$4:$A$107,0)),"")</f>
        <v>0</v>
      </c>
      <c r="G709" s="21" t="str">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t="str">
        <f>IFERROR(INDEX(Pepe!H$4:H$107,MATCH($A709,Pepe!$A$4:$A$107,0)),"")</f>
        <v>-</v>
      </c>
      <c r="I709" s="24" t="str">
        <f>IFERROR(INDEX(Partidos!$J$4:$J$107,MATCH($A709,Partidos!$A$4:$A$107,0)),"")</f>
        <v>Grupos</v>
      </c>
      <c r="J709" s="21">
        <f>IF(AND(INDEX(Partidos!$J$4:$J$107,MATCH($A709,Partidos!$A$4:$A$107,0))&lt;&gt;"Grupos",INDEX(Partidos!$H$4:$H$107,MATCH($A709,Partidos!$A$4:$A$107,0))="Finalizado",$H709&lt;&gt;"",$H709=INDEX(Partidos!$K$4:$K$107,MATCH($A709,Partidos!$A$4:$A$107,0))),1,0)</f>
        <v>0</v>
      </c>
    </row>
    <row r="710" spans="1:10" x14ac:dyDescent="0.3">
      <c r="A710" s="31">
        <v>65</v>
      </c>
      <c r="B710" s="24" t="str">
        <f>IFERROR(INDEX(Partidos!$D$4:$D$107,MATCH($A710,Partidos!$A$4:$A$107,0)),"")</f>
        <v>Egipto</v>
      </c>
      <c r="C710" s="24" t="str">
        <f>IFERROR(INDEX(Partidos!$E$4:$E$107,MATCH($A710,Partidos!$A$4:$A$107,0)),"")</f>
        <v>Irán</v>
      </c>
      <c r="D710" s="31" t="s">
        <v>265</v>
      </c>
      <c r="E710" s="24">
        <f>IFERROR(INDEX(Patri!F$4:F$107,MATCH($A710,Patri!$A$4:$A$107,0)),"")</f>
        <v>0</v>
      </c>
      <c r="F710" s="24">
        <f>IFERROR(INDEX(Patri!G$4:G$107,MATCH($A710,Patri!$A$4:$A$107,0)),"")</f>
        <v>1</v>
      </c>
      <c r="G710" s="21" t="str">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t="str">
        <f>IFERROR(INDEX(Patri!H$4:H$107,MATCH($A710,Patri!$A$4:$A$107,0)),"")</f>
        <v>-</v>
      </c>
      <c r="I710" s="24" t="str">
        <f>IFERROR(INDEX(Partidos!$J$4:$J$107,MATCH($A710,Partidos!$A$4:$A$107,0)),"")</f>
        <v>Grupos</v>
      </c>
      <c r="J710" s="21">
        <f>IF(AND(INDEX(Partidos!$J$4:$J$107,MATCH($A710,Partidos!$A$4:$A$107,0))&lt;&gt;"Grupos",INDEX(Partidos!$H$4:$H$107,MATCH($A710,Partidos!$A$4:$A$107,0))="Finalizado",$H710&lt;&gt;"",$H710=INDEX(Partidos!$K$4:$K$107,MATCH($A710,Partidos!$A$4:$A$107,0))),1,0)</f>
        <v>0</v>
      </c>
    </row>
    <row r="711" spans="1:10" x14ac:dyDescent="0.3">
      <c r="A711" s="29">
        <v>65</v>
      </c>
      <c r="B711" s="24" t="str">
        <f>IFERROR(INDEX(Partidos!$D$4:$D$107,MATCH($A711,Partidos!$A$4:$A$107,0)),"")</f>
        <v>Egipto</v>
      </c>
      <c r="C711" s="24" t="str">
        <f>IFERROR(INDEX(Partidos!$E$4:$E$107,MATCH($A711,Partidos!$A$4:$A$107,0)),"")</f>
        <v>Irán</v>
      </c>
      <c r="D711" s="29" t="s">
        <v>266</v>
      </c>
      <c r="E711" s="24">
        <f>IFERROR(INDEX(Kike!F$4:F$107,MATCH($A711,Kike!$A$4:$A$107,0)),"")</f>
        <v>2</v>
      </c>
      <c r="F711" s="24">
        <f>IFERROR(INDEX(Kike!G$4:G$107,MATCH($A711,Kike!$A$4:$A$107,0)),"")</f>
        <v>1</v>
      </c>
      <c r="G711" s="21" t="str">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t="str">
        <f>IFERROR(INDEX(Kike!H$4:H$107,MATCH($A711,Kike!$A$4:$A$107,0)),"")</f>
        <v>-</v>
      </c>
      <c r="I711" s="24" t="str">
        <f>IFERROR(INDEX(Partidos!$J$4:$J$107,MATCH($A711,Partidos!$A$4:$A$107,0)),"")</f>
        <v>Grupos</v>
      </c>
      <c r="J711" s="21">
        <f>IF(AND(INDEX(Partidos!$J$4:$J$107,MATCH($A711,Partidos!$A$4:$A$107,0))&lt;&gt;"Grupos",INDEX(Partidos!$H$4:$H$107,MATCH($A711,Partidos!$A$4:$A$107,0))="Finalizado",$H711&lt;&gt;"",$H711=INDEX(Partidos!$K$4:$K$107,MATCH($A711,Partidos!$A$4:$A$107,0))),1,0)</f>
        <v>0</v>
      </c>
    </row>
    <row r="712" spans="1:10" x14ac:dyDescent="0.3">
      <c r="A712" s="31">
        <v>65</v>
      </c>
      <c r="B712" s="24" t="str">
        <f>IFERROR(INDEX(Partidos!$D$4:$D$107,MATCH($A712,Partidos!$A$4:$A$107,0)),"")</f>
        <v>Egipto</v>
      </c>
      <c r="C712" s="24" t="str">
        <f>IFERROR(INDEX(Partidos!$E$4:$E$107,MATCH($A712,Partidos!$A$4:$A$107,0)),"")</f>
        <v>Irán</v>
      </c>
      <c r="D712" s="31" t="s">
        <v>267</v>
      </c>
      <c r="E712" s="24">
        <f>IFERROR(INDEX(Quintero!F$4:F$107,MATCH($A712,Quintero!$A$4:$A$107,0)),"")</f>
        <v>1</v>
      </c>
      <c r="F712" s="24">
        <f>IFERROR(INDEX(Quintero!G$4:G$107,MATCH($A712,Quintero!$A$4:$A$107,0)),"")</f>
        <v>0</v>
      </c>
      <c r="G712" s="21" t="str">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t="str">
        <f>IFERROR(INDEX(Quintero!H$4:H$107,MATCH($A712,Quintero!$A$4:$A$107,0)),"")</f>
        <v>-</v>
      </c>
      <c r="I712" s="24" t="str">
        <f>IFERROR(INDEX(Partidos!$J$4:$J$107,MATCH($A712,Partidos!$A$4:$A$107,0)),"")</f>
        <v>Grupos</v>
      </c>
      <c r="J712" s="21">
        <f>IF(AND(INDEX(Partidos!$J$4:$J$107,MATCH($A712,Partidos!$A$4:$A$107,0))&lt;&gt;"Grupos",INDEX(Partidos!$H$4:$H$107,MATCH($A712,Partidos!$A$4:$A$107,0))="Finalizado",$H712&lt;&gt;"",$H712=INDEX(Partidos!$K$4:$K$107,MATCH($A712,Partidos!$A$4:$A$107,0))),1,0)</f>
        <v>0</v>
      </c>
    </row>
    <row r="713" spans="1:10" x14ac:dyDescent="0.3">
      <c r="A713" s="29">
        <v>65</v>
      </c>
      <c r="B713" s="24" t="str">
        <f>IFERROR(INDEX(Partidos!$D$4:$D$107,MATCH($A713,Partidos!$A$4:$A$107,0)),"")</f>
        <v>Egipto</v>
      </c>
      <c r="C713" s="24" t="str">
        <f>IFERROR(INDEX(Partidos!$E$4:$E$107,MATCH($A713,Partidos!$A$4:$A$107,0)),"")</f>
        <v>Irán</v>
      </c>
      <c r="D713" s="29" t="s">
        <v>268</v>
      </c>
      <c r="E713" s="24">
        <f>IFERROR(INDEX(Nacho!F$4:F$107,MATCH($A713,Nacho!$A$4:$A$107,0)),"")</f>
        <v>1</v>
      </c>
      <c r="F713" s="24">
        <f>IFERROR(INDEX(Nacho!G$4:G$107,MATCH($A713,Nacho!$A$4:$A$107,0)),"")</f>
        <v>1</v>
      </c>
      <c r="G713" s="21" t="str">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t="str">
        <f>IFERROR(INDEX(Nacho!H$4:H$107,MATCH($A713,Nacho!$A$4:$A$107,0)),"")</f>
        <v>-</v>
      </c>
      <c r="I713" s="24" t="str">
        <f>IFERROR(INDEX(Partidos!$J$4:$J$107,MATCH($A713,Partidos!$A$4:$A$107,0)),"")</f>
        <v>Grupos</v>
      </c>
      <c r="J713" s="21">
        <f>IF(AND(INDEX(Partidos!$J$4:$J$107,MATCH($A713,Partidos!$A$4:$A$107,0))&lt;&gt;"Grupos",INDEX(Partidos!$H$4:$H$107,MATCH($A713,Partidos!$A$4:$A$107,0))="Finalizado",$H713&lt;&gt;"",$H713=INDEX(Partidos!$K$4:$K$107,MATCH($A713,Partidos!$A$4:$A$107,0))),1,0)</f>
        <v>0</v>
      </c>
    </row>
    <row r="714" spans="1:10" x14ac:dyDescent="0.3">
      <c r="A714" s="31">
        <v>65</v>
      </c>
      <c r="B714" s="24" t="str">
        <f>IFERROR(INDEX(Partidos!$D$4:$D$107,MATCH($A714,Partidos!$A$4:$A$107,0)),"")</f>
        <v>Egipto</v>
      </c>
      <c r="C714" s="24" t="str">
        <f>IFERROR(INDEX(Partidos!$E$4:$E$107,MATCH($A714,Partidos!$A$4:$A$107,0)),"")</f>
        <v>Irán</v>
      </c>
      <c r="D714" s="31" t="s">
        <v>269</v>
      </c>
      <c r="E714" s="24">
        <f>IFERROR(INDEX(Luis!F$4:F$107,MATCH($A714,Luis!$A$4:$A$107,0)),"")</f>
        <v>2</v>
      </c>
      <c r="F714" s="24">
        <f>IFERROR(INDEX(Luis!G$4:G$107,MATCH($A714,Luis!$A$4:$A$107,0)),"")</f>
        <v>1</v>
      </c>
      <c r="G714" s="21" t="str">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t="str">
        <f>IFERROR(INDEX(Luis!H$4:H$107,MATCH($A714,Luis!$A$4:$A$107,0)),"")</f>
        <v>-</v>
      </c>
      <c r="I714" s="24" t="str">
        <f>IFERROR(INDEX(Partidos!$J$4:$J$107,MATCH($A714,Partidos!$A$4:$A$107,0)),"")</f>
        <v>Grupos</v>
      </c>
      <c r="J714" s="21">
        <f>IF(AND(INDEX(Partidos!$J$4:$J$107,MATCH($A714,Partidos!$A$4:$A$107,0))&lt;&gt;"Grupos",INDEX(Partidos!$H$4:$H$107,MATCH($A714,Partidos!$A$4:$A$107,0))="Finalizado",$H714&lt;&gt;"",$H714=INDEX(Partidos!$K$4:$K$107,MATCH($A714,Partidos!$A$4:$A$107,0))),1,0)</f>
        <v>0</v>
      </c>
    </row>
    <row r="715" spans="1:10" x14ac:dyDescent="0.3">
      <c r="A715" s="29">
        <v>65</v>
      </c>
      <c r="B715" s="24" t="str">
        <f>IFERROR(INDEX(Partidos!$D$4:$D$107,MATCH($A715,Partidos!$A$4:$A$107,0)),"")</f>
        <v>Egipto</v>
      </c>
      <c r="C715" s="24" t="str">
        <f>IFERROR(INDEX(Partidos!$E$4:$E$107,MATCH($A715,Partidos!$A$4:$A$107,0)),"")</f>
        <v>Irán</v>
      </c>
      <c r="D715" s="29" t="s">
        <v>270</v>
      </c>
      <c r="E715" s="24">
        <f>IFERROR(INDEX(Felipe!F$4:F$107,MATCH($A715,Felipe!$A$4:$A$107,0)),"")</f>
        <v>2</v>
      </c>
      <c r="F715" s="24">
        <f>IFERROR(INDEX(Felipe!G$4:G$107,MATCH($A715,Felipe!$A$4:$A$107,0)),"")</f>
        <v>0</v>
      </c>
      <c r="G715" s="21" t="str">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t="str">
        <f>IFERROR(INDEX(Felipe!H$4:H$107,MATCH($A715,Felipe!$A$4:$A$107,0)),"")</f>
        <v>-</v>
      </c>
      <c r="I715" s="24" t="str">
        <f>IFERROR(INDEX(Partidos!$J$4:$J$107,MATCH($A715,Partidos!$A$4:$A$107,0)),"")</f>
        <v>Grupos</v>
      </c>
      <c r="J715" s="21">
        <f>IF(AND(INDEX(Partidos!$J$4:$J$107,MATCH($A715,Partidos!$A$4:$A$107,0))&lt;&gt;"Grupos",INDEX(Partidos!$H$4:$H$107,MATCH($A715,Partidos!$A$4:$A$107,0))="Finalizado",$H715&lt;&gt;"",$H715=INDEX(Partidos!$K$4:$K$107,MATCH($A715,Partidos!$A$4:$A$107,0))),1,0)</f>
        <v>0</v>
      </c>
    </row>
    <row r="716" spans="1:10" x14ac:dyDescent="0.3">
      <c r="A716" s="31">
        <v>65</v>
      </c>
      <c r="B716" s="24" t="str">
        <f>IFERROR(INDEX(Partidos!$D$4:$D$107,MATCH($A716,Partidos!$A$4:$A$107,0)),"")</f>
        <v>Egipto</v>
      </c>
      <c r="C716" s="24" t="str">
        <f>IFERROR(INDEX(Partidos!$E$4:$E$107,MATCH($A716,Partidos!$A$4:$A$107,0)),"")</f>
        <v>Irán</v>
      </c>
      <c r="D716" s="31" t="s">
        <v>271</v>
      </c>
      <c r="E716" s="24">
        <f>IFERROR(INDEX(Simón!F$4:F$107,MATCH($A716,Simón!$A$4:$A$107,0)),"")</f>
        <v>2</v>
      </c>
      <c r="F716" s="24">
        <f>IFERROR(INDEX(Simón!G$4:G$107,MATCH($A716,Simón!$A$4:$A$107,0)),"")</f>
        <v>0</v>
      </c>
      <c r="G716" s="21" t="str">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t="str">
        <f>IFERROR(INDEX(Simón!H$4:H$107,MATCH($A716,Simón!$A$4:$A$107,0)),"")</f>
        <v>-</v>
      </c>
      <c r="I716" s="24" t="str">
        <f>IFERROR(INDEX(Partidos!$J$4:$J$107,MATCH($A716,Partidos!$A$4:$A$107,0)),"")</f>
        <v>Grupos</v>
      </c>
      <c r="J716" s="21">
        <f>IF(AND(INDEX(Partidos!$J$4:$J$107,MATCH($A716,Partidos!$A$4:$A$107,0))&lt;&gt;"Grupos",INDEX(Partidos!$H$4:$H$107,MATCH($A716,Partidos!$A$4:$A$107,0))="Finalizado",$H716&lt;&gt;"",$H716=INDEX(Partidos!$K$4:$K$107,MATCH($A716,Partidos!$A$4:$A$107,0))),1,0)</f>
        <v>0</v>
      </c>
    </row>
    <row r="717" spans="1:10" x14ac:dyDescent="0.3">
      <c r="A717" s="29">
        <v>65</v>
      </c>
      <c r="B717" s="24" t="str">
        <f>IFERROR(INDEX(Partidos!$D$4:$D$107,MATCH($A717,Partidos!$A$4:$A$107,0)),"")</f>
        <v>Egipto</v>
      </c>
      <c r="C717" s="24" t="str">
        <f>IFERROR(INDEX(Partidos!$E$4:$E$107,MATCH($A717,Partidos!$A$4:$A$107,0)),"")</f>
        <v>Irán</v>
      </c>
      <c r="D717" s="29" t="s">
        <v>272</v>
      </c>
      <c r="E717" s="24">
        <f>IFERROR(INDEX(Muni!F$4:F$107,MATCH($A717,Muni!$A$4:$A$107,0)),"")</f>
        <v>3</v>
      </c>
      <c r="F717" s="24">
        <f>IFERROR(INDEX(Muni!G$4:G$107,MATCH($A717,Muni!$A$4:$A$107,0)),"")</f>
        <v>1</v>
      </c>
      <c r="G717" s="21" t="str">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t="str">
        <f>IFERROR(INDEX(Muni!H$4:H$107,MATCH($A717,Muni!$A$4:$A$107,0)),"")</f>
        <v>-</v>
      </c>
      <c r="I717" s="24" t="str">
        <f>IFERROR(INDEX(Partidos!$J$4:$J$107,MATCH($A717,Partidos!$A$4:$A$107,0)),"")</f>
        <v>Grupos</v>
      </c>
      <c r="J717" s="21">
        <f>IF(AND(INDEX(Partidos!$J$4:$J$107,MATCH($A717,Partidos!$A$4:$A$107,0))&lt;&gt;"Grupos",INDEX(Partidos!$H$4:$H$107,MATCH($A717,Partidos!$A$4:$A$107,0))="Finalizado",$H717&lt;&gt;"",$H717=INDEX(Partidos!$K$4:$K$107,MATCH($A717,Partidos!$A$4:$A$107,0))),1,0)</f>
        <v>0</v>
      </c>
    </row>
    <row r="718" spans="1:10" x14ac:dyDescent="0.3">
      <c r="A718" s="31">
        <v>65</v>
      </c>
      <c r="B718" s="24" t="str">
        <f>IFERROR(INDEX(Partidos!$D$4:$D$107,MATCH($A718,Partidos!$A$4:$A$107,0)),"")</f>
        <v>Egipto</v>
      </c>
      <c r="C718" s="24" t="str">
        <f>IFERROR(INDEX(Partidos!$E$4:$E$107,MATCH($A718,Partidos!$A$4:$A$107,0)),"")</f>
        <v>Irán</v>
      </c>
      <c r="D718" s="31" t="s">
        <v>273</v>
      </c>
      <c r="E718" s="24">
        <f>IFERROR(INDEX(Fer!F$4:F$107,MATCH($A718,Fer!$A$4:$A$107,0)),"")</f>
        <v>2</v>
      </c>
      <c r="F718" s="24">
        <f>IFERROR(INDEX(Fer!G$4:G$107,MATCH($A718,Fer!$A$4:$A$107,0)),"")</f>
        <v>0</v>
      </c>
      <c r="G718" s="21" t="str">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t="str">
        <f>IFERROR(INDEX(Fer!H$4:H$107,MATCH($A718,Fer!$A$4:$A$107,0)),"")</f>
        <v>-</v>
      </c>
      <c r="I718" s="24" t="str">
        <f>IFERROR(INDEX(Partidos!$J$4:$J$107,MATCH($A718,Partidos!$A$4:$A$107,0)),"")</f>
        <v>Grupos</v>
      </c>
      <c r="J718" s="21">
        <f>IF(AND(INDEX(Partidos!$J$4:$J$107,MATCH($A718,Partidos!$A$4:$A$107,0))&lt;&gt;"Grupos",INDEX(Partidos!$H$4:$H$107,MATCH($A718,Partidos!$A$4:$A$107,0))="Finalizado",$H718&lt;&gt;"",$H718=INDEX(Partidos!$K$4:$K$107,MATCH($A718,Partidos!$A$4:$A$107,0))),1,0)</f>
        <v>0</v>
      </c>
    </row>
    <row r="719" spans="1:10" x14ac:dyDescent="0.3">
      <c r="A719" s="29">
        <v>66</v>
      </c>
      <c r="B719" s="24" t="str">
        <f>IFERROR(INDEX(Partidos!$D$4:$D$107,MATCH($A719,Partidos!$A$4:$A$107,0)),"")</f>
        <v>Nueva Zelanda</v>
      </c>
      <c r="C719" s="24" t="str">
        <f>IFERROR(INDEX(Partidos!$E$4:$E$107,MATCH($A719,Partidos!$A$4:$A$107,0)),"")</f>
        <v>Bélgica</v>
      </c>
      <c r="D719" s="29" t="s">
        <v>55</v>
      </c>
      <c r="E719" s="24">
        <f>IFERROR(INDEX(Álvaro!F$4:F$107,MATCH($A719,Álvaro!$A$4:$A$107,0)),"")</f>
        <v>0</v>
      </c>
      <c r="F719" s="24">
        <f>IFERROR(INDEX(Álvaro!G$4:G$107,MATCH($A719,Álvaro!$A$4:$A$107,0)),"")</f>
        <v>3</v>
      </c>
      <c r="G719" s="21" t="str">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t="str">
        <f>IFERROR(INDEX(Álvaro!H$4:H$107,MATCH($A719,Álvaro!$A$4:$A$107,0)),"")</f>
        <v>-</v>
      </c>
      <c r="I719" s="24" t="str">
        <f>IFERROR(INDEX(Partidos!$J$4:$J$107,MATCH($A719,Partidos!$A$4:$A$107,0)),"")</f>
        <v>Grupos</v>
      </c>
      <c r="J719" s="21">
        <f>IF(AND(INDEX(Partidos!$J$4:$J$107,MATCH($A719,Partidos!$A$4:$A$107,0))&lt;&gt;"Grupos",INDEX(Partidos!$H$4:$H$107,MATCH($A719,Partidos!$A$4:$A$107,0))="Finalizado",$H719&lt;&gt;"",$H719=INDEX(Partidos!$K$4:$K$107,MATCH($A719,Partidos!$A$4:$A$107,0))),1,0)</f>
        <v>0</v>
      </c>
    </row>
    <row r="720" spans="1:10" x14ac:dyDescent="0.3">
      <c r="A720" s="31">
        <v>66</v>
      </c>
      <c r="B720" s="24" t="str">
        <f>IFERROR(INDEX(Partidos!$D$4:$D$107,MATCH($A720,Partidos!$A$4:$A$107,0)),"")</f>
        <v>Nueva Zelanda</v>
      </c>
      <c r="C720" s="24" t="str">
        <f>IFERROR(INDEX(Partidos!$E$4:$E$107,MATCH($A720,Partidos!$A$4:$A$107,0)),"")</f>
        <v>Bélgica</v>
      </c>
      <c r="D720" s="31" t="s">
        <v>264</v>
      </c>
      <c r="E720" s="24">
        <f>IFERROR(INDEX(Pepe!F$4:F$107,MATCH($A720,Pepe!$A$4:$A$107,0)),"")</f>
        <v>0</v>
      </c>
      <c r="F720" s="24">
        <f>IFERROR(INDEX(Pepe!G$4:G$107,MATCH($A720,Pepe!$A$4:$A$107,0)),"")</f>
        <v>2</v>
      </c>
      <c r="G720" s="21" t="str">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t="str">
        <f>IFERROR(INDEX(Pepe!H$4:H$107,MATCH($A720,Pepe!$A$4:$A$107,0)),"")</f>
        <v>-</v>
      </c>
      <c r="I720" s="24" t="str">
        <f>IFERROR(INDEX(Partidos!$J$4:$J$107,MATCH($A720,Partidos!$A$4:$A$107,0)),"")</f>
        <v>Grupos</v>
      </c>
      <c r="J720" s="21">
        <f>IF(AND(INDEX(Partidos!$J$4:$J$107,MATCH($A720,Partidos!$A$4:$A$107,0))&lt;&gt;"Grupos",INDEX(Partidos!$H$4:$H$107,MATCH($A720,Partidos!$A$4:$A$107,0))="Finalizado",$H720&lt;&gt;"",$H720=INDEX(Partidos!$K$4:$K$107,MATCH($A720,Partidos!$A$4:$A$107,0))),1,0)</f>
        <v>0</v>
      </c>
    </row>
    <row r="721" spans="1:10" x14ac:dyDescent="0.3">
      <c r="A721" s="29">
        <v>66</v>
      </c>
      <c r="B721" s="24" t="str">
        <f>IFERROR(INDEX(Partidos!$D$4:$D$107,MATCH($A721,Partidos!$A$4:$A$107,0)),"")</f>
        <v>Nueva Zelanda</v>
      </c>
      <c r="C721" s="24" t="str">
        <f>IFERROR(INDEX(Partidos!$E$4:$E$107,MATCH($A721,Partidos!$A$4:$A$107,0)),"")</f>
        <v>Bélgica</v>
      </c>
      <c r="D721" s="29" t="s">
        <v>265</v>
      </c>
      <c r="E721" s="24">
        <f>IFERROR(INDEX(Patri!F$4:F$107,MATCH($A721,Patri!$A$4:$A$107,0)),"")</f>
        <v>1</v>
      </c>
      <c r="F721" s="24">
        <f>IFERROR(INDEX(Patri!G$4:G$107,MATCH($A721,Patri!$A$4:$A$107,0)),"")</f>
        <v>3</v>
      </c>
      <c r="G721" s="21" t="str">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t="str">
        <f>IFERROR(INDEX(Patri!H$4:H$107,MATCH($A721,Patri!$A$4:$A$107,0)),"")</f>
        <v>-</v>
      </c>
      <c r="I721" s="24" t="str">
        <f>IFERROR(INDEX(Partidos!$J$4:$J$107,MATCH($A721,Partidos!$A$4:$A$107,0)),"")</f>
        <v>Grupos</v>
      </c>
      <c r="J721" s="21">
        <f>IF(AND(INDEX(Partidos!$J$4:$J$107,MATCH($A721,Partidos!$A$4:$A$107,0))&lt;&gt;"Grupos",INDEX(Partidos!$H$4:$H$107,MATCH($A721,Partidos!$A$4:$A$107,0))="Finalizado",$H721&lt;&gt;"",$H721=INDEX(Partidos!$K$4:$K$107,MATCH($A721,Partidos!$A$4:$A$107,0))),1,0)</f>
        <v>0</v>
      </c>
    </row>
    <row r="722" spans="1:10" x14ac:dyDescent="0.3">
      <c r="A722" s="31">
        <v>66</v>
      </c>
      <c r="B722" s="24" t="str">
        <f>IFERROR(INDEX(Partidos!$D$4:$D$107,MATCH($A722,Partidos!$A$4:$A$107,0)),"")</f>
        <v>Nueva Zelanda</v>
      </c>
      <c r="C722" s="24" t="str">
        <f>IFERROR(INDEX(Partidos!$E$4:$E$107,MATCH($A722,Partidos!$A$4:$A$107,0)),"")</f>
        <v>Bélgica</v>
      </c>
      <c r="D722" s="31" t="s">
        <v>266</v>
      </c>
      <c r="E722" s="24">
        <f>IFERROR(INDEX(Kike!F$4:F$107,MATCH($A722,Kike!$A$4:$A$107,0)),"")</f>
        <v>0</v>
      </c>
      <c r="F722" s="24">
        <f>IFERROR(INDEX(Kike!G$4:G$107,MATCH($A722,Kike!$A$4:$A$107,0)),"")</f>
        <v>4</v>
      </c>
      <c r="G722" s="21" t="str">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t="str">
        <f>IFERROR(INDEX(Kike!H$4:H$107,MATCH($A722,Kike!$A$4:$A$107,0)),"")</f>
        <v>-</v>
      </c>
      <c r="I722" s="24" t="str">
        <f>IFERROR(INDEX(Partidos!$J$4:$J$107,MATCH($A722,Partidos!$A$4:$A$107,0)),"")</f>
        <v>Grupos</v>
      </c>
      <c r="J722" s="21">
        <f>IF(AND(INDEX(Partidos!$J$4:$J$107,MATCH($A722,Partidos!$A$4:$A$107,0))&lt;&gt;"Grupos",INDEX(Partidos!$H$4:$H$107,MATCH($A722,Partidos!$A$4:$A$107,0))="Finalizado",$H722&lt;&gt;"",$H722=INDEX(Partidos!$K$4:$K$107,MATCH($A722,Partidos!$A$4:$A$107,0))),1,0)</f>
        <v>0</v>
      </c>
    </row>
    <row r="723" spans="1:10" x14ac:dyDescent="0.3">
      <c r="A723" s="29">
        <v>66</v>
      </c>
      <c r="B723" s="24" t="str">
        <f>IFERROR(INDEX(Partidos!$D$4:$D$107,MATCH($A723,Partidos!$A$4:$A$107,0)),"")</f>
        <v>Nueva Zelanda</v>
      </c>
      <c r="C723" s="24" t="str">
        <f>IFERROR(INDEX(Partidos!$E$4:$E$107,MATCH($A723,Partidos!$A$4:$A$107,0)),"")</f>
        <v>Bélgica</v>
      </c>
      <c r="D723" s="29" t="s">
        <v>267</v>
      </c>
      <c r="E723" s="24">
        <f>IFERROR(INDEX(Quintero!F$4:F$107,MATCH($A723,Quintero!$A$4:$A$107,0)),"")</f>
        <v>0</v>
      </c>
      <c r="F723" s="24">
        <f>IFERROR(INDEX(Quintero!G$4:G$107,MATCH($A723,Quintero!$A$4:$A$107,0)),"")</f>
        <v>2</v>
      </c>
      <c r="G723" s="21" t="str">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t="str">
        <f>IFERROR(INDEX(Quintero!H$4:H$107,MATCH($A723,Quintero!$A$4:$A$107,0)),"")</f>
        <v>-</v>
      </c>
      <c r="I723" s="24" t="str">
        <f>IFERROR(INDEX(Partidos!$J$4:$J$107,MATCH($A723,Partidos!$A$4:$A$107,0)),"")</f>
        <v>Grupos</v>
      </c>
      <c r="J723" s="21">
        <f>IF(AND(INDEX(Partidos!$J$4:$J$107,MATCH($A723,Partidos!$A$4:$A$107,0))&lt;&gt;"Grupos",INDEX(Partidos!$H$4:$H$107,MATCH($A723,Partidos!$A$4:$A$107,0))="Finalizado",$H723&lt;&gt;"",$H723=INDEX(Partidos!$K$4:$K$107,MATCH($A723,Partidos!$A$4:$A$107,0))),1,0)</f>
        <v>0</v>
      </c>
    </row>
    <row r="724" spans="1:10" x14ac:dyDescent="0.3">
      <c r="A724" s="31">
        <v>66</v>
      </c>
      <c r="B724" s="24" t="str">
        <f>IFERROR(INDEX(Partidos!$D$4:$D$107,MATCH($A724,Partidos!$A$4:$A$107,0)),"")</f>
        <v>Nueva Zelanda</v>
      </c>
      <c r="C724" s="24" t="str">
        <f>IFERROR(INDEX(Partidos!$E$4:$E$107,MATCH($A724,Partidos!$A$4:$A$107,0)),"")</f>
        <v>Bélgica</v>
      </c>
      <c r="D724" s="31" t="s">
        <v>268</v>
      </c>
      <c r="E724" s="24">
        <f>IFERROR(INDEX(Nacho!F$4:F$107,MATCH($A724,Nacho!$A$4:$A$107,0)),"")</f>
        <v>0</v>
      </c>
      <c r="F724" s="24">
        <f>IFERROR(INDEX(Nacho!G$4:G$107,MATCH($A724,Nacho!$A$4:$A$107,0)),"")</f>
        <v>3</v>
      </c>
      <c r="G724" s="21" t="str">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t="str">
        <f>IFERROR(INDEX(Nacho!H$4:H$107,MATCH($A724,Nacho!$A$4:$A$107,0)),"")</f>
        <v>-</v>
      </c>
      <c r="I724" s="24" t="str">
        <f>IFERROR(INDEX(Partidos!$J$4:$J$107,MATCH($A724,Partidos!$A$4:$A$107,0)),"")</f>
        <v>Grupos</v>
      </c>
      <c r="J724" s="21">
        <f>IF(AND(INDEX(Partidos!$J$4:$J$107,MATCH($A724,Partidos!$A$4:$A$107,0))&lt;&gt;"Grupos",INDEX(Partidos!$H$4:$H$107,MATCH($A724,Partidos!$A$4:$A$107,0))="Finalizado",$H724&lt;&gt;"",$H724=INDEX(Partidos!$K$4:$K$107,MATCH($A724,Partidos!$A$4:$A$107,0))),1,0)</f>
        <v>0</v>
      </c>
    </row>
    <row r="725" spans="1:10" x14ac:dyDescent="0.3">
      <c r="A725" s="29">
        <v>66</v>
      </c>
      <c r="B725" s="24" t="str">
        <f>IFERROR(INDEX(Partidos!$D$4:$D$107,MATCH($A725,Partidos!$A$4:$A$107,0)),"")</f>
        <v>Nueva Zelanda</v>
      </c>
      <c r="C725" s="24" t="str">
        <f>IFERROR(INDEX(Partidos!$E$4:$E$107,MATCH($A725,Partidos!$A$4:$A$107,0)),"")</f>
        <v>Bélgica</v>
      </c>
      <c r="D725" s="29" t="s">
        <v>269</v>
      </c>
      <c r="E725" s="24">
        <f>IFERROR(INDEX(Luis!F$4:F$107,MATCH($A725,Luis!$A$4:$A$107,0)),"")</f>
        <v>0</v>
      </c>
      <c r="F725" s="24">
        <f>IFERROR(INDEX(Luis!G$4:G$107,MATCH($A725,Luis!$A$4:$A$107,0)),"")</f>
        <v>2</v>
      </c>
      <c r="G725" s="21" t="str">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t="str">
        <f>IFERROR(INDEX(Luis!H$4:H$107,MATCH($A725,Luis!$A$4:$A$107,0)),"")</f>
        <v>-</v>
      </c>
      <c r="I725" s="24" t="str">
        <f>IFERROR(INDEX(Partidos!$J$4:$J$107,MATCH($A725,Partidos!$A$4:$A$107,0)),"")</f>
        <v>Grupos</v>
      </c>
      <c r="J725" s="21">
        <f>IF(AND(INDEX(Partidos!$J$4:$J$107,MATCH($A725,Partidos!$A$4:$A$107,0))&lt;&gt;"Grupos",INDEX(Partidos!$H$4:$H$107,MATCH($A725,Partidos!$A$4:$A$107,0))="Finalizado",$H725&lt;&gt;"",$H725=INDEX(Partidos!$K$4:$K$107,MATCH($A725,Partidos!$A$4:$A$107,0))),1,0)</f>
        <v>0</v>
      </c>
    </row>
    <row r="726" spans="1:10" x14ac:dyDescent="0.3">
      <c r="A726" s="31">
        <v>66</v>
      </c>
      <c r="B726" s="24" t="str">
        <f>IFERROR(INDEX(Partidos!$D$4:$D$107,MATCH($A726,Partidos!$A$4:$A$107,0)),"")</f>
        <v>Nueva Zelanda</v>
      </c>
      <c r="C726" s="24" t="str">
        <f>IFERROR(INDEX(Partidos!$E$4:$E$107,MATCH($A726,Partidos!$A$4:$A$107,0)),"")</f>
        <v>Bélgica</v>
      </c>
      <c r="D726" s="31" t="s">
        <v>270</v>
      </c>
      <c r="E726" s="24">
        <f>IFERROR(INDEX(Felipe!F$4:F$107,MATCH($A726,Felipe!$A$4:$A$107,0)),"")</f>
        <v>1</v>
      </c>
      <c r="F726" s="24">
        <f>IFERROR(INDEX(Felipe!G$4:G$107,MATCH($A726,Felipe!$A$4:$A$107,0)),"")</f>
        <v>2</v>
      </c>
      <c r="G726" s="21" t="str">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t="str">
        <f>IFERROR(INDEX(Felipe!H$4:H$107,MATCH($A726,Felipe!$A$4:$A$107,0)),"")</f>
        <v>-</v>
      </c>
      <c r="I726" s="24" t="str">
        <f>IFERROR(INDEX(Partidos!$J$4:$J$107,MATCH($A726,Partidos!$A$4:$A$107,0)),"")</f>
        <v>Grupos</v>
      </c>
      <c r="J726" s="21">
        <f>IF(AND(INDEX(Partidos!$J$4:$J$107,MATCH($A726,Partidos!$A$4:$A$107,0))&lt;&gt;"Grupos",INDEX(Partidos!$H$4:$H$107,MATCH($A726,Partidos!$A$4:$A$107,0))="Finalizado",$H726&lt;&gt;"",$H726=INDEX(Partidos!$K$4:$K$107,MATCH($A726,Partidos!$A$4:$A$107,0))),1,0)</f>
        <v>0</v>
      </c>
    </row>
    <row r="727" spans="1:10" x14ac:dyDescent="0.3">
      <c r="A727" s="29">
        <v>66</v>
      </c>
      <c r="B727" s="24" t="str">
        <f>IFERROR(INDEX(Partidos!$D$4:$D$107,MATCH($A727,Partidos!$A$4:$A$107,0)),"")</f>
        <v>Nueva Zelanda</v>
      </c>
      <c r="C727" s="24" t="str">
        <f>IFERROR(INDEX(Partidos!$E$4:$E$107,MATCH($A727,Partidos!$A$4:$A$107,0)),"")</f>
        <v>Bélgica</v>
      </c>
      <c r="D727" s="29" t="s">
        <v>271</v>
      </c>
      <c r="E727" s="24">
        <f>IFERROR(INDEX(Simón!F$4:F$107,MATCH($A727,Simón!$A$4:$A$107,0)),"")</f>
        <v>1</v>
      </c>
      <c r="F727" s="24">
        <f>IFERROR(INDEX(Simón!G$4:G$107,MATCH($A727,Simón!$A$4:$A$107,0)),"")</f>
        <v>2</v>
      </c>
      <c r="G727" s="21" t="str">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t="str">
        <f>IFERROR(INDEX(Simón!H$4:H$107,MATCH($A727,Simón!$A$4:$A$107,0)),"")</f>
        <v>-</v>
      </c>
      <c r="I727" s="24" t="str">
        <f>IFERROR(INDEX(Partidos!$J$4:$J$107,MATCH($A727,Partidos!$A$4:$A$107,0)),"")</f>
        <v>Grupos</v>
      </c>
      <c r="J727" s="21">
        <f>IF(AND(INDEX(Partidos!$J$4:$J$107,MATCH($A727,Partidos!$A$4:$A$107,0))&lt;&gt;"Grupos",INDEX(Partidos!$H$4:$H$107,MATCH($A727,Partidos!$A$4:$A$107,0))="Finalizado",$H727&lt;&gt;"",$H727=INDEX(Partidos!$K$4:$K$107,MATCH($A727,Partidos!$A$4:$A$107,0))),1,0)</f>
        <v>0</v>
      </c>
    </row>
    <row r="728" spans="1:10" x14ac:dyDescent="0.3">
      <c r="A728" s="31">
        <v>66</v>
      </c>
      <c r="B728" s="24" t="str">
        <f>IFERROR(INDEX(Partidos!$D$4:$D$107,MATCH($A728,Partidos!$A$4:$A$107,0)),"")</f>
        <v>Nueva Zelanda</v>
      </c>
      <c r="C728" s="24" t="str">
        <f>IFERROR(INDEX(Partidos!$E$4:$E$107,MATCH($A728,Partidos!$A$4:$A$107,0)),"")</f>
        <v>Bélgica</v>
      </c>
      <c r="D728" s="31" t="s">
        <v>272</v>
      </c>
      <c r="E728" s="24">
        <f>IFERROR(INDEX(Muni!F$4:F$107,MATCH($A728,Muni!$A$4:$A$107,0)),"")</f>
        <v>0</v>
      </c>
      <c r="F728" s="24">
        <f>IFERROR(INDEX(Muni!G$4:G$107,MATCH($A728,Muni!$A$4:$A$107,0)),"")</f>
        <v>4</v>
      </c>
      <c r="G728" s="21" t="str">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t="str">
        <f>IFERROR(INDEX(Muni!H$4:H$107,MATCH($A728,Muni!$A$4:$A$107,0)),"")</f>
        <v>-</v>
      </c>
      <c r="I728" s="24" t="str">
        <f>IFERROR(INDEX(Partidos!$J$4:$J$107,MATCH($A728,Partidos!$A$4:$A$107,0)),"")</f>
        <v>Grupos</v>
      </c>
      <c r="J728" s="21">
        <f>IF(AND(INDEX(Partidos!$J$4:$J$107,MATCH($A728,Partidos!$A$4:$A$107,0))&lt;&gt;"Grupos",INDEX(Partidos!$H$4:$H$107,MATCH($A728,Partidos!$A$4:$A$107,0))="Finalizado",$H728&lt;&gt;"",$H728=INDEX(Partidos!$K$4:$K$107,MATCH($A728,Partidos!$A$4:$A$107,0))),1,0)</f>
        <v>0</v>
      </c>
    </row>
    <row r="729" spans="1:10" x14ac:dyDescent="0.3">
      <c r="A729" s="29">
        <v>66</v>
      </c>
      <c r="B729" s="24" t="str">
        <f>IFERROR(INDEX(Partidos!$D$4:$D$107,MATCH($A729,Partidos!$A$4:$A$107,0)),"")</f>
        <v>Nueva Zelanda</v>
      </c>
      <c r="C729" s="24" t="str">
        <f>IFERROR(INDEX(Partidos!$E$4:$E$107,MATCH($A729,Partidos!$A$4:$A$107,0)),"")</f>
        <v>Bélgica</v>
      </c>
      <c r="D729" s="29" t="s">
        <v>273</v>
      </c>
      <c r="E729" s="24">
        <f>IFERROR(INDEX(Fer!F$4:F$107,MATCH($A729,Fer!$A$4:$A$107,0)),"")</f>
        <v>1</v>
      </c>
      <c r="F729" s="24">
        <f>IFERROR(INDEX(Fer!G$4:G$107,MATCH($A729,Fer!$A$4:$A$107,0)),"")</f>
        <v>3</v>
      </c>
      <c r="G729" s="21" t="str">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t="str">
        <f>IFERROR(INDEX(Fer!H$4:H$107,MATCH($A729,Fer!$A$4:$A$107,0)),"")</f>
        <v>-</v>
      </c>
      <c r="I729" s="24" t="str">
        <f>IFERROR(INDEX(Partidos!$J$4:$J$107,MATCH($A729,Partidos!$A$4:$A$107,0)),"")</f>
        <v>Grupos</v>
      </c>
      <c r="J729" s="21">
        <f>IF(AND(INDEX(Partidos!$J$4:$J$107,MATCH($A729,Partidos!$A$4:$A$107,0))&lt;&gt;"Grupos",INDEX(Partidos!$H$4:$H$107,MATCH($A729,Partidos!$A$4:$A$107,0))="Finalizado",$H729&lt;&gt;"",$H729=INDEX(Partidos!$K$4:$K$107,MATCH($A729,Partidos!$A$4:$A$107,0))),1,0)</f>
        <v>0</v>
      </c>
    </row>
    <row r="730" spans="1:10" x14ac:dyDescent="0.3">
      <c r="A730" s="31">
        <v>67</v>
      </c>
      <c r="B730" s="24" t="str">
        <f>IFERROR(INDEX(Partidos!$D$4:$D$107,MATCH($A730,Partidos!$A$4:$A$107,0)),"")</f>
        <v>Panamá</v>
      </c>
      <c r="C730" s="24" t="str">
        <f>IFERROR(INDEX(Partidos!$E$4:$E$107,MATCH($A730,Partidos!$A$4:$A$107,0)),"")</f>
        <v>Inglaterra</v>
      </c>
      <c r="D730" s="31" t="s">
        <v>55</v>
      </c>
      <c r="E730" s="24">
        <f>IFERROR(INDEX(Álvaro!F$4:F$107,MATCH($A730,Álvaro!$A$4:$A$107,0)),"")</f>
        <v>0</v>
      </c>
      <c r="F730" s="24">
        <f>IFERROR(INDEX(Álvaro!G$4:G$107,MATCH($A730,Álvaro!$A$4:$A$107,0)),"")</f>
        <v>3</v>
      </c>
      <c r="G730" s="21" t="str">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t="str">
        <f>IFERROR(INDEX(Álvaro!H$4:H$107,MATCH($A730,Álvaro!$A$4:$A$107,0)),"")</f>
        <v>-</v>
      </c>
      <c r="I730" s="24" t="str">
        <f>IFERROR(INDEX(Partidos!$J$4:$J$107,MATCH($A730,Partidos!$A$4:$A$107,0)),"")</f>
        <v>Grupos</v>
      </c>
      <c r="J730" s="21">
        <f>IF(AND(INDEX(Partidos!$J$4:$J$107,MATCH($A730,Partidos!$A$4:$A$107,0))&lt;&gt;"Grupos",INDEX(Partidos!$H$4:$H$107,MATCH($A730,Partidos!$A$4:$A$107,0))="Finalizado",$H730&lt;&gt;"",$H730=INDEX(Partidos!$K$4:$K$107,MATCH($A730,Partidos!$A$4:$A$107,0))),1,0)</f>
        <v>0</v>
      </c>
    </row>
    <row r="731" spans="1:10" x14ac:dyDescent="0.3">
      <c r="A731" s="29">
        <v>67</v>
      </c>
      <c r="B731" s="24" t="str">
        <f>IFERROR(INDEX(Partidos!$D$4:$D$107,MATCH($A731,Partidos!$A$4:$A$107,0)),"")</f>
        <v>Panamá</v>
      </c>
      <c r="C731" s="24" t="str">
        <f>IFERROR(INDEX(Partidos!$E$4:$E$107,MATCH($A731,Partidos!$A$4:$A$107,0)),"")</f>
        <v>Inglaterra</v>
      </c>
      <c r="D731" s="29" t="s">
        <v>264</v>
      </c>
      <c r="E731" s="24">
        <f>IFERROR(INDEX(Pepe!F$4:F$107,MATCH($A731,Pepe!$A$4:$A$107,0)),"")</f>
        <v>1</v>
      </c>
      <c r="F731" s="24">
        <f>IFERROR(INDEX(Pepe!G$4:G$107,MATCH($A731,Pepe!$A$4:$A$107,0)),"")</f>
        <v>3</v>
      </c>
      <c r="G731" s="21" t="str">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t="str">
        <f>IFERROR(INDEX(Pepe!H$4:H$107,MATCH($A731,Pepe!$A$4:$A$107,0)),"")</f>
        <v>-</v>
      </c>
      <c r="I731" s="24" t="str">
        <f>IFERROR(INDEX(Partidos!$J$4:$J$107,MATCH($A731,Partidos!$A$4:$A$107,0)),"")</f>
        <v>Grupos</v>
      </c>
      <c r="J731" s="21">
        <f>IF(AND(INDEX(Partidos!$J$4:$J$107,MATCH($A731,Partidos!$A$4:$A$107,0))&lt;&gt;"Grupos",INDEX(Partidos!$H$4:$H$107,MATCH($A731,Partidos!$A$4:$A$107,0))="Finalizado",$H731&lt;&gt;"",$H731=INDEX(Partidos!$K$4:$K$107,MATCH($A731,Partidos!$A$4:$A$107,0))),1,0)</f>
        <v>0</v>
      </c>
    </row>
    <row r="732" spans="1:10" x14ac:dyDescent="0.3">
      <c r="A732" s="31">
        <v>67</v>
      </c>
      <c r="B732" s="24" t="str">
        <f>IFERROR(INDEX(Partidos!$D$4:$D$107,MATCH($A732,Partidos!$A$4:$A$107,0)),"")</f>
        <v>Panamá</v>
      </c>
      <c r="C732" s="24" t="str">
        <f>IFERROR(INDEX(Partidos!$E$4:$E$107,MATCH($A732,Partidos!$A$4:$A$107,0)),"")</f>
        <v>Inglaterra</v>
      </c>
      <c r="D732" s="31" t="s">
        <v>265</v>
      </c>
      <c r="E732" s="24">
        <f>IFERROR(INDEX(Patri!F$4:F$107,MATCH($A732,Patri!$A$4:$A$107,0)),"")</f>
        <v>0</v>
      </c>
      <c r="F732" s="24">
        <f>IFERROR(INDEX(Patri!G$4:G$107,MATCH($A732,Patri!$A$4:$A$107,0)),"")</f>
        <v>1</v>
      </c>
      <c r="G732" s="21" t="str">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t="str">
        <f>IFERROR(INDEX(Patri!H$4:H$107,MATCH($A732,Patri!$A$4:$A$107,0)),"")</f>
        <v>-</v>
      </c>
      <c r="I732" s="24" t="str">
        <f>IFERROR(INDEX(Partidos!$J$4:$J$107,MATCH($A732,Partidos!$A$4:$A$107,0)),"")</f>
        <v>Grupos</v>
      </c>
      <c r="J732" s="21">
        <f>IF(AND(INDEX(Partidos!$J$4:$J$107,MATCH($A732,Partidos!$A$4:$A$107,0))&lt;&gt;"Grupos",INDEX(Partidos!$H$4:$H$107,MATCH($A732,Partidos!$A$4:$A$107,0))="Finalizado",$H732&lt;&gt;"",$H732=INDEX(Partidos!$K$4:$K$107,MATCH($A732,Partidos!$A$4:$A$107,0))),1,0)</f>
        <v>0</v>
      </c>
    </row>
    <row r="733" spans="1:10" x14ac:dyDescent="0.3">
      <c r="A733" s="29">
        <v>67</v>
      </c>
      <c r="B733" s="24" t="str">
        <f>IFERROR(INDEX(Partidos!$D$4:$D$107,MATCH($A733,Partidos!$A$4:$A$107,0)),"")</f>
        <v>Panamá</v>
      </c>
      <c r="C733" s="24" t="str">
        <f>IFERROR(INDEX(Partidos!$E$4:$E$107,MATCH($A733,Partidos!$A$4:$A$107,0)),"")</f>
        <v>Inglaterra</v>
      </c>
      <c r="D733" s="29" t="s">
        <v>266</v>
      </c>
      <c r="E733" s="24">
        <f>IFERROR(INDEX(Kike!F$4:F$107,MATCH($A733,Kike!$A$4:$A$107,0)),"")</f>
        <v>0</v>
      </c>
      <c r="F733" s="24">
        <f>IFERROR(INDEX(Kike!G$4:G$107,MATCH($A733,Kike!$A$4:$A$107,0)),"")</f>
        <v>3</v>
      </c>
      <c r="G733" s="21" t="str">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t="str">
        <f>IFERROR(INDEX(Kike!H$4:H$107,MATCH($A733,Kike!$A$4:$A$107,0)),"")</f>
        <v>-</v>
      </c>
      <c r="I733" s="24" t="str">
        <f>IFERROR(INDEX(Partidos!$J$4:$J$107,MATCH($A733,Partidos!$A$4:$A$107,0)),"")</f>
        <v>Grupos</v>
      </c>
      <c r="J733" s="21">
        <f>IF(AND(INDEX(Partidos!$J$4:$J$107,MATCH($A733,Partidos!$A$4:$A$107,0))&lt;&gt;"Grupos",INDEX(Partidos!$H$4:$H$107,MATCH($A733,Partidos!$A$4:$A$107,0))="Finalizado",$H733&lt;&gt;"",$H733=INDEX(Partidos!$K$4:$K$107,MATCH($A733,Partidos!$A$4:$A$107,0))),1,0)</f>
        <v>0</v>
      </c>
    </row>
    <row r="734" spans="1:10" x14ac:dyDescent="0.3">
      <c r="A734" s="31">
        <v>67</v>
      </c>
      <c r="B734" s="24" t="str">
        <f>IFERROR(INDEX(Partidos!$D$4:$D$107,MATCH($A734,Partidos!$A$4:$A$107,0)),"")</f>
        <v>Panamá</v>
      </c>
      <c r="C734" s="24" t="str">
        <f>IFERROR(INDEX(Partidos!$E$4:$E$107,MATCH($A734,Partidos!$A$4:$A$107,0)),"")</f>
        <v>Inglaterra</v>
      </c>
      <c r="D734" s="31" t="s">
        <v>267</v>
      </c>
      <c r="E734" s="24">
        <f>IFERROR(INDEX(Quintero!F$4:F$107,MATCH($A734,Quintero!$A$4:$A$107,0)),"")</f>
        <v>0</v>
      </c>
      <c r="F734" s="24">
        <f>IFERROR(INDEX(Quintero!G$4:G$107,MATCH($A734,Quintero!$A$4:$A$107,0)),"")</f>
        <v>2</v>
      </c>
      <c r="G734" s="21" t="str">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t="str">
        <f>IFERROR(INDEX(Quintero!H$4:H$107,MATCH($A734,Quintero!$A$4:$A$107,0)),"")</f>
        <v>-</v>
      </c>
      <c r="I734" s="24" t="str">
        <f>IFERROR(INDEX(Partidos!$J$4:$J$107,MATCH($A734,Partidos!$A$4:$A$107,0)),"")</f>
        <v>Grupos</v>
      </c>
      <c r="J734" s="21">
        <f>IF(AND(INDEX(Partidos!$J$4:$J$107,MATCH($A734,Partidos!$A$4:$A$107,0))&lt;&gt;"Grupos",INDEX(Partidos!$H$4:$H$107,MATCH($A734,Partidos!$A$4:$A$107,0))="Finalizado",$H734&lt;&gt;"",$H734=INDEX(Partidos!$K$4:$K$107,MATCH($A734,Partidos!$A$4:$A$107,0))),1,0)</f>
        <v>0</v>
      </c>
    </row>
    <row r="735" spans="1:10" x14ac:dyDescent="0.3">
      <c r="A735" s="29">
        <v>67</v>
      </c>
      <c r="B735" s="24" t="str">
        <f>IFERROR(INDEX(Partidos!$D$4:$D$107,MATCH($A735,Partidos!$A$4:$A$107,0)),"")</f>
        <v>Panamá</v>
      </c>
      <c r="C735" s="24" t="str">
        <f>IFERROR(INDEX(Partidos!$E$4:$E$107,MATCH($A735,Partidos!$A$4:$A$107,0)),"")</f>
        <v>Inglaterra</v>
      </c>
      <c r="D735" s="29" t="s">
        <v>268</v>
      </c>
      <c r="E735" s="24">
        <f>IFERROR(INDEX(Nacho!F$4:F$107,MATCH($A735,Nacho!$A$4:$A$107,0)),"")</f>
        <v>0</v>
      </c>
      <c r="F735" s="24">
        <f>IFERROR(INDEX(Nacho!G$4:G$107,MATCH($A735,Nacho!$A$4:$A$107,0)),"")</f>
        <v>4</v>
      </c>
      <c r="G735" s="21" t="str">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t="str">
        <f>IFERROR(INDEX(Nacho!H$4:H$107,MATCH($A735,Nacho!$A$4:$A$107,0)),"")</f>
        <v>-</v>
      </c>
      <c r="I735" s="24" t="str">
        <f>IFERROR(INDEX(Partidos!$J$4:$J$107,MATCH($A735,Partidos!$A$4:$A$107,0)),"")</f>
        <v>Grupos</v>
      </c>
      <c r="J735" s="21">
        <f>IF(AND(INDEX(Partidos!$J$4:$J$107,MATCH($A735,Partidos!$A$4:$A$107,0))&lt;&gt;"Grupos",INDEX(Partidos!$H$4:$H$107,MATCH($A735,Partidos!$A$4:$A$107,0))="Finalizado",$H735&lt;&gt;"",$H735=INDEX(Partidos!$K$4:$K$107,MATCH($A735,Partidos!$A$4:$A$107,0))),1,0)</f>
        <v>0</v>
      </c>
    </row>
    <row r="736" spans="1:10" x14ac:dyDescent="0.3">
      <c r="A736" s="31">
        <v>67</v>
      </c>
      <c r="B736" s="24" t="str">
        <f>IFERROR(INDEX(Partidos!$D$4:$D$107,MATCH($A736,Partidos!$A$4:$A$107,0)),"")</f>
        <v>Panamá</v>
      </c>
      <c r="C736" s="24" t="str">
        <f>IFERROR(INDEX(Partidos!$E$4:$E$107,MATCH($A736,Partidos!$A$4:$A$107,0)),"")</f>
        <v>Inglaterra</v>
      </c>
      <c r="D736" s="31" t="s">
        <v>269</v>
      </c>
      <c r="E736" s="24">
        <f>IFERROR(INDEX(Luis!F$4:F$107,MATCH($A736,Luis!$A$4:$A$107,0)),"")</f>
        <v>1</v>
      </c>
      <c r="F736" s="24">
        <f>IFERROR(INDEX(Luis!G$4:G$107,MATCH($A736,Luis!$A$4:$A$107,0)),"")</f>
        <v>2</v>
      </c>
      <c r="G736" s="21" t="str">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t="str">
        <f>IFERROR(INDEX(Luis!H$4:H$107,MATCH($A736,Luis!$A$4:$A$107,0)),"")</f>
        <v>-</v>
      </c>
      <c r="I736" s="24" t="str">
        <f>IFERROR(INDEX(Partidos!$J$4:$J$107,MATCH($A736,Partidos!$A$4:$A$107,0)),"")</f>
        <v>Grupos</v>
      </c>
      <c r="J736" s="21">
        <f>IF(AND(INDEX(Partidos!$J$4:$J$107,MATCH($A736,Partidos!$A$4:$A$107,0))&lt;&gt;"Grupos",INDEX(Partidos!$H$4:$H$107,MATCH($A736,Partidos!$A$4:$A$107,0))="Finalizado",$H736&lt;&gt;"",$H736=INDEX(Partidos!$K$4:$K$107,MATCH($A736,Partidos!$A$4:$A$107,0))),1,0)</f>
        <v>0</v>
      </c>
    </row>
    <row r="737" spans="1:10" x14ac:dyDescent="0.3">
      <c r="A737" s="29">
        <v>67</v>
      </c>
      <c r="B737" s="24" t="str">
        <f>IFERROR(INDEX(Partidos!$D$4:$D$107,MATCH($A737,Partidos!$A$4:$A$107,0)),"")</f>
        <v>Panamá</v>
      </c>
      <c r="C737" s="24" t="str">
        <f>IFERROR(INDEX(Partidos!$E$4:$E$107,MATCH($A737,Partidos!$A$4:$A$107,0)),"")</f>
        <v>Inglaterra</v>
      </c>
      <c r="D737" s="29" t="s">
        <v>270</v>
      </c>
      <c r="E737" s="24">
        <f>IFERROR(INDEX(Felipe!F$4:F$107,MATCH($A737,Felipe!$A$4:$A$107,0)),"")</f>
        <v>1</v>
      </c>
      <c r="F737" s="24">
        <f>IFERROR(INDEX(Felipe!G$4:G$107,MATCH($A737,Felipe!$A$4:$A$107,0)),"")</f>
        <v>3</v>
      </c>
      <c r="G737" s="21" t="str">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t="str">
        <f>IFERROR(INDEX(Felipe!H$4:H$107,MATCH($A737,Felipe!$A$4:$A$107,0)),"")</f>
        <v>-</v>
      </c>
      <c r="I737" s="24" t="str">
        <f>IFERROR(INDEX(Partidos!$J$4:$J$107,MATCH($A737,Partidos!$A$4:$A$107,0)),"")</f>
        <v>Grupos</v>
      </c>
      <c r="J737" s="21">
        <f>IF(AND(INDEX(Partidos!$J$4:$J$107,MATCH($A737,Partidos!$A$4:$A$107,0))&lt;&gt;"Grupos",INDEX(Partidos!$H$4:$H$107,MATCH($A737,Partidos!$A$4:$A$107,0))="Finalizado",$H737&lt;&gt;"",$H737=INDEX(Partidos!$K$4:$K$107,MATCH($A737,Partidos!$A$4:$A$107,0))),1,0)</f>
        <v>0</v>
      </c>
    </row>
    <row r="738" spans="1:10" x14ac:dyDescent="0.3">
      <c r="A738" s="31">
        <v>67</v>
      </c>
      <c r="B738" s="24" t="str">
        <f>IFERROR(INDEX(Partidos!$D$4:$D$107,MATCH($A738,Partidos!$A$4:$A$107,0)),"")</f>
        <v>Panamá</v>
      </c>
      <c r="C738" s="24" t="str">
        <f>IFERROR(INDEX(Partidos!$E$4:$E$107,MATCH($A738,Partidos!$A$4:$A$107,0)),"")</f>
        <v>Inglaterra</v>
      </c>
      <c r="D738" s="31" t="s">
        <v>271</v>
      </c>
      <c r="E738" s="24">
        <f>IFERROR(INDEX(Simón!F$4:F$107,MATCH($A738,Simón!$A$4:$A$107,0)),"")</f>
        <v>1</v>
      </c>
      <c r="F738" s="24">
        <f>IFERROR(INDEX(Simón!G$4:G$107,MATCH($A738,Simón!$A$4:$A$107,0)),"")</f>
        <v>3</v>
      </c>
      <c r="G738" s="21" t="str">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t="str">
        <f>IFERROR(INDEX(Simón!H$4:H$107,MATCH($A738,Simón!$A$4:$A$107,0)),"")</f>
        <v>-</v>
      </c>
      <c r="I738" s="24" t="str">
        <f>IFERROR(INDEX(Partidos!$J$4:$J$107,MATCH($A738,Partidos!$A$4:$A$107,0)),"")</f>
        <v>Grupos</v>
      </c>
      <c r="J738" s="21">
        <f>IF(AND(INDEX(Partidos!$J$4:$J$107,MATCH($A738,Partidos!$A$4:$A$107,0))&lt;&gt;"Grupos",INDEX(Partidos!$H$4:$H$107,MATCH($A738,Partidos!$A$4:$A$107,0))="Finalizado",$H738&lt;&gt;"",$H738=INDEX(Partidos!$K$4:$K$107,MATCH($A738,Partidos!$A$4:$A$107,0))),1,0)</f>
        <v>0</v>
      </c>
    </row>
    <row r="739" spans="1:10" x14ac:dyDescent="0.3">
      <c r="A739" s="29">
        <v>67</v>
      </c>
      <c r="B739" s="24" t="str">
        <f>IFERROR(INDEX(Partidos!$D$4:$D$107,MATCH($A739,Partidos!$A$4:$A$107,0)),"")</f>
        <v>Panamá</v>
      </c>
      <c r="C739" s="24" t="str">
        <f>IFERROR(INDEX(Partidos!$E$4:$E$107,MATCH($A739,Partidos!$A$4:$A$107,0)),"")</f>
        <v>Inglaterra</v>
      </c>
      <c r="D739" s="29" t="s">
        <v>272</v>
      </c>
      <c r="E739" s="24">
        <f>IFERROR(INDEX(Muni!F$4:F$107,MATCH($A739,Muni!$A$4:$A$107,0)),"")</f>
        <v>0</v>
      </c>
      <c r="F739" s="24">
        <f>IFERROR(INDEX(Muni!G$4:G$107,MATCH($A739,Muni!$A$4:$A$107,0)),"")</f>
        <v>0</v>
      </c>
      <c r="G739" s="21" t="str">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t="str">
        <f>IFERROR(INDEX(Muni!H$4:H$107,MATCH($A739,Muni!$A$4:$A$107,0)),"")</f>
        <v>-</v>
      </c>
      <c r="I739" s="24" t="str">
        <f>IFERROR(INDEX(Partidos!$J$4:$J$107,MATCH($A739,Partidos!$A$4:$A$107,0)),"")</f>
        <v>Grupos</v>
      </c>
      <c r="J739" s="21">
        <f>IF(AND(INDEX(Partidos!$J$4:$J$107,MATCH($A739,Partidos!$A$4:$A$107,0))&lt;&gt;"Grupos",INDEX(Partidos!$H$4:$H$107,MATCH($A739,Partidos!$A$4:$A$107,0))="Finalizado",$H739&lt;&gt;"",$H739=INDEX(Partidos!$K$4:$K$107,MATCH($A739,Partidos!$A$4:$A$107,0))),1,0)</f>
        <v>0</v>
      </c>
    </row>
    <row r="740" spans="1:10" x14ac:dyDescent="0.3">
      <c r="A740" s="31">
        <v>67</v>
      </c>
      <c r="B740" s="24" t="str">
        <f>IFERROR(INDEX(Partidos!$D$4:$D$107,MATCH($A740,Partidos!$A$4:$A$107,0)),"")</f>
        <v>Panamá</v>
      </c>
      <c r="C740" s="24" t="str">
        <f>IFERROR(INDEX(Partidos!$E$4:$E$107,MATCH($A740,Partidos!$A$4:$A$107,0)),"")</f>
        <v>Inglaterra</v>
      </c>
      <c r="D740" s="31" t="s">
        <v>273</v>
      </c>
      <c r="E740" s="24">
        <f>IFERROR(INDEX(Fer!F$4:F$107,MATCH($A740,Fer!$A$4:$A$107,0)),"")</f>
        <v>1</v>
      </c>
      <c r="F740" s="24">
        <f>IFERROR(INDEX(Fer!G$4:G$107,MATCH($A740,Fer!$A$4:$A$107,0)),"")</f>
        <v>3</v>
      </c>
      <c r="G740" s="21" t="str">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t="str">
        <f>IFERROR(INDEX(Fer!H$4:H$107,MATCH($A740,Fer!$A$4:$A$107,0)),"")</f>
        <v>-</v>
      </c>
      <c r="I740" s="24" t="str">
        <f>IFERROR(INDEX(Partidos!$J$4:$J$107,MATCH($A740,Partidos!$A$4:$A$107,0)),"")</f>
        <v>Grupos</v>
      </c>
      <c r="J740" s="21">
        <f>IF(AND(INDEX(Partidos!$J$4:$J$107,MATCH($A740,Partidos!$A$4:$A$107,0))&lt;&gt;"Grupos",INDEX(Partidos!$H$4:$H$107,MATCH($A740,Partidos!$A$4:$A$107,0))="Finalizado",$H740&lt;&gt;"",$H740=INDEX(Partidos!$K$4:$K$107,MATCH($A740,Partidos!$A$4:$A$107,0))),1,0)</f>
        <v>0</v>
      </c>
    </row>
    <row r="741" spans="1:10" x14ac:dyDescent="0.3">
      <c r="A741" s="29">
        <v>68</v>
      </c>
      <c r="B741" s="24" t="str">
        <f>IFERROR(INDEX(Partidos!$D$4:$D$107,MATCH($A741,Partidos!$A$4:$A$107,0)),"")</f>
        <v>Croacia</v>
      </c>
      <c r="C741" s="24" t="str">
        <f>IFERROR(INDEX(Partidos!$E$4:$E$107,MATCH($A741,Partidos!$A$4:$A$107,0)),"")</f>
        <v>Ghana</v>
      </c>
      <c r="D741" s="29" t="s">
        <v>55</v>
      </c>
      <c r="E741" s="24">
        <f>IFERROR(INDEX(Álvaro!F$4:F$107,MATCH($A741,Álvaro!$A$4:$A$107,0)),"")</f>
        <v>1</v>
      </c>
      <c r="F741" s="24">
        <f>IFERROR(INDEX(Álvaro!G$4:G$107,MATCH($A741,Álvaro!$A$4:$A$107,0)),"")</f>
        <v>0</v>
      </c>
      <c r="G741" s="21" t="str">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t="str">
        <f>IFERROR(INDEX(Álvaro!H$4:H$107,MATCH($A741,Álvaro!$A$4:$A$107,0)),"")</f>
        <v>-</v>
      </c>
      <c r="I741" s="24" t="str">
        <f>IFERROR(INDEX(Partidos!$J$4:$J$107,MATCH($A741,Partidos!$A$4:$A$107,0)),"")</f>
        <v>Grupos</v>
      </c>
      <c r="J741" s="21">
        <f>IF(AND(INDEX(Partidos!$J$4:$J$107,MATCH($A741,Partidos!$A$4:$A$107,0))&lt;&gt;"Grupos",INDEX(Partidos!$H$4:$H$107,MATCH($A741,Partidos!$A$4:$A$107,0))="Finalizado",$H741&lt;&gt;"",$H741=INDEX(Partidos!$K$4:$K$107,MATCH($A741,Partidos!$A$4:$A$107,0))),1,0)</f>
        <v>0</v>
      </c>
    </row>
    <row r="742" spans="1:10" x14ac:dyDescent="0.3">
      <c r="A742" s="31">
        <v>68</v>
      </c>
      <c r="B742" s="24" t="str">
        <f>IFERROR(INDEX(Partidos!$D$4:$D$107,MATCH($A742,Partidos!$A$4:$A$107,0)),"")</f>
        <v>Croacia</v>
      </c>
      <c r="C742" s="24" t="str">
        <f>IFERROR(INDEX(Partidos!$E$4:$E$107,MATCH($A742,Partidos!$A$4:$A$107,0)),"")</f>
        <v>Ghana</v>
      </c>
      <c r="D742" s="31" t="s">
        <v>264</v>
      </c>
      <c r="E742" s="24">
        <f>IFERROR(INDEX(Pepe!F$4:F$107,MATCH($A742,Pepe!$A$4:$A$107,0)),"")</f>
        <v>2</v>
      </c>
      <c r="F742" s="24">
        <f>IFERROR(INDEX(Pepe!G$4:G$107,MATCH($A742,Pepe!$A$4:$A$107,0)),"")</f>
        <v>2</v>
      </c>
      <c r="G742" s="21" t="str">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t="str">
        <f>IFERROR(INDEX(Pepe!H$4:H$107,MATCH($A742,Pepe!$A$4:$A$107,0)),"")</f>
        <v>-</v>
      </c>
      <c r="I742" s="24" t="str">
        <f>IFERROR(INDEX(Partidos!$J$4:$J$107,MATCH($A742,Partidos!$A$4:$A$107,0)),"")</f>
        <v>Grupos</v>
      </c>
      <c r="J742" s="21">
        <f>IF(AND(INDEX(Partidos!$J$4:$J$107,MATCH($A742,Partidos!$A$4:$A$107,0))&lt;&gt;"Grupos",INDEX(Partidos!$H$4:$H$107,MATCH($A742,Partidos!$A$4:$A$107,0))="Finalizado",$H742&lt;&gt;"",$H742=INDEX(Partidos!$K$4:$K$107,MATCH($A742,Partidos!$A$4:$A$107,0))),1,0)</f>
        <v>0</v>
      </c>
    </row>
    <row r="743" spans="1:10" x14ac:dyDescent="0.3">
      <c r="A743" s="29">
        <v>68</v>
      </c>
      <c r="B743" s="24" t="str">
        <f>IFERROR(INDEX(Partidos!$D$4:$D$107,MATCH($A743,Partidos!$A$4:$A$107,0)),"")</f>
        <v>Croacia</v>
      </c>
      <c r="C743" s="24" t="str">
        <f>IFERROR(INDEX(Partidos!$E$4:$E$107,MATCH($A743,Partidos!$A$4:$A$107,0)),"")</f>
        <v>Ghana</v>
      </c>
      <c r="D743" s="29" t="s">
        <v>265</v>
      </c>
      <c r="E743" s="24">
        <f>IFERROR(INDEX(Patri!F$4:F$107,MATCH($A743,Patri!$A$4:$A$107,0)),"")</f>
        <v>1</v>
      </c>
      <c r="F743" s="24">
        <f>IFERROR(INDEX(Patri!G$4:G$107,MATCH($A743,Patri!$A$4:$A$107,0)),"")</f>
        <v>2</v>
      </c>
      <c r="G743" s="21" t="str">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t="str">
        <f>IFERROR(INDEX(Patri!H$4:H$107,MATCH($A743,Patri!$A$4:$A$107,0)),"")</f>
        <v>-</v>
      </c>
      <c r="I743" s="24" t="str">
        <f>IFERROR(INDEX(Partidos!$J$4:$J$107,MATCH($A743,Partidos!$A$4:$A$107,0)),"")</f>
        <v>Grupos</v>
      </c>
      <c r="J743" s="21">
        <f>IF(AND(INDEX(Partidos!$J$4:$J$107,MATCH($A743,Partidos!$A$4:$A$107,0))&lt;&gt;"Grupos",INDEX(Partidos!$H$4:$H$107,MATCH($A743,Partidos!$A$4:$A$107,0))="Finalizado",$H743&lt;&gt;"",$H743=INDEX(Partidos!$K$4:$K$107,MATCH($A743,Partidos!$A$4:$A$107,0))),1,0)</f>
        <v>0</v>
      </c>
    </row>
    <row r="744" spans="1:10" x14ac:dyDescent="0.3">
      <c r="A744" s="31">
        <v>68</v>
      </c>
      <c r="B744" s="24" t="str">
        <f>IFERROR(INDEX(Partidos!$D$4:$D$107,MATCH($A744,Partidos!$A$4:$A$107,0)),"")</f>
        <v>Croacia</v>
      </c>
      <c r="C744" s="24" t="str">
        <f>IFERROR(INDEX(Partidos!$E$4:$E$107,MATCH($A744,Partidos!$A$4:$A$107,0)),"")</f>
        <v>Ghana</v>
      </c>
      <c r="D744" s="31" t="s">
        <v>266</v>
      </c>
      <c r="E744" s="24">
        <f>IFERROR(INDEX(Kike!F$4:F$107,MATCH($A744,Kike!$A$4:$A$107,0)),"")</f>
        <v>1</v>
      </c>
      <c r="F744" s="24">
        <f>IFERROR(INDEX(Kike!G$4:G$107,MATCH($A744,Kike!$A$4:$A$107,0)),"")</f>
        <v>0</v>
      </c>
      <c r="G744" s="21" t="str">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t="str">
        <f>IFERROR(INDEX(Kike!H$4:H$107,MATCH($A744,Kike!$A$4:$A$107,0)),"")</f>
        <v>-</v>
      </c>
      <c r="I744" s="24" t="str">
        <f>IFERROR(INDEX(Partidos!$J$4:$J$107,MATCH($A744,Partidos!$A$4:$A$107,0)),"")</f>
        <v>Grupos</v>
      </c>
      <c r="J744" s="21">
        <f>IF(AND(INDEX(Partidos!$J$4:$J$107,MATCH($A744,Partidos!$A$4:$A$107,0))&lt;&gt;"Grupos",INDEX(Partidos!$H$4:$H$107,MATCH($A744,Partidos!$A$4:$A$107,0))="Finalizado",$H744&lt;&gt;"",$H744=INDEX(Partidos!$K$4:$K$107,MATCH($A744,Partidos!$A$4:$A$107,0))),1,0)</f>
        <v>0</v>
      </c>
    </row>
    <row r="745" spans="1:10" x14ac:dyDescent="0.3">
      <c r="A745" s="29">
        <v>68</v>
      </c>
      <c r="B745" s="24" t="str">
        <f>IFERROR(INDEX(Partidos!$D$4:$D$107,MATCH($A745,Partidos!$A$4:$A$107,0)),"")</f>
        <v>Croacia</v>
      </c>
      <c r="C745" s="24" t="str">
        <f>IFERROR(INDEX(Partidos!$E$4:$E$107,MATCH($A745,Partidos!$A$4:$A$107,0)),"")</f>
        <v>Ghana</v>
      </c>
      <c r="D745" s="29" t="s">
        <v>267</v>
      </c>
      <c r="E745" s="24">
        <f>IFERROR(INDEX(Quintero!F$4:F$107,MATCH($A745,Quintero!$A$4:$A$107,0)),"")</f>
        <v>1</v>
      </c>
      <c r="F745" s="24">
        <f>IFERROR(INDEX(Quintero!G$4:G$107,MATCH($A745,Quintero!$A$4:$A$107,0)),"")</f>
        <v>0</v>
      </c>
      <c r="G745" s="21" t="str">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t="str">
        <f>IFERROR(INDEX(Quintero!H$4:H$107,MATCH($A745,Quintero!$A$4:$A$107,0)),"")</f>
        <v>-</v>
      </c>
      <c r="I745" s="24" t="str">
        <f>IFERROR(INDEX(Partidos!$J$4:$J$107,MATCH($A745,Partidos!$A$4:$A$107,0)),"")</f>
        <v>Grupos</v>
      </c>
      <c r="J745" s="21">
        <f>IF(AND(INDEX(Partidos!$J$4:$J$107,MATCH($A745,Partidos!$A$4:$A$107,0))&lt;&gt;"Grupos",INDEX(Partidos!$H$4:$H$107,MATCH($A745,Partidos!$A$4:$A$107,0))="Finalizado",$H745&lt;&gt;"",$H745=INDEX(Partidos!$K$4:$K$107,MATCH($A745,Partidos!$A$4:$A$107,0))),1,0)</f>
        <v>0</v>
      </c>
    </row>
    <row r="746" spans="1:10" x14ac:dyDescent="0.3">
      <c r="A746" s="31">
        <v>68</v>
      </c>
      <c r="B746" s="24" t="str">
        <f>IFERROR(INDEX(Partidos!$D$4:$D$107,MATCH($A746,Partidos!$A$4:$A$107,0)),"")</f>
        <v>Croacia</v>
      </c>
      <c r="C746" s="24" t="str">
        <f>IFERROR(INDEX(Partidos!$E$4:$E$107,MATCH($A746,Partidos!$A$4:$A$107,0)),"")</f>
        <v>Ghana</v>
      </c>
      <c r="D746" s="31" t="s">
        <v>268</v>
      </c>
      <c r="E746" s="24">
        <f>IFERROR(INDEX(Nacho!F$4:F$107,MATCH($A746,Nacho!$A$4:$A$107,0)),"")</f>
        <v>0</v>
      </c>
      <c r="F746" s="24">
        <f>IFERROR(INDEX(Nacho!G$4:G$107,MATCH($A746,Nacho!$A$4:$A$107,0)),"")</f>
        <v>0</v>
      </c>
      <c r="G746" s="21" t="str">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t="str">
        <f>IFERROR(INDEX(Nacho!H$4:H$107,MATCH($A746,Nacho!$A$4:$A$107,0)),"")</f>
        <v>-</v>
      </c>
      <c r="I746" s="24" t="str">
        <f>IFERROR(INDEX(Partidos!$J$4:$J$107,MATCH($A746,Partidos!$A$4:$A$107,0)),"")</f>
        <v>Grupos</v>
      </c>
      <c r="J746" s="21">
        <f>IF(AND(INDEX(Partidos!$J$4:$J$107,MATCH($A746,Partidos!$A$4:$A$107,0))&lt;&gt;"Grupos",INDEX(Partidos!$H$4:$H$107,MATCH($A746,Partidos!$A$4:$A$107,0))="Finalizado",$H746&lt;&gt;"",$H746=INDEX(Partidos!$K$4:$K$107,MATCH($A746,Partidos!$A$4:$A$107,0))),1,0)</f>
        <v>0</v>
      </c>
    </row>
    <row r="747" spans="1:10" x14ac:dyDescent="0.3">
      <c r="A747" s="29">
        <v>68</v>
      </c>
      <c r="B747" s="24" t="str">
        <f>IFERROR(INDEX(Partidos!$D$4:$D$107,MATCH($A747,Partidos!$A$4:$A$107,0)),"")</f>
        <v>Croacia</v>
      </c>
      <c r="C747" s="24" t="str">
        <f>IFERROR(INDEX(Partidos!$E$4:$E$107,MATCH($A747,Partidos!$A$4:$A$107,0)),"")</f>
        <v>Ghana</v>
      </c>
      <c r="D747" s="29" t="s">
        <v>269</v>
      </c>
      <c r="E747" s="24">
        <f>IFERROR(INDEX(Luis!F$4:F$107,MATCH($A747,Luis!$A$4:$A$107,0)),"")</f>
        <v>2</v>
      </c>
      <c r="F747" s="24">
        <f>IFERROR(INDEX(Luis!G$4:G$107,MATCH($A747,Luis!$A$4:$A$107,0)),"")</f>
        <v>0</v>
      </c>
      <c r="G747" s="21" t="str">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t="str">
        <f>IFERROR(INDEX(Luis!H$4:H$107,MATCH($A747,Luis!$A$4:$A$107,0)),"")</f>
        <v>-</v>
      </c>
      <c r="I747" s="24" t="str">
        <f>IFERROR(INDEX(Partidos!$J$4:$J$107,MATCH($A747,Partidos!$A$4:$A$107,0)),"")</f>
        <v>Grupos</v>
      </c>
      <c r="J747" s="21">
        <f>IF(AND(INDEX(Partidos!$J$4:$J$107,MATCH($A747,Partidos!$A$4:$A$107,0))&lt;&gt;"Grupos",INDEX(Partidos!$H$4:$H$107,MATCH($A747,Partidos!$A$4:$A$107,0))="Finalizado",$H747&lt;&gt;"",$H747=INDEX(Partidos!$K$4:$K$107,MATCH($A747,Partidos!$A$4:$A$107,0))),1,0)</f>
        <v>0</v>
      </c>
    </row>
    <row r="748" spans="1:10" x14ac:dyDescent="0.3">
      <c r="A748" s="31">
        <v>68</v>
      </c>
      <c r="B748" s="24" t="str">
        <f>IFERROR(INDEX(Partidos!$D$4:$D$107,MATCH($A748,Partidos!$A$4:$A$107,0)),"")</f>
        <v>Croacia</v>
      </c>
      <c r="C748" s="24" t="str">
        <f>IFERROR(INDEX(Partidos!$E$4:$E$107,MATCH($A748,Partidos!$A$4:$A$107,0)),"")</f>
        <v>Ghana</v>
      </c>
      <c r="D748" s="31" t="s">
        <v>270</v>
      </c>
      <c r="E748" s="24">
        <f>IFERROR(INDEX(Felipe!F$4:F$107,MATCH($A748,Felipe!$A$4:$A$107,0)),"")</f>
        <v>1</v>
      </c>
      <c r="F748" s="24">
        <f>IFERROR(INDEX(Felipe!G$4:G$107,MATCH($A748,Felipe!$A$4:$A$107,0)),"")</f>
        <v>0</v>
      </c>
      <c r="G748" s="21" t="str">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t="str">
        <f>IFERROR(INDEX(Felipe!H$4:H$107,MATCH($A748,Felipe!$A$4:$A$107,0)),"")</f>
        <v>-</v>
      </c>
      <c r="I748" s="24" t="str">
        <f>IFERROR(INDEX(Partidos!$J$4:$J$107,MATCH($A748,Partidos!$A$4:$A$107,0)),"")</f>
        <v>Grupos</v>
      </c>
      <c r="J748" s="21">
        <f>IF(AND(INDEX(Partidos!$J$4:$J$107,MATCH($A748,Partidos!$A$4:$A$107,0))&lt;&gt;"Grupos",INDEX(Partidos!$H$4:$H$107,MATCH($A748,Partidos!$A$4:$A$107,0))="Finalizado",$H748&lt;&gt;"",$H748=INDEX(Partidos!$K$4:$K$107,MATCH($A748,Partidos!$A$4:$A$107,0))),1,0)</f>
        <v>0</v>
      </c>
    </row>
    <row r="749" spans="1:10" x14ac:dyDescent="0.3">
      <c r="A749" s="29">
        <v>68</v>
      </c>
      <c r="B749" s="24" t="str">
        <f>IFERROR(INDEX(Partidos!$D$4:$D$107,MATCH($A749,Partidos!$A$4:$A$107,0)),"")</f>
        <v>Croacia</v>
      </c>
      <c r="C749" s="24" t="str">
        <f>IFERROR(INDEX(Partidos!$E$4:$E$107,MATCH($A749,Partidos!$A$4:$A$107,0)),"")</f>
        <v>Ghana</v>
      </c>
      <c r="D749" s="29" t="s">
        <v>271</v>
      </c>
      <c r="E749" s="24">
        <f>IFERROR(INDEX(Simón!F$4:F$107,MATCH($A749,Simón!$A$4:$A$107,0)),"")</f>
        <v>2</v>
      </c>
      <c r="F749" s="24">
        <f>IFERROR(INDEX(Simón!G$4:G$107,MATCH($A749,Simón!$A$4:$A$107,0)),"")</f>
        <v>0</v>
      </c>
      <c r="G749" s="21" t="str">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t="str">
        <f>IFERROR(INDEX(Simón!H$4:H$107,MATCH($A749,Simón!$A$4:$A$107,0)),"")</f>
        <v>-</v>
      </c>
      <c r="I749" s="24" t="str">
        <f>IFERROR(INDEX(Partidos!$J$4:$J$107,MATCH($A749,Partidos!$A$4:$A$107,0)),"")</f>
        <v>Grupos</v>
      </c>
      <c r="J749" s="21">
        <f>IF(AND(INDEX(Partidos!$J$4:$J$107,MATCH($A749,Partidos!$A$4:$A$107,0))&lt;&gt;"Grupos",INDEX(Partidos!$H$4:$H$107,MATCH($A749,Partidos!$A$4:$A$107,0))="Finalizado",$H749&lt;&gt;"",$H749=INDEX(Partidos!$K$4:$K$107,MATCH($A749,Partidos!$A$4:$A$107,0))),1,0)</f>
        <v>0</v>
      </c>
    </row>
    <row r="750" spans="1:10" x14ac:dyDescent="0.3">
      <c r="A750" s="31">
        <v>68</v>
      </c>
      <c r="B750" s="24" t="str">
        <f>IFERROR(INDEX(Partidos!$D$4:$D$107,MATCH($A750,Partidos!$A$4:$A$107,0)),"")</f>
        <v>Croacia</v>
      </c>
      <c r="C750" s="24" t="str">
        <f>IFERROR(INDEX(Partidos!$E$4:$E$107,MATCH($A750,Partidos!$A$4:$A$107,0)),"")</f>
        <v>Ghana</v>
      </c>
      <c r="D750" s="31" t="s">
        <v>272</v>
      </c>
      <c r="E750" s="24">
        <f>IFERROR(INDEX(Muni!F$4:F$107,MATCH($A750,Muni!$A$4:$A$107,0)),"")</f>
        <v>2</v>
      </c>
      <c r="F750" s="24">
        <f>IFERROR(INDEX(Muni!G$4:G$107,MATCH($A750,Muni!$A$4:$A$107,0)),"")</f>
        <v>0</v>
      </c>
      <c r="G750" s="21" t="str">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t="str">
        <f>IFERROR(INDEX(Muni!H$4:H$107,MATCH($A750,Muni!$A$4:$A$107,0)),"")</f>
        <v>-</v>
      </c>
      <c r="I750" s="24" t="str">
        <f>IFERROR(INDEX(Partidos!$J$4:$J$107,MATCH($A750,Partidos!$A$4:$A$107,0)),"")</f>
        <v>Grupos</v>
      </c>
      <c r="J750" s="21">
        <f>IF(AND(INDEX(Partidos!$J$4:$J$107,MATCH($A750,Partidos!$A$4:$A$107,0))&lt;&gt;"Grupos",INDEX(Partidos!$H$4:$H$107,MATCH($A750,Partidos!$A$4:$A$107,0))="Finalizado",$H750&lt;&gt;"",$H750=INDEX(Partidos!$K$4:$K$107,MATCH($A750,Partidos!$A$4:$A$107,0))),1,0)</f>
        <v>0</v>
      </c>
    </row>
    <row r="751" spans="1:10" x14ac:dyDescent="0.3">
      <c r="A751" s="29">
        <v>68</v>
      </c>
      <c r="B751" s="24" t="str">
        <f>IFERROR(INDEX(Partidos!$D$4:$D$107,MATCH($A751,Partidos!$A$4:$A$107,0)),"")</f>
        <v>Croacia</v>
      </c>
      <c r="C751" s="24" t="str">
        <f>IFERROR(INDEX(Partidos!$E$4:$E$107,MATCH($A751,Partidos!$A$4:$A$107,0)),"")</f>
        <v>Ghana</v>
      </c>
      <c r="D751" s="29" t="s">
        <v>273</v>
      </c>
      <c r="E751" s="24">
        <f>IFERROR(INDEX(Fer!F$4:F$107,MATCH($A751,Fer!$A$4:$A$107,0)),"")</f>
        <v>2</v>
      </c>
      <c r="F751" s="24">
        <f>IFERROR(INDEX(Fer!G$4:G$107,MATCH($A751,Fer!$A$4:$A$107,0)),"")</f>
        <v>0</v>
      </c>
      <c r="G751" s="21" t="str">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t="str">
        <f>IFERROR(INDEX(Fer!H$4:H$107,MATCH($A751,Fer!$A$4:$A$107,0)),"")</f>
        <v>-</v>
      </c>
      <c r="I751" s="24" t="str">
        <f>IFERROR(INDEX(Partidos!$J$4:$J$107,MATCH($A751,Partidos!$A$4:$A$107,0)),"")</f>
        <v>Grupos</v>
      </c>
      <c r="J751" s="21">
        <f>IF(AND(INDEX(Partidos!$J$4:$J$107,MATCH($A751,Partidos!$A$4:$A$107,0))&lt;&gt;"Grupos",INDEX(Partidos!$H$4:$H$107,MATCH($A751,Partidos!$A$4:$A$107,0))="Finalizado",$H751&lt;&gt;"",$H751=INDEX(Partidos!$K$4:$K$107,MATCH($A751,Partidos!$A$4:$A$107,0))),1,0)</f>
        <v>0</v>
      </c>
    </row>
    <row r="752" spans="1:10" x14ac:dyDescent="0.3">
      <c r="A752" s="31">
        <v>69</v>
      </c>
      <c r="B752" s="24" t="str">
        <f>IFERROR(INDEX(Partidos!$D$4:$D$107,MATCH($A752,Partidos!$A$4:$A$107,0)),"")</f>
        <v>Colombia</v>
      </c>
      <c r="C752" s="24" t="str">
        <f>IFERROR(INDEX(Partidos!$E$4:$E$107,MATCH($A752,Partidos!$A$4:$A$107,0)),"")</f>
        <v>Portugal</v>
      </c>
      <c r="D752" s="31" t="s">
        <v>55</v>
      </c>
      <c r="E752" s="24">
        <f>IFERROR(INDEX(Álvaro!F$4:F$107,MATCH($A752,Álvaro!$A$4:$A$107,0)),"")</f>
        <v>1</v>
      </c>
      <c r="F752" s="24">
        <f>IFERROR(INDEX(Álvaro!G$4:G$107,MATCH($A752,Álvaro!$A$4:$A$107,0)),"")</f>
        <v>1</v>
      </c>
      <c r="G752" s="21" t="str">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t="str">
        <f>IFERROR(INDEX(Álvaro!H$4:H$107,MATCH($A752,Álvaro!$A$4:$A$107,0)),"")</f>
        <v>-</v>
      </c>
      <c r="I752" s="24" t="str">
        <f>IFERROR(INDEX(Partidos!$J$4:$J$107,MATCH($A752,Partidos!$A$4:$A$107,0)),"")</f>
        <v>Grupos</v>
      </c>
      <c r="J752" s="21">
        <f>IF(AND(INDEX(Partidos!$J$4:$J$107,MATCH($A752,Partidos!$A$4:$A$107,0))&lt;&gt;"Grupos",INDEX(Partidos!$H$4:$H$107,MATCH($A752,Partidos!$A$4:$A$107,0))="Finalizado",$H752&lt;&gt;"",$H752=INDEX(Partidos!$K$4:$K$107,MATCH($A752,Partidos!$A$4:$A$107,0))),1,0)</f>
        <v>0</v>
      </c>
    </row>
    <row r="753" spans="1:10" x14ac:dyDescent="0.3">
      <c r="A753" s="29">
        <v>69</v>
      </c>
      <c r="B753" s="24" t="str">
        <f>IFERROR(INDEX(Partidos!$D$4:$D$107,MATCH($A753,Partidos!$A$4:$A$107,0)),"")</f>
        <v>Colombia</v>
      </c>
      <c r="C753" s="24" t="str">
        <f>IFERROR(INDEX(Partidos!$E$4:$E$107,MATCH($A753,Partidos!$A$4:$A$107,0)),"")</f>
        <v>Portugal</v>
      </c>
      <c r="D753" s="29" t="s">
        <v>264</v>
      </c>
      <c r="E753" s="24">
        <f>IFERROR(INDEX(Pepe!F$4:F$107,MATCH($A753,Pepe!$A$4:$A$107,0)),"")</f>
        <v>2</v>
      </c>
      <c r="F753" s="24">
        <f>IFERROR(INDEX(Pepe!G$4:G$107,MATCH($A753,Pepe!$A$4:$A$107,0)),"")</f>
        <v>3</v>
      </c>
      <c r="G753" s="21" t="str">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t="str">
        <f>IFERROR(INDEX(Pepe!H$4:H$107,MATCH($A753,Pepe!$A$4:$A$107,0)),"")</f>
        <v>-</v>
      </c>
      <c r="I753" s="24" t="str">
        <f>IFERROR(INDEX(Partidos!$J$4:$J$107,MATCH($A753,Partidos!$A$4:$A$107,0)),"")</f>
        <v>Grupos</v>
      </c>
      <c r="J753" s="21">
        <f>IF(AND(INDEX(Partidos!$J$4:$J$107,MATCH($A753,Partidos!$A$4:$A$107,0))&lt;&gt;"Grupos",INDEX(Partidos!$H$4:$H$107,MATCH($A753,Partidos!$A$4:$A$107,0))="Finalizado",$H753&lt;&gt;"",$H753=INDEX(Partidos!$K$4:$K$107,MATCH($A753,Partidos!$A$4:$A$107,0))),1,0)</f>
        <v>0</v>
      </c>
    </row>
    <row r="754" spans="1:10" x14ac:dyDescent="0.3">
      <c r="A754" s="31">
        <v>69</v>
      </c>
      <c r="B754" s="24" t="str">
        <f>IFERROR(INDEX(Partidos!$D$4:$D$107,MATCH($A754,Partidos!$A$4:$A$107,0)),"")</f>
        <v>Colombia</v>
      </c>
      <c r="C754" s="24" t="str">
        <f>IFERROR(INDEX(Partidos!$E$4:$E$107,MATCH($A754,Partidos!$A$4:$A$107,0)),"")</f>
        <v>Portugal</v>
      </c>
      <c r="D754" s="31" t="s">
        <v>265</v>
      </c>
      <c r="E754" s="24">
        <f>IFERROR(INDEX(Patri!F$4:F$107,MATCH($A754,Patri!$A$4:$A$107,0)),"")</f>
        <v>1</v>
      </c>
      <c r="F754" s="24">
        <f>IFERROR(INDEX(Patri!G$4:G$107,MATCH($A754,Patri!$A$4:$A$107,0)),"")</f>
        <v>1</v>
      </c>
      <c r="G754" s="21" t="str">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t="str">
        <f>IFERROR(INDEX(Patri!H$4:H$107,MATCH($A754,Patri!$A$4:$A$107,0)),"")</f>
        <v>-</v>
      </c>
      <c r="I754" s="24" t="str">
        <f>IFERROR(INDEX(Partidos!$J$4:$J$107,MATCH($A754,Partidos!$A$4:$A$107,0)),"")</f>
        <v>Grupos</v>
      </c>
      <c r="J754" s="21">
        <f>IF(AND(INDEX(Partidos!$J$4:$J$107,MATCH($A754,Partidos!$A$4:$A$107,0))&lt;&gt;"Grupos",INDEX(Partidos!$H$4:$H$107,MATCH($A754,Partidos!$A$4:$A$107,0))="Finalizado",$H754&lt;&gt;"",$H754=INDEX(Partidos!$K$4:$K$107,MATCH($A754,Partidos!$A$4:$A$107,0))),1,0)</f>
        <v>0</v>
      </c>
    </row>
    <row r="755" spans="1:10" x14ac:dyDescent="0.3">
      <c r="A755" s="29">
        <v>69</v>
      </c>
      <c r="B755" s="24" t="str">
        <f>IFERROR(INDEX(Partidos!$D$4:$D$107,MATCH($A755,Partidos!$A$4:$A$107,0)),"")</f>
        <v>Colombia</v>
      </c>
      <c r="C755" s="24" t="str">
        <f>IFERROR(INDEX(Partidos!$E$4:$E$107,MATCH($A755,Partidos!$A$4:$A$107,0)),"")</f>
        <v>Portugal</v>
      </c>
      <c r="D755" s="29" t="s">
        <v>266</v>
      </c>
      <c r="E755" s="24">
        <f>IFERROR(INDEX(Kike!F$4:F$107,MATCH($A755,Kike!$A$4:$A$107,0)),"")</f>
        <v>1</v>
      </c>
      <c r="F755" s="24">
        <f>IFERROR(INDEX(Kike!G$4:G$107,MATCH($A755,Kike!$A$4:$A$107,0)),"")</f>
        <v>2</v>
      </c>
      <c r="G755" s="21" t="str">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t="str">
        <f>IFERROR(INDEX(Kike!H$4:H$107,MATCH($A755,Kike!$A$4:$A$107,0)),"")</f>
        <v>-</v>
      </c>
      <c r="I755" s="24" t="str">
        <f>IFERROR(INDEX(Partidos!$J$4:$J$107,MATCH($A755,Partidos!$A$4:$A$107,0)),"")</f>
        <v>Grupos</v>
      </c>
      <c r="J755" s="21">
        <f>IF(AND(INDEX(Partidos!$J$4:$J$107,MATCH($A755,Partidos!$A$4:$A$107,0))&lt;&gt;"Grupos",INDEX(Partidos!$H$4:$H$107,MATCH($A755,Partidos!$A$4:$A$107,0))="Finalizado",$H755&lt;&gt;"",$H755=INDEX(Partidos!$K$4:$K$107,MATCH($A755,Partidos!$A$4:$A$107,0))),1,0)</f>
        <v>0</v>
      </c>
    </row>
    <row r="756" spans="1:10" x14ac:dyDescent="0.3">
      <c r="A756" s="31">
        <v>69</v>
      </c>
      <c r="B756" s="24" t="str">
        <f>IFERROR(INDEX(Partidos!$D$4:$D$107,MATCH($A756,Partidos!$A$4:$A$107,0)),"")</f>
        <v>Colombia</v>
      </c>
      <c r="C756" s="24" t="str">
        <f>IFERROR(INDEX(Partidos!$E$4:$E$107,MATCH($A756,Partidos!$A$4:$A$107,0)),"")</f>
        <v>Portugal</v>
      </c>
      <c r="D756" s="31" t="s">
        <v>267</v>
      </c>
      <c r="E756" s="24">
        <f>IFERROR(INDEX(Quintero!F$4:F$107,MATCH($A756,Quintero!$A$4:$A$107,0)),"")</f>
        <v>1</v>
      </c>
      <c r="F756" s="24">
        <f>IFERROR(INDEX(Quintero!G$4:G$107,MATCH($A756,Quintero!$A$4:$A$107,0)),"")</f>
        <v>2</v>
      </c>
      <c r="G756" s="21" t="str">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t="str">
        <f>IFERROR(INDEX(Quintero!H$4:H$107,MATCH($A756,Quintero!$A$4:$A$107,0)),"")</f>
        <v>-</v>
      </c>
      <c r="I756" s="24" t="str">
        <f>IFERROR(INDEX(Partidos!$J$4:$J$107,MATCH($A756,Partidos!$A$4:$A$107,0)),"")</f>
        <v>Grupos</v>
      </c>
      <c r="J756" s="21">
        <f>IF(AND(INDEX(Partidos!$J$4:$J$107,MATCH($A756,Partidos!$A$4:$A$107,0))&lt;&gt;"Grupos",INDEX(Partidos!$H$4:$H$107,MATCH($A756,Partidos!$A$4:$A$107,0))="Finalizado",$H756&lt;&gt;"",$H756=INDEX(Partidos!$K$4:$K$107,MATCH($A756,Partidos!$A$4:$A$107,0))),1,0)</f>
        <v>0</v>
      </c>
    </row>
    <row r="757" spans="1:10" x14ac:dyDescent="0.3">
      <c r="A757" s="29">
        <v>69</v>
      </c>
      <c r="B757" s="24" t="str">
        <f>IFERROR(INDEX(Partidos!$D$4:$D$107,MATCH($A757,Partidos!$A$4:$A$107,0)),"")</f>
        <v>Colombia</v>
      </c>
      <c r="C757" s="24" t="str">
        <f>IFERROR(INDEX(Partidos!$E$4:$E$107,MATCH($A757,Partidos!$A$4:$A$107,0)),"")</f>
        <v>Portugal</v>
      </c>
      <c r="D757" s="29" t="s">
        <v>268</v>
      </c>
      <c r="E757" s="24">
        <f>IFERROR(INDEX(Nacho!F$4:F$107,MATCH($A757,Nacho!$A$4:$A$107,0)),"")</f>
        <v>1</v>
      </c>
      <c r="F757" s="24">
        <f>IFERROR(INDEX(Nacho!G$4:G$107,MATCH($A757,Nacho!$A$4:$A$107,0)),"")</f>
        <v>3</v>
      </c>
      <c r="G757" s="21" t="str">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t="str">
        <f>IFERROR(INDEX(Nacho!H$4:H$107,MATCH($A757,Nacho!$A$4:$A$107,0)),"")</f>
        <v>-</v>
      </c>
      <c r="I757" s="24" t="str">
        <f>IFERROR(INDEX(Partidos!$J$4:$J$107,MATCH($A757,Partidos!$A$4:$A$107,0)),"")</f>
        <v>Grupos</v>
      </c>
      <c r="J757" s="21">
        <f>IF(AND(INDEX(Partidos!$J$4:$J$107,MATCH($A757,Partidos!$A$4:$A$107,0))&lt;&gt;"Grupos",INDEX(Partidos!$H$4:$H$107,MATCH($A757,Partidos!$A$4:$A$107,0))="Finalizado",$H757&lt;&gt;"",$H757=INDEX(Partidos!$K$4:$K$107,MATCH($A757,Partidos!$A$4:$A$107,0))),1,0)</f>
        <v>0</v>
      </c>
    </row>
    <row r="758" spans="1:10" x14ac:dyDescent="0.3">
      <c r="A758" s="31">
        <v>69</v>
      </c>
      <c r="B758" s="24" t="str">
        <f>IFERROR(INDEX(Partidos!$D$4:$D$107,MATCH($A758,Partidos!$A$4:$A$107,0)),"")</f>
        <v>Colombia</v>
      </c>
      <c r="C758" s="24" t="str">
        <f>IFERROR(INDEX(Partidos!$E$4:$E$107,MATCH($A758,Partidos!$A$4:$A$107,0)),"")</f>
        <v>Portugal</v>
      </c>
      <c r="D758" s="31" t="s">
        <v>269</v>
      </c>
      <c r="E758" s="24">
        <f>IFERROR(INDEX(Luis!F$4:F$107,MATCH($A758,Luis!$A$4:$A$107,0)),"")</f>
        <v>1</v>
      </c>
      <c r="F758" s="24">
        <f>IFERROR(INDEX(Luis!G$4:G$107,MATCH($A758,Luis!$A$4:$A$107,0)),"")</f>
        <v>2</v>
      </c>
      <c r="G758" s="21" t="str">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t="str">
        <f>IFERROR(INDEX(Luis!H$4:H$107,MATCH($A758,Luis!$A$4:$A$107,0)),"")</f>
        <v>-</v>
      </c>
      <c r="I758" s="24" t="str">
        <f>IFERROR(INDEX(Partidos!$J$4:$J$107,MATCH($A758,Partidos!$A$4:$A$107,0)),"")</f>
        <v>Grupos</v>
      </c>
      <c r="J758" s="21">
        <f>IF(AND(INDEX(Partidos!$J$4:$J$107,MATCH($A758,Partidos!$A$4:$A$107,0))&lt;&gt;"Grupos",INDEX(Partidos!$H$4:$H$107,MATCH($A758,Partidos!$A$4:$A$107,0))="Finalizado",$H758&lt;&gt;"",$H758=INDEX(Partidos!$K$4:$K$107,MATCH($A758,Partidos!$A$4:$A$107,0))),1,0)</f>
        <v>0</v>
      </c>
    </row>
    <row r="759" spans="1:10" x14ac:dyDescent="0.3">
      <c r="A759" s="29">
        <v>69</v>
      </c>
      <c r="B759" s="24" t="str">
        <f>IFERROR(INDEX(Partidos!$D$4:$D$107,MATCH($A759,Partidos!$A$4:$A$107,0)),"")</f>
        <v>Colombia</v>
      </c>
      <c r="C759" s="24" t="str">
        <f>IFERROR(INDEX(Partidos!$E$4:$E$107,MATCH($A759,Partidos!$A$4:$A$107,0)),"")</f>
        <v>Portugal</v>
      </c>
      <c r="D759" s="29" t="s">
        <v>270</v>
      </c>
      <c r="E759" s="24">
        <f>IFERROR(INDEX(Felipe!F$4:F$107,MATCH($A759,Felipe!$A$4:$A$107,0)),"")</f>
        <v>3</v>
      </c>
      <c r="F759" s="24">
        <f>IFERROR(INDEX(Felipe!G$4:G$107,MATCH($A759,Felipe!$A$4:$A$107,0)),"")</f>
        <v>3</v>
      </c>
      <c r="G759" s="21" t="str">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t="str">
        <f>IFERROR(INDEX(Felipe!H$4:H$107,MATCH($A759,Felipe!$A$4:$A$107,0)),"")</f>
        <v>-</v>
      </c>
      <c r="I759" s="24" t="str">
        <f>IFERROR(INDEX(Partidos!$J$4:$J$107,MATCH($A759,Partidos!$A$4:$A$107,0)),"")</f>
        <v>Grupos</v>
      </c>
      <c r="J759" s="21">
        <f>IF(AND(INDEX(Partidos!$J$4:$J$107,MATCH($A759,Partidos!$A$4:$A$107,0))&lt;&gt;"Grupos",INDEX(Partidos!$H$4:$H$107,MATCH($A759,Partidos!$A$4:$A$107,0))="Finalizado",$H759&lt;&gt;"",$H759=INDEX(Partidos!$K$4:$K$107,MATCH($A759,Partidos!$A$4:$A$107,0))),1,0)</f>
        <v>0</v>
      </c>
    </row>
    <row r="760" spans="1:10" x14ac:dyDescent="0.3">
      <c r="A760" s="31">
        <v>69</v>
      </c>
      <c r="B760" s="24" t="str">
        <f>IFERROR(INDEX(Partidos!$D$4:$D$107,MATCH($A760,Partidos!$A$4:$A$107,0)),"")</f>
        <v>Colombia</v>
      </c>
      <c r="C760" s="24" t="str">
        <f>IFERROR(INDEX(Partidos!$E$4:$E$107,MATCH($A760,Partidos!$A$4:$A$107,0)),"")</f>
        <v>Portugal</v>
      </c>
      <c r="D760" s="31" t="s">
        <v>271</v>
      </c>
      <c r="E760" s="24">
        <f>IFERROR(INDEX(Simón!F$4:F$107,MATCH($A760,Simón!$A$4:$A$107,0)),"")</f>
        <v>1</v>
      </c>
      <c r="F760" s="24">
        <f>IFERROR(INDEX(Simón!G$4:G$107,MATCH($A760,Simón!$A$4:$A$107,0)),"")</f>
        <v>3</v>
      </c>
      <c r="G760" s="21" t="str">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t="str">
        <f>IFERROR(INDEX(Simón!H$4:H$107,MATCH($A760,Simón!$A$4:$A$107,0)),"")</f>
        <v>-</v>
      </c>
      <c r="I760" s="24" t="str">
        <f>IFERROR(INDEX(Partidos!$J$4:$J$107,MATCH($A760,Partidos!$A$4:$A$107,0)),"")</f>
        <v>Grupos</v>
      </c>
      <c r="J760" s="21">
        <f>IF(AND(INDEX(Partidos!$J$4:$J$107,MATCH($A760,Partidos!$A$4:$A$107,0))&lt;&gt;"Grupos",INDEX(Partidos!$H$4:$H$107,MATCH($A760,Partidos!$A$4:$A$107,0))="Finalizado",$H760&lt;&gt;"",$H760=INDEX(Partidos!$K$4:$K$107,MATCH($A760,Partidos!$A$4:$A$107,0))),1,0)</f>
        <v>0</v>
      </c>
    </row>
    <row r="761" spans="1:10" x14ac:dyDescent="0.3">
      <c r="A761" s="29">
        <v>69</v>
      </c>
      <c r="B761" s="24" t="str">
        <f>IFERROR(INDEX(Partidos!$D$4:$D$107,MATCH($A761,Partidos!$A$4:$A$107,0)),"")</f>
        <v>Colombia</v>
      </c>
      <c r="C761" s="24" t="str">
        <f>IFERROR(INDEX(Partidos!$E$4:$E$107,MATCH($A761,Partidos!$A$4:$A$107,0)),"")</f>
        <v>Portugal</v>
      </c>
      <c r="D761" s="29" t="s">
        <v>272</v>
      </c>
      <c r="E761" s="24">
        <f>IFERROR(INDEX(Muni!F$4:F$107,MATCH($A761,Muni!$A$4:$A$107,0)),"")</f>
        <v>2</v>
      </c>
      <c r="F761" s="24">
        <f>IFERROR(INDEX(Muni!G$4:G$107,MATCH($A761,Muni!$A$4:$A$107,0)),"")</f>
        <v>4</v>
      </c>
      <c r="G761" s="21" t="str">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t="str">
        <f>IFERROR(INDEX(Muni!H$4:H$107,MATCH($A761,Muni!$A$4:$A$107,0)),"")</f>
        <v>-</v>
      </c>
      <c r="I761" s="24" t="str">
        <f>IFERROR(INDEX(Partidos!$J$4:$J$107,MATCH($A761,Partidos!$A$4:$A$107,0)),"")</f>
        <v>Grupos</v>
      </c>
      <c r="J761" s="21">
        <f>IF(AND(INDEX(Partidos!$J$4:$J$107,MATCH($A761,Partidos!$A$4:$A$107,0))&lt;&gt;"Grupos",INDEX(Partidos!$H$4:$H$107,MATCH($A761,Partidos!$A$4:$A$107,0))="Finalizado",$H761&lt;&gt;"",$H761=INDEX(Partidos!$K$4:$K$107,MATCH($A761,Partidos!$A$4:$A$107,0))),1,0)</f>
        <v>0</v>
      </c>
    </row>
    <row r="762" spans="1:10" x14ac:dyDescent="0.3">
      <c r="A762" s="31">
        <v>69</v>
      </c>
      <c r="B762" s="24" t="str">
        <f>IFERROR(INDEX(Partidos!$D$4:$D$107,MATCH($A762,Partidos!$A$4:$A$107,0)),"")</f>
        <v>Colombia</v>
      </c>
      <c r="C762" s="24" t="str">
        <f>IFERROR(INDEX(Partidos!$E$4:$E$107,MATCH($A762,Partidos!$A$4:$A$107,0)),"")</f>
        <v>Portugal</v>
      </c>
      <c r="D762" s="31" t="s">
        <v>273</v>
      </c>
      <c r="E762" s="24">
        <f>IFERROR(INDEX(Fer!F$4:F$107,MATCH($A762,Fer!$A$4:$A$107,0)),"")</f>
        <v>2</v>
      </c>
      <c r="F762" s="24">
        <f>IFERROR(INDEX(Fer!G$4:G$107,MATCH($A762,Fer!$A$4:$A$107,0)),"")</f>
        <v>3</v>
      </c>
      <c r="G762" s="21" t="str">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t="str">
        <f>IFERROR(INDEX(Fer!H$4:H$107,MATCH($A762,Fer!$A$4:$A$107,0)),"")</f>
        <v>-</v>
      </c>
      <c r="I762" s="24" t="str">
        <f>IFERROR(INDEX(Partidos!$J$4:$J$107,MATCH($A762,Partidos!$A$4:$A$107,0)),"")</f>
        <v>Grupos</v>
      </c>
      <c r="J762" s="21">
        <f>IF(AND(INDEX(Partidos!$J$4:$J$107,MATCH($A762,Partidos!$A$4:$A$107,0))&lt;&gt;"Grupos",INDEX(Partidos!$H$4:$H$107,MATCH($A762,Partidos!$A$4:$A$107,0))="Finalizado",$H762&lt;&gt;"",$H762=INDEX(Partidos!$K$4:$K$107,MATCH($A762,Partidos!$A$4:$A$107,0))),1,0)</f>
        <v>0</v>
      </c>
    </row>
    <row r="763" spans="1:10" x14ac:dyDescent="0.3">
      <c r="A763" s="29">
        <v>70</v>
      </c>
      <c r="B763" s="24" t="str">
        <f>IFERROR(INDEX(Partidos!$D$4:$D$107,MATCH($A763,Partidos!$A$4:$A$107,0)),"")</f>
        <v>RD Congo</v>
      </c>
      <c r="C763" s="24" t="str">
        <f>IFERROR(INDEX(Partidos!$E$4:$E$107,MATCH($A763,Partidos!$A$4:$A$107,0)),"")</f>
        <v>Uzbekistán</v>
      </c>
      <c r="D763" s="29" t="s">
        <v>55</v>
      </c>
      <c r="E763" s="24">
        <f>IFERROR(INDEX(Álvaro!F$4:F$107,MATCH($A763,Álvaro!$A$4:$A$107,0)),"")</f>
        <v>1</v>
      </c>
      <c r="F763" s="24">
        <f>IFERROR(INDEX(Álvaro!G$4:G$107,MATCH($A763,Álvaro!$A$4:$A$107,0)),"")</f>
        <v>1</v>
      </c>
      <c r="G763" s="21" t="str">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t="str">
        <f>IFERROR(INDEX(Álvaro!H$4:H$107,MATCH($A763,Álvaro!$A$4:$A$107,0)),"")</f>
        <v>-</v>
      </c>
      <c r="I763" s="24" t="str">
        <f>IFERROR(INDEX(Partidos!$J$4:$J$107,MATCH($A763,Partidos!$A$4:$A$107,0)),"")</f>
        <v>Grupos</v>
      </c>
      <c r="J763" s="21">
        <f>IF(AND(INDEX(Partidos!$J$4:$J$107,MATCH($A763,Partidos!$A$4:$A$107,0))&lt;&gt;"Grupos",INDEX(Partidos!$H$4:$H$107,MATCH($A763,Partidos!$A$4:$A$107,0))="Finalizado",$H763&lt;&gt;"",$H763=INDEX(Partidos!$K$4:$K$107,MATCH($A763,Partidos!$A$4:$A$107,0))),1,0)</f>
        <v>0</v>
      </c>
    </row>
    <row r="764" spans="1:10" x14ac:dyDescent="0.3">
      <c r="A764" s="31">
        <v>70</v>
      </c>
      <c r="B764" s="24" t="str">
        <f>IFERROR(INDEX(Partidos!$D$4:$D$107,MATCH($A764,Partidos!$A$4:$A$107,0)),"")</f>
        <v>RD Congo</v>
      </c>
      <c r="C764" s="24" t="str">
        <f>IFERROR(INDEX(Partidos!$E$4:$E$107,MATCH($A764,Partidos!$A$4:$A$107,0)),"")</f>
        <v>Uzbekistán</v>
      </c>
      <c r="D764" s="31" t="s">
        <v>264</v>
      </c>
      <c r="E764" s="24">
        <f>IFERROR(INDEX(Pepe!F$4:F$107,MATCH($A764,Pepe!$A$4:$A$107,0)),"")</f>
        <v>0</v>
      </c>
      <c r="F764" s="24">
        <f>IFERROR(INDEX(Pepe!G$4:G$107,MATCH($A764,Pepe!$A$4:$A$107,0)),"")</f>
        <v>0</v>
      </c>
      <c r="G764" s="21" t="str">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t="str">
        <f>IFERROR(INDEX(Pepe!H$4:H$107,MATCH($A764,Pepe!$A$4:$A$107,0)),"")</f>
        <v>-</v>
      </c>
      <c r="I764" s="24" t="str">
        <f>IFERROR(INDEX(Partidos!$J$4:$J$107,MATCH($A764,Partidos!$A$4:$A$107,0)),"")</f>
        <v>Grupos</v>
      </c>
      <c r="J764" s="21">
        <f>IF(AND(INDEX(Partidos!$J$4:$J$107,MATCH($A764,Partidos!$A$4:$A$107,0))&lt;&gt;"Grupos",INDEX(Partidos!$H$4:$H$107,MATCH($A764,Partidos!$A$4:$A$107,0))="Finalizado",$H764&lt;&gt;"",$H764=INDEX(Partidos!$K$4:$K$107,MATCH($A764,Partidos!$A$4:$A$107,0))),1,0)</f>
        <v>0</v>
      </c>
    </row>
    <row r="765" spans="1:10" x14ac:dyDescent="0.3">
      <c r="A765" s="29">
        <v>70</v>
      </c>
      <c r="B765" s="24" t="str">
        <f>IFERROR(INDEX(Partidos!$D$4:$D$107,MATCH($A765,Partidos!$A$4:$A$107,0)),"")</f>
        <v>RD Congo</v>
      </c>
      <c r="C765" s="24" t="str">
        <f>IFERROR(INDEX(Partidos!$E$4:$E$107,MATCH($A765,Partidos!$A$4:$A$107,0)),"")</f>
        <v>Uzbekistán</v>
      </c>
      <c r="D765" s="29" t="s">
        <v>265</v>
      </c>
      <c r="E765" s="24">
        <f>IFERROR(INDEX(Patri!F$4:F$107,MATCH($A765,Patri!$A$4:$A$107,0)),"")</f>
        <v>2</v>
      </c>
      <c r="F765" s="24">
        <f>IFERROR(INDEX(Patri!G$4:G$107,MATCH($A765,Patri!$A$4:$A$107,0)),"")</f>
        <v>0</v>
      </c>
      <c r="G765" s="21" t="str">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t="str">
        <f>IFERROR(INDEX(Patri!H$4:H$107,MATCH($A765,Patri!$A$4:$A$107,0)),"")</f>
        <v>-</v>
      </c>
      <c r="I765" s="24" t="str">
        <f>IFERROR(INDEX(Partidos!$J$4:$J$107,MATCH($A765,Partidos!$A$4:$A$107,0)),"")</f>
        <v>Grupos</v>
      </c>
      <c r="J765" s="21">
        <f>IF(AND(INDEX(Partidos!$J$4:$J$107,MATCH($A765,Partidos!$A$4:$A$107,0))&lt;&gt;"Grupos",INDEX(Partidos!$H$4:$H$107,MATCH($A765,Partidos!$A$4:$A$107,0))="Finalizado",$H765&lt;&gt;"",$H765=INDEX(Partidos!$K$4:$K$107,MATCH($A765,Partidos!$A$4:$A$107,0))),1,0)</f>
        <v>0</v>
      </c>
    </row>
    <row r="766" spans="1:10" x14ac:dyDescent="0.3">
      <c r="A766" s="31">
        <v>70</v>
      </c>
      <c r="B766" s="24" t="str">
        <f>IFERROR(INDEX(Partidos!$D$4:$D$107,MATCH($A766,Partidos!$A$4:$A$107,0)),"")</f>
        <v>RD Congo</v>
      </c>
      <c r="C766" s="24" t="str">
        <f>IFERROR(INDEX(Partidos!$E$4:$E$107,MATCH($A766,Partidos!$A$4:$A$107,0)),"")</f>
        <v>Uzbekistán</v>
      </c>
      <c r="D766" s="31" t="s">
        <v>266</v>
      </c>
      <c r="E766" s="24">
        <f>IFERROR(INDEX(Kike!F$4:F$107,MATCH($A766,Kike!$A$4:$A$107,0)),"")</f>
        <v>1</v>
      </c>
      <c r="F766" s="24">
        <f>IFERROR(INDEX(Kike!G$4:G$107,MATCH($A766,Kike!$A$4:$A$107,0)),"")</f>
        <v>1</v>
      </c>
      <c r="G766" s="21" t="str">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t="str">
        <f>IFERROR(INDEX(Kike!H$4:H$107,MATCH($A766,Kike!$A$4:$A$107,0)),"")</f>
        <v>-</v>
      </c>
      <c r="I766" s="24" t="str">
        <f>IFERROR(INDEX(Partidos!$J$4:$J$107,MATCH($A766,Partidos!$A$4:$A$107,0)),"")</f>
        <v>Grupos</v>
      </c>
      <c r="J766" s="21">
        <f>IF(AND(INDEX(Partidos!$J$4:$J$107,MATCH($A766,Partidos!$A$4:$A$107,0))&lt;&gt;"Grupos",INDEX(Partidos!$H$4:$H$107,MATCH($A766,Partidos!$A$4:$A$107,0))="Finalizado",$H766&lt;&gt;"",$H766=INDEX(Partidos!$K$4:$K$107,MATCH($A766,Partidos!$A$4:$A$107,0))),1,0)</f>
        <v>0</v>
      </c>
    </row>
    <row r="767" spans="1:10" x14ac:dyDescent="0.3">
      <c r="A767" s="29">
        <v>70</v>
      </c>
      <c r="B767" s="24" t="str">
        <f>IFERROR(INDEX(Partidos!$D$4:$D$107,MATCH($A767,Partidos!$A$4:$A$107,0)),"")</f>
        <v>RD Congo</v>
      </c>
      <c r="C767" s="24" t="str">
        <f>IFERROR(INDEX(Partidos!$E$4:$E$107,MATCH($A767,Partidos!$A$4:$A$107,0)),"")</f>
        <v>Uzbekistán</v>
      </c>
      <c r="D767" s="29" t="s">
        <v>267</v>
      </c>
      <c r="E767" s="24">
        <f>IFERROR(INDEX(Quintero!F$4:F$107,MATCH($A767,Quintero!$A$4:$A$107,0)),"")</f>
        <v>0</v>
      </c>
      <c r="F767" s="24">
        <f>IFERROR(INDEX(Quintero!G$4:G$107,MATCH($A767,Quintero!$A$4:$A$107,0)),"")</f>
        <v>0</v>
      </c>
      <c r="G767" s="21" t="str">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t="str">
        <f>IFERROR(INDEX(Quintero!H$4:H$107,MATCH($A767,Quintero!$A$4:$A$107,0)),"")</f>
        <v>-</v>
      </c>
      <c r="I767" s="24" t="str">
        <f>IFERROR(INDEX(Partidos!$J$4:$J$107,MATCH($A767,Partidos!$A$4:$A$107,0)),"")</f>
        <v>Grupos</v>
      </c>
      <c r="J767" s="21">
        <f>IF(AND(INDEX(Partidos!$J$4:$J$107,MATCH($A767,Partidos!$A$4:$A$107,0))&lt;&gt;"Grupos",INDEX(Partidos!$H$4:$H$107,MATCH($A767,Partidos!$A$4:$A$107,0))="Finalizado",$H767&lt;&gt;"",$H767=INDEX(Partidos!$K$4:$K$107,MATCH($A767,Partidos!$A$4:$A$107,0))),1,0)</f>
        <v>0</v>
      </c>
    </row>
    <row r="768" spans="1:10" x14ac:dyDescent="0.3">
      <c r="A768" s="31">
        <v>70</v>
      </c>
      <c r="B768" s="24" t="str">
        <f>IFERROR(INDEX(Partidos!$D$4:$D$107,MATCH($A768,Partidos!$A$4:$A$107,0)),"")</f>
        <v>RD Congo</v>
      </c>
      <c r="C768" s="24" t="str">
        <f>IFERROR(INDEX(Partidos!$E$4:$E$107,MATCH($A768,Partidos!$A$4:$A$107,0)),"")</f>
        <v>Uzbekistán</v>
      </c>
      <c r="D768" s="31" t="s">
        <v>268</v>
      </c>
      <c r="E768" s="24">
        <f>IFERROR(INDEX(Nacho!F$4:F$107,MATCH($A768,Nacho!$A$4:$A$107,0)),"")</f>
        <v>0</v>
      </c>
      <c r="F768" s="24">
        <f>IFERROR(INDEX(Nacho!G$4:G$107,MATCH($A768,Nacho!$A$4:$A$107,0)),"")</f>
        <v>0</v>
      </c>
      <c r="G768" s="21" t="str">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t="str">
        <f>IFERROR(INDEX(Nacho!H$4:H$107,MATCH($A768,Nacho!$A$4:$A$107,0)),"")</f>
        <v>-</v>
      </c>
      <c r="I768" s="24" t="str">
        <f>IFERROR(INDEX(Partidos!$J$4:$J$107,MATCH($A768,Partidos!$A$4:$A$107,0)),"")</f>
        <v>Grupos</v>
      </c>
      <c r="J768" s="21">
        <f>IF(AND(INDEX(Partidos!$J$4:$J$107,MATCH($A768,Partidos!$A$4:$A$107,0))&lt;&gt;"Grupos",INDEX(Partidos!$H$4:$H$107,MATCH($A768,Partidos!$A$4:$A$107,0))="Finalizado",$H768&lt;&gt;"",$H768=INDEX(Partidos!$K$4:$K$107,MATCH($A768,Partidos!$A$4:$A$107,0))),1,0)</f>
        <v>0</v>
      </c>
    </row>
    <row r="769" spans="1:10" x14ac:dyDescent="0.3">
      <c r="A769" s="29">
        <v>70</v>
      </c>
      <c r="B769" s="24" t="str">
        <f>IFERROR(INDEX(Partidos!$D$4:$D$107,MATCH($A769,Partidos!$A$4:$A$107,0)),"")</f>
        <v>RD Congo</v>
      </c>
      <c r="C769" s="24" t="str">
        <f>IFERROR(INDEX(Partidos!$E$4:$E$107,MATCH($A769,Partidos!$A$4:$A$107,0)),"")</f>
        <v>Uzbekistán</v>
      </c>
      <c r="D769" s="29" t="s">
        <v>269</v>
      </c>
      <c r="E769" s="24">
        <f>IFERROR(INDEX(Luis!F$4:F$107,MATCH($A769,Luis!$A$4:$A$107,0)),"")</f>
        <v>2</v>
      </c>
      <c r="F769" s="24">
        <f>IFERROR(INDEX(Luis!G$4:G$107,MATCH($A769,Luis!$A$4:$A$107,0)),"")</f>
        <v>3</v>
      </c>
      <c r="G769" s="21" t="str">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t="str">
        <f>IFERROR(INDEX(Luis!H$4:H$107,MATCH($A769,Luis!$A$4:$A$107,0)),"")</f>
        <v>-</v>
      </c>
      <c r="I769" s="24" t="str">
        <f>IFERROR(INDEX(Partidos!$J$4:$J$107,MATCH($A769,Partidos!$A$4:$A$107,0)),"")</f>
        <v>Grupos</v>
      </c>
      <c r="J769" s="21">
        <f>IF(AND(INDEX(Partidos!$J$4:$J$107,MATCH($A769,Partidos!$A$4:$A$107,0))&lt;&gt;"Grupos",INDEX(Partidos!$H$4:$H$107,MATCH($A769,Partidos!$A$4:$A$107,0))="Finalizado",$H769&lt;&gt;"",$H769=INDEX(Partidos!$K$4:$K$107,MATCH($A769,Partidos!$A$4:$A$107,0))),1,0)</f>
        <v>0</v>
      </c>
    </row>
    <row r="770" spans="1:10" x14ac:dyDescent="0.3">
      <c r="A770" s="31">
        <v>70</v>
      </c>
      <c r="B770" s="24" t="str">
        <f>IFERROR(INDEX(Partidos!$D$4:$D$107,MATCH($A770,Partidos!$A$4:$A$107,0)),"")</f>
        <v>RD Congo</v>
      </c>
      <c r="C770" s="24" t="str">
        <f>IFERROR(INDEX(Partidos!$E$4:$E$107,MATCH($A770,Partidos!$A$4:$A$107,0)),"")</f>
        <v>Uzbekistán</v>
      </c>
      <c r="D770" s="31" t="s">
        <v>270</v>
      </c>
      <c r="E770" s="24">
        <f>IFERROR(INDEX(Felipe!F$4:F$107,MATCH($A770,Felipe!$A$4:$A$107,0)),"")</f>
        <v>1</v>
      </c>
      <c r="F770" s="24">
        <f>IFERROR(INDEX(Felipe!G$4:G$107,MATCH($A770,Felipe!$A$4:$A$107,0)),"")</f>
        <v>1</v>
      </c>
      <c r="G770" s="21" t="str">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t="str">
        <f>IFERROR(INDEX(Felipe!H$4:H$107,MATCH($A770,Felipe!$A$4:$A$107,0)),"")</f>
        <v>-</v>
      </c>
      <c r="I770" s="24" t="str">
        <f>IFERROR(INDEX(Partidos!$J$4:$J$107,MATCH($A770,Partidos!$A$4:$A$107,0)),"")</f>
        <v>Grupos</v>
      </c>
      <c r="J770" s="21">
        <f>IF(AND(INDEX(Partidos!$J$4:$J$107,MATCH($A770,Partidos!$A$4:$A$107,0))&lt;&gt;"Grupos",INDEX(Partidos!$H$4:$H$107,MATCH($A770,Partidos!$A$4:$A$107,0))="Finalizado",$H770&lt;&gt;"",$H770=INDEX(Partidos!$K$4:$K$107,MATCH($A770,Partidos!$A$4:$A$107,0))),1,0)</f>
        <v>0</v>
      </c>
    </row>
    <row r="771" spans="1:10" x14ac:dyDescent="0.3">
      <c r="A771" s="29">
        <v>70</v>
      </c>
      <c r="B771" s="24" t="str">
        <f>IFERROR(INDEX(Partidos!$D$4:$D$107,MATCH($A771,Partidos!$A$4:$A$107,0)),"")</f>
        <v>RD Congo</v>
      </c>
      <c r="C771" s="24" t="str">
        <f>IFERROR(INDEX(Partidos!$E$4:$E$107,MATCH($A771,Partidos!$A$4:$A$107,0)),"")</f>
        <v>Uzbekistán</v>
      </c>
      <c r="D771" s="29" t="s">
        <v>271</v>
      </c>
      <c r="E771" s="24">
        <f>IFERROR(INDEX(Simón!F$4:F$107,MATCH($A771,Simón!$A$4:$A$107,0)),"")</f>
        <v>0</v>
      </c>
      <c r="F771" s="24">
        <f>IFERROR(INDEX(Simón!G$4:G$107,MATCH($A771,Simón!$A$4:$A$107,0)),"")</f>
        <v>1</v>
      </c>
      <c r="G771" s="21" t="str">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t="str">
        <f>IFERROR(INDEX(Simón!H$4:H$107,MATCH($A771,Simón!$A$4:$A$107,0)),"")</f>
        <v>-</v>
      </c>
      <c r="I771" s="24" t="str">
        <f>IFERROR(INDEX(Partidos!$J$4:$J$107,MATCH($A771,Partidos!$A$4:$A$107,0)),"")</f>
        <v>Grupos</v>
      </c>
      <c r="J771" s="21">
        <f>IF(AND(INDEX(Partidos!$J$4:$J$107,MATCH($A771,Partidos!$A$4:$A$107,0))&lt;&gt;"Grupos",INDEX(Partidos!$H$4:$H$107,MATCH($A771,Partidos!$A$4:$A$107,0))="Finalizado",$H771&lt;&gt;"",$H771=INDEX(Partidos!$K$4:$K$107,MATCH($A771,Partidos!$A$4:$A$107,0))),1,0)</f>
        <v>0</v>
      </c>
    </row>
    <row r="772" spans="1:10" x14ac:dyDescent="0.3">
      <c r="A772" s="31">
        <v>70</v>
      </c>
      <c r="B772" s="24" t="str">
        <f>IFERROR(INDEX(Partidos!$D$4:$D$107,MATCH($A772,Partidos!$A$4:$A$107,0)),"")</f>
        <v>RD Congo</v>
      </c>
      <c r="C772" s="24" t="str">
        <f>IFERROR(INDEX(Partidos!$E$4:$E$107,MATCH($A772,Partidos!$A$4:$A$107,0)),"")</f>
        <v>Uzbekistán</v>
      </c>
      <c r="D772" s="31" t="s">
        <v>272</v>
      </c>
      <c r="E772" s="24">
        <f>IFERROR(INDEX(Muni!F$4:F$107,MATCH($A772,Muni!$A$4:$A$107,0)),"")</f>
        <v>0</v>
      </c>
      <c r="F772" s="24">
        <f>IFERROR(INDEX(Muni!G$4:G$107,MATCH($A772,Muni!$A$4:$A$107,0)),"")</f>
        <v>1</v>
      </c>
      <c r="G772" s="21" t="str">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t="str">
        <f>IFERROR(INDEX(Muni!H$4:H$107,MATCH($A772,Muni!$A$4:$A$107,0)),"")</f>
        <v>-</v>
      </c>
      <c r="I772" s="24" t="str">
        <f>IFERROR(INDEX(Partidos!$J$4:$J$107,MATCH($A772,Partidos!$A$4:$A$107,0)),"")</f>
        <v>Grupos</v>
      </c>
      <c r="J772" s="21">
        <f>IF(AND(INDEX(Partidos!$J$4:$J$107,MATCH($A772,Partidos!$A$4:$A$107,0))&lt;&gt;"Grupos",INDEX(Partidos!$H$4:$H$107,MATCH($A772,Partidos!$A$4:$A$107,0))="Finalizado",$H772&lt;&gt;"",$H772=INDEX(Partidos!$K$4:$K$107,MATCH($A772,Partidos!$A$4:$A$107,0))),1,0)</f>
        <v>0</v>
      </c>
    </row>
    <row r="773" spans="1:10" x14ac:dyDescent="0.3">
      <c r="A773" s="29">
        <v>70</v>
      </c>
      <c r="B773" s="24" t="str">
        <f>IFERROR(INDEX(Partidos!$D$4:$D$107,MATCH($A773,Partidos!$A$4:$A$107,0)),"")</f>
        <v>RD Congo</v>
      </c>
      <c r="C773" s="24" t="str">
        <f>IFERROR(INDEX(Partidos!$E$4:$E$107,MATCH($A773,Partidos!$A$4:$A$107,0)),"")</f>
        <v>Uzbekistán</v>
      </c>
      <c r="D773" s="29" t="s">
        <v>273</v>
      </c>
      <c r="E773" s="24">
        <f>IFERROR(INDEX(Fer!F$4:F$107,MATCH($A773,Fer!$A$4:$A$107,0)),"")</f>
        <v>3</v>
      </c>
      <c r="F773" s="24">
        <f>IFERROR(INDEX(Fer!G$4:G$107,MATCH($A773,Fer!$A$4:$A$107,0)),"")</f>
        <v>0</v>
      </c>
      <c r="G773" s="21" t="str">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t="str">
        <f>IFERROR(INDEX(Fer!H$4:H$107,MATCH($A773,Fer!$A$4:$A$107,0)),"")</f>
        <v>-</v>
      </c>
      <c r="I773" s="24" t="str">
        <f>IFERROR(INDEX(Partidos!$J$4:$J$107,MATCH($A773,Partidos!$A$4:$A$107,0)),"")</f>
        <v>Grupos</v>
      </c>
      <c r="J773" s="21">
        <f>IF(AND(INDEX(Partidos!$J$4:$J$107,MATCH($A773,Partidos!$A$4:$A$107,0))&lt;&gt;"Grupos",INDEX(Partidos!$H$4:$H$107,MATCH($A773,Partidos!$A$4:$A$107,0))="Finalizado",$H773&lt;&gt;"",$H773=INDEX(Partidos!$K$4:$K$107,MATCH($A773,Partidos!$A$4:$A$107,0))),1,0)</f>
        <v>0</v>
      </c>
    </row>
    <row r="774" spans="1:10" x14ac:dyDescent="0.3">
      <c r="A774" s="31">
        <v>71</v>
      </c>
      <c r="B774" s="24" t="str">
        <f>IFERROR(INDEX(Partidos!$D$4:$D$107,MATCH($A774,Partidos!$A$4:$A$107,0)),"")</f>
        <v>Argelia</v>
      </c>
      <c r="C774" s="24" t="str">
        <f>IFERROR(INDEX(Partidos!$E$4:$E$107,MATCH($A774,Partidos!$A$4:$A$107,0)),"")</f>
        <v>Austria</v>
      </c>
      <c r="D774" s="31" t="s">
        <v>55</v>
      </c>
      <c r="E774" s="24">
        <f>IFERROR(INDEX(Álvaro!F$4:F$107,MATCH($A774,Álvaro!$A$4:$A$107,0)),"")</f>
        <v>1</v>
      </c>
      <c r="F774" s="24">
        <f>IFERROR(INDEX(Álvaro!G$4:G$107,MATCH($A774,Álvaro!$A$4:$A$107,0)),"")</f>
        <v>1</v>
      </c>
      <c r="G774" s="21" t="str">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t="str">
        <f>IFERROR(INDEX(Álvaro!H$4:H$107,MATCH($A774,Álvaro!$A$4:$A$107,0)),"")</f>
        <v>-</v>
      </c>
      <c r="I774" s="24" t="str">
        <f>IFERROR(INDEX(Partidos!$J$4:$J$107,MATCH($A774,Partidos!$A$4:$A$107,0)),"")</f>
        <v>Grupos</v>
      </c>
      <c r="J774" s="21">
        <f>IF(AND(INDEX(Partidos!$J$4:$J$107,MATCH($A774,Partidos!$A$4:$A$107,0))&lt;&gt;"Grupos",INDEX(Partidos!$H$4:$H$107,MATCH($A774,Partidos!$A$4:$A$107,0))="Finalizado",$H774&lt;&gt;"",$H774=INDEX(Partidos!$K$4:$K$107,MATCH($A774,Partidos!$A$4:$A$107,0))),1,0)</f>
        <v>0</v>
      </c>
    </row>
    <row r="775" spans="1:10" x14ac:dyDescent="0.3">
      <c r="A775" s="29">
        <v>71</v>
      </c>
      <c r="B775" s="24" t="str">
        <f>IFERROR(INDEX(Partidos!$D$4:$D$107,MATCH($A775,Partidos!$A$4:$A$107,0)),"")</f>
        <v>Argelia</v>
      </c>
      <c r="C775" s="24" t="str">
        <f>IFERROR(INDEX(Partidos!$E$4:$E$107,MATCH($A775,Partidos!$A$4:$A$107,0)),"")</f>
        <v>Austria</v>
      </c>
      <c r="D775" s="29" t="s">
        <v>264</v>
      </c>
      <c r="E775" s="24">
        <f>IFERROR(INDEX(Pepe!F$4:F$107,MATCH($A775,Pepe!$A$4:$A$107,0)),"")</f>
        <v>0</v>
      </c>
      <c r="F775" s="24">
        <f>IFERROR(INDEX(Pepe!G$4:G$107,MATCH($A775,Pepe!$A$4:$A$107,0)),"")</f>
        <v>2</v>
      </c>
      <c r="G775" s="21" t="str">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t="str">
        <f>IFERROR(INDEX(Pepe!H$4:H$107,MATCH($A775,Pepe!$A$4:$A$107,0)),"")</f>
        <v>-</v>
      </c>
      <c r="I775" s="24" t="str">
        <f>IFERROR(INDEX(Partidos!$J$4:$J$107,MATCH($A775,Partidos!$A$4:$A$107,0)),"")</f>
        <v>Grupos</v>
      </c>
      <c r="J775" s="21">
        <f>IF(AND(INDEX(Partidos!$J$4:$J$107,MATCH($A775,Partidos!$A$4:$A$107,0))&lt;&gt;"Grupos",INDEX(Partidos!$H$4:$H$107,MATCH($A775,Partidos!$A$4:$A$107,0))="Finalizado",$H775&lt;&gt;"",$H775=INDEX(Partidos!$K$4:$K$107,MATCH($A775,Partidos!$A$4:$A$107,0))),1,0)</f>
        <v>0</v>
      </c>
    </row>
    <row r="776" spans="1:10" x14ac:dyDescent="0.3">
      <c r="A776" s="31">
        <v>71</v>
      </c>
      <c r="B776" s="24" t="str">
        <f>IFERROR(INDEX(Partidos!$D$4:$D$107,MATCH($A776,Partidos!$A$4:$A$107,0)),"")</f>
        <v>Argelia</v>
      </c>
      <c r="C776" s="24" t="str">
        <f>IFERROR(INDEX(Partidos!$E$4:$E$107,MATCH($A776,Partidos!$A$4:$A$107,0)),"")</f>
        <v>Austria</v>
      </c>
      <c r="D776" s="31" t="s">
        <v>265</v>
      </c>
      <c r="E776" s="24">
        <f>IFERROR(INDEX(Patri!F$4:F$107,MATCH($A776,Patri!$A$4:$A$107,0)),"")</f>
        <v>1</v>
      </c>
      <c r="F776" s="24">
        <f>IFERROR(INDEX(Patri!G$4:G$107,MATCH($A776,Patri!$A$4:$A$107,0)),"")</f>
        <v>2</v>
      </c>
      <c r="G776" s="21" t="str">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t="str">
        <f>IFERROR(INDEX(Patri!H$4:H$107,MATCH($A776,Patri!$A$4:$A$107,0)),"")</f>
        <v>-</v>
      </c>
      <c r="I776" s="24" t="str">
        <f>IFERROR(INDEX(Partidos!$J$4:$J$107,MATCH($A776,Partidos!$A$4:$A$107,0)),"")</f>
        <v>Grupos</v>
      </c>
      <c r="J776" s="21">
        <f>IF(AND(INDEX(Partidos!$J$4:$J$107,MATCH($A776,Partidos!$A$4:$A$107,0))&lt;&gt;"Grupos",INDEX(Partidos!$H$4:$H$107,MATCH($A776,Partidos!$A$4:$A$107,0))="Finalizado",$H776&lt;&gt;"",$H776=INDEX(Partidos!$K$4:$K$107,MATCH($A776,Partidos!$A$4:$A$107,0))),1,0)</f>
        <v>0</v>
      </c>
    </row>
    <row r="777" spans="1:10" x14ac:dyDescent="0.3">
      <c r="A777" s="29">
        <v>71</v>
      </c>
      <c r="B777" s="24" t="str">
        <f>IFERROR(INDEX(Partidos!$D$4:$D$107,MATCH($A777,Partidos!$A$4:$A$107,0)),"")</f>
        <v>Argelia</v>
      </c>
      <c r="C777" s="24" t="str">
        <f>IFERROR(INDEX(Partidos!$E$4:$E$107,MATCH($A777,Partidos!$A$4:$A$107,0)),"")</f>
        <v>Austria</v>
      </c>
      <c r="D777" s="29" t="s">
        <v>266</v>
      </c>
      <c r="E777" s="24">
        <f>IFERROR(INDEX(Kike!F$4:F$107,MATCH($A777,Kike!$A$4:$A$107,0)),"")</f>
        <v>1</v>
      </c>
      <c r="F777" s="24">
        <f>IFERROR(INDEX(Kike!G$4:G$107,MATCH($A777,Kike!$A$4:$A$107,0)),"")</f>
        <v>1</v>
      </c>
      <c r="G777" s="21" t="str">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t="str">
        <f>IFERROR(INDEX(Kike!H$4:H$107,MATCH($A777,Kike!$A$4:$A$107,0)),"")</f>
        <v>-</v>
      </c>
      <c r="I777" s="24" t="str">
        <f>IFERROR(INDEX(Partidos!$J$4:$J$107,MATCH($A777,Partidos!$A$4:$A$107,0)),"")</f>
        <v>Grupos</v>
      </c>
      <c r="J777" s="21">
        <f>IF(AND(INDEX(Partidos!$J$4:$J$107,MATCH($A777,Partidos!$A$4:$A$107,0))&lt;&gt;"Grupos",INDEX(Partidos!$H$4:$H$107,MATCH($A777,Partidos!$A$4:$A$107,0))="Finalizado",$H777&lt;&gt;"",$H777=INDEX(Partidos!$K$4:$K$107,MATCH($A777,Partidos!$A$4:$A$107,0))),1,0)</f>
        <v>0</v>
      </c>
    </row>
    <row r="778" spans="1:10" x14ac:dyDescent="0.3">
      <c r="A778" s="31">
        <v>71</v>
      </c>
      <c r="B778" s="24" t="str">
        <f>IFERROR(INDEX(Partidos!$D$4:$D$107,MATCH($A778,Partidos!$A$4:$A$107,0)),"")</f>
        <v>Argelia</v>
      </c>
      <c r="C778" s="24" t="str">
        <f>IFERROR(INDEX(Partidos!$E$4:$E$107,MATCH($A778,Partidos!$A$4:$A$107,0)),"")</f>
        <v>Austria</v>
      </c>
      <c r="D778" s="31" t="s">
        <v>267</v>
      </c>
      <c r="E778" s="24">
        <f>IFERROR(INDEX(Quintero!F$4:F$107,MATCH($A778,Quintero!$A$4:$A$107,0)),"")</f>
        <v>0</v>
      </c>
      <c r="F778" s="24">
        <f>IFERROR(INDEX(Quintero!G$4:G$107,MATCH($A778,Quintero!$A$4:$A$107,0)),"")</f>
        <v>1</v>
      </c>
      <c r="G778" s="21" t="str">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t="str">
        <f>IFERROR(INDEX(Quintero!H$4:H$107,MATCH($A778,Quintero!$A$4:$A$107,0)),"")</f>
        <v>-</v>
      </c>
      <c r="I778" s="24" t="str">
        <f>IFERROR(INDEX(Partidos!$J$4:$J$107,MATCH($A778,Partidos!$A$4:$A$107,0)),"")</f>
        <v>Grupos</v>
      </c>
      <c r="J778" s="21">
        <f>IF(AND(INDEX(Partidos!$J$4:$J$107,MATCH($A778,Partidos!$A$4:$A$107,0))&lt;&gt;"Grupos",INDEX(Partidos!$H$4:$H$107,MATCH($A778,Partidos!$A$4:$A$107,0))="Finalizado",$H778&lt;&gt;"",$H778=INDEX(Partidos!$K$4:$K$107,MATCH($A778,Partidos!$A$4:$A$107,0))),1,0)</f>
        <v>0</v>
      </c>
    </row>
    <row r="779" spans="1:10" x14ac:dyDescent="0.3">
      <c r="A779" s="29">
        <v>71</v>
      </c>
      <c r="B779" s="24" t="str">
        <f>IFERROR(INDEX(Partidos!$D$4:$D$107,MATCH($A779,Partidos!$A$4:$A$107,0)),"")</f>
        <v>Argelia</v>
      </c>
      <c r="C779" s="24" t="str">
        <f>IFERROR(INDEX(Partidos!$E$4:$E$107,MATCH($A779,Partidos!$A$4:$A$107,0)),"")</f>
        <v>Austria</v>
      </c>
      <c r="D779" s="29" t="s">
        <v>268</v>
      </c>
      <c r="E779" s="24">
        <f>IFERROR(INDEX(Nacho!F$4:F$107,MATCH($A779,Nacho!$A$4:$A$107,0)),"")</f>
        <v>0</v>
      </c>
      <c r="F779" s="24">
        <f>IFERROR(INDEX(Nacho!G$4:G$107,MATCH($A779,Nacho!$A$4:$A$107,0)),"")</f>
        <v>1</v>
      </c>
      <c r="G779" s="21" t="str">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t="str">
        <f>IFERROR(INDEX(Nacho!H$4:H$107,MATCH($A779,Nacho!$A$4:$A$107,0)),"")</f>
        <v>-</v>
      </c>
      <c r="I779" s="24" t="str">
        <f>IFERROR(INDEX(Partidos!$J$4:$J$107,MATCH($A779,Partidos!$A$4:$A$107,0)),"")</f>
        <v>Grupos</v>
      </c>
      <c r="J779" s="21">
        <f>IF(AND(INDEX(Partidos!$J$4:$J$107,MATCH($A779,Partidos!$A$4:$A$107,0))&lt;&gt;"Grupos",INDEX(Partidos!$H$4:$H$107,MATCH($A779,Partidos!$A$4:$A$107,0))="Finalizado",$H779&lt;&gt;"",$H779=INDEX(Partidos!$K$4:$K$107,MATCH($A779,Partidos!$A$4:$A$107,0))),1,0)</f>
        <v>0</v>
      </c>
    </row>
    <row r="780" spans="1:10" x14ac:dyDescent="0.3">
      <c r="A780" s="31">
        <v>71</v>
      </c>
      <c r="B780" s="24" t="str">
        <f>IFERROR(INDEX(Partidos!$D$4:$D$107,MATCH($A780,Partidos!$A$4:$A$107,0)),"")</f>
        <v>Argelia</v>
      </c>
      <c r="C780" s="24" t="str">
        <f>IFERROR(INDEX(Partidos!$E$4:$E$107,MATCH($A780,Partidos!$A$4:$A$107,0)),"")</f>
        <v>Austria</v>
      </c>
      <c r="D780" s="31" t="s">
        <v>269</v>
      </c>
      <c r="E780" s="24">
        <f>IFERROR(INDEX(Luis!F$4:F$107,MATCH($A780,Luis!$A$4:$A$107,0)),"")</f>
        <v>0</v>
      </c>
      <c r="F780" s="24">
        <f>IFERROR(INDEX(Luis!G$4:G$107,MATCH($A780,Luis!$A$4:$A$107,0)),"")</f>
        <v>2</v>
      </c>
      <c r="G780" s="21" t="str">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t="str">
        <f>IFERROR(INDEX(Luis!H$4:H$107,MATCH($A780,Luis!$A$4:$A$107,0)),"")</f>
        <v>-</v>
      </c>
      <c r="I780" s="24" t="str">
        <f>IFERROR(INDEX(Partidos!$J$4:$J$107,MATCH($A780,Partidos!$A$4:$A$107,0)),"")</f>
        <v>Grupos</v>
      </c>
      <c r="J780" s="21">
        <f>IF(AND(INDEX(Partidos!$J$4:$J$107,MATCH($A780,Partidos!$A$4:$A$107,0))&lt;&gt;"Grupos",INDEX(Partidos!$H$4:$H$107,MATCH($A780,Partidos!$A$4:$A$107,0))="Finalizado",$H780&lt;&gt;"",$H780=INDEX(Partidos!$K$4:$K$107,MATCH($A780,Partidos!$A$4:$A$107,0))),1,0)</f>
        <v>0</v>
      </c>
    </row>
    <row r="781" spans="1:10" x14ac:dyDescent="0.3">
      <c r="A781" s="29">
        <v>71</v>
      </c>
      <c r="B781" s="24" t="str">
        <f>IFERROR(INDEX(Partidos!$D$4:$D$107,MATCH($A781,Partidos!$A$4:$A$107,0)),"")</f>
        <v>Argelia</v>
      </c>
      <c r="C781" s="24" t="str">
        <f>IFERROR(INDEX(Partidos!$E$4:$E$107,MATCH($A781,Partidos!$A$4:$A$107,0)),"")</f>
        <v>Austria</v>
      </c>
      <c r="D781" s="29" t="s">
        <v>270</v>
      </c>
      <c r="E781" s="24">
        <f>IFERROR(INDEX(Felipe!F$4:F$107,MATCH($A781,Felipe!$A$4:$A$107,0)),"")</f>
        <v>1</v>
      </c>
      <c r="F781" s="24">
        <f>IFERROR(INDEX(Felipe!G$4:G$107,MATCH($A781,Felipe!$A$4:$A$107,0)),"")</f>
        <v>2</v>
      </c>
      <c r="G781" s="21" t="str">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t="str">
        <f>IFERROR(INDEX(Felipe!H$4:H$107,MATCH($A781,Felipe!$A$4:$A$107,0)),"")</f>
        <v>-</v>
      </c>
      <c r="I781" s="24" t="str">
        <f>IFERROR(INDEX(Partidos!$J$4:$J$107,MATCH($A781,Partidos!$A$4:$A$107,0)),"")</f>
        <v>Grupos</v>
      </c>
      <c r="J781" s="21">
        <f>IF(AND(INDEX(Partidos!$J$4:$J$107,MATCH($A781,Partidos!$A$4:$A$107,0))&lt;&gt;"Grupos",INDEX(Partidos!$H$4:$H$107,MATCH($A781,Partidos!$A$4:$A$107,0))="Finalizado",$H781&lt;&gt;"",$H781=INDEX(Partidos!$K$4:$K$107,MATCH($A781,Partidos!$A$4:$A$107,0))),1,0)</f>
        <v>0</v>
      </c>
    </row>
    <row r="782" spans="1:10" x14ac:dyDescent="0.3">
      <c r="A782" s="31">
        <v>71</v>
      </c>
      <c r="B782" s="24" t="str">
        <f>IFERROR(INDEX(Partidos!$D$4:$D$107,MATCH($A782,Partidos!$A$4:$A$107,0)),"")</f>
        <v>Argelia</v>
      </c>
      <c r="C782" s="24" t="str">
        <f>IFERROR(INDEX(Partidos!$E$4:$E$107,MATCH($A782,Partidos!$A$4:$A$107,0)),"")</f>
        <v>Austria</v>
      </c>
      <c r="D782" s="31" t="s">
        <v>271</v>
      </c>
      <c r="E782" s="24">
        <f>IFERROR(INDEX(Simón!F$4:F$107,MATCH($A782,Simón!$A$4:$A$107,0)),"")</f>
        <v>0</v>
      </c>
      <c r="F782" s="24">
        <f>IFERROR(INDEX(Simón!G$4:G$107,MATCH($A782,Simón!$A$4:$A$107,0)),"")</f>
        <v>0</v>
      </c>
      <c r="G782" s="21" t="str">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t="str">
        <f>IFERROR(INDEX(Simón!H$4:H$107,MATCH($A782,Simón!$A$4:$A$107,0)),"")</f>
        <v>-</v>
      </c>
      <c r="I782" s="24" t="str">
        <f>IFERROR(INDEX(Partidos!$J$4:$J$107,MATCH($A782,Partidos!$A$4:$A$107,0)),"")</f>
        <v>Grupos</v>
      </c>
      <c r="J782" s="21">
        <f>IF(AND(INDEX(Partidos!$J$4:$J$107,MATCH($A782,Partidos!$A$4:$A$107,0))&lt;&gt;"Grupos",INDEX(Partidos!$H$4:$H$107,MATCH($A782,Partidos!$A$4:$A$107,0))="Finalizado",$H782&lt;&gt;"",$H782=INDEX(Partidos!$K$4:$K$107,MATCH($A782,Partidos!$A$4:$A$107,0))),1,0)</f>
        <v>0</v>
      </c>
    </row>
    <row r="783" spans="1:10" x14ac:dyDescent="0.3">
      <c r="A783" s="29">
        <v>71</v>
      </c>
      <c r="B783" s="24" t="str">
        <f>IFERROR(INDEX(Partidos!$D$4:$D$107,MATCH($A783,Partidos!$A$4:$A$107,0)),"")</f>
        <v>Argelia</v>
      </c>
      <c r="C783" s="24" t="str">
        <f>IFERROR(INDEX(Partidos!$E$4:$E$107,MATCH($A783,Partidos!$A$4:$A$107,0)),"")</f>
        <v>Austria</v>
      </c>
      <c r="D783" s="29" t="s">
        <v>272</v>
      </c>
      <c r="E783" s="24">
        <f>IFERROR(INDEX(Muni!F$4:F$107,MATCH($A783,Muni!$A$4:$A$107,0)),"")</f>
        <v>0</v>
      </c>
      <c r="F783" s="24">
        <f>IFERROR(INDEX(Muni!G$4:G$107,MATCH($A783,Muni!$A$4:$A$107,0)),"")</f>
        <v>1</v>
      </c>
      <c r="G783" s="21" t="str">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t="str">
        <f>IFERROR(INDEX(Muni!H$4:H$107,MATCH($A783,Muni!$A$4:$A$107,0)),"")</f>
        <v>-</v>
      </c>
      <c r="I783" s="24" t="str">
        <f>IFERROR(INDEX(Partidos!$J$4:$J$107,MATCH($A783,Partidos!$A$4:$A$107,0)),"")</f>
        <v>Grupos</v>
      </c>
      <c r="J783" s="21">
        <f>IF(AND(INDEX(Partidos!$J$4:$J$107,MATCH($A783,Partidos!$A$4:$A$107,0))&lt;&gt;"Grupos",INDEX(Partidos!$H$4:$H$107,MATCH($A783,Partidos!$A$4:$A$107,0))="Finalizado",$H783&lt;&gt;"",$H783=INDEX(Partidos!$K$4:$K$107,MATCH($A783,Partidos!$A$4:$A$107,0))),1,0)</f>
        <v>0</v>
      </c>
    </row>
    <row r="784" spans="1:10" x14ac:dyDescent="0.3">
      <c r="A784" s="31">
        <v>71</v>
      </c>
      <c r="B784" s="24" t="str">
        <f>IFERROR(INDEX(Partidos!$D$4:$D$107,MATCH($A784,Partidos!$A$4:$A$107,0)),"")</f>
        <v>Argelia</v>
      </c>
      <c r="C784" s="24" t="str">
        <f>IFERROR(INDEX(Partidos!$E$4:$E$107,MATCH($A784,Partidos!$A$4:$A$107,0)),"")</f>
        <v>Austria</v>
      </c>
      <c r="D784" s="31" t="s">
        <v>273</v>
      </c>
      <c r="E784" s="24">
        <f>IFERROR(INDEX(Fer!F$4:F$107,MATCH($A784,Fer!$A$4:$A$107,0)),"")</f>
        <v>0</v>
      </c>
      <c r="F784" s="24">
        <f>IFERROR(INDEX(Fer!G$4:G$107,MATCH($A784,Fer!$A$4:$A$107,0)),"")</f>
        <v>2</v>
      </c>
      <c r="G784" s="21" t="str">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t="str">
        <f>IFERROR(INDEX(Fer!H$4:H$107,MATCH($A784,Fer!$A$4:$A$107,0)),"")</f>
        <v>-</v>
      </c>
      <c r="I784" s="24" t="str">
        <f>IFERROR(INDEX(Partidos!$J$4:$J$107,MATCH($A784,Partidos!$A$4:$A$107,0)),"")</f>
        <v>Grupos</v>
      </c>
      <c r="J784" s="21">
        <f>IF(AND(INDEX(Partidos!$J$4:$J$107,MATCH($A784,Partidos!$A$4:$A$107,0))&lt;&gt;"Grupos",INDEX(Partidos!$H$4:$H$107,MATCH($A784,Partidos!$A$4:$A$107,0))="Finalizado",$H784&lt;&gt;"",$H784=INDEX(Partidos!$K$4:$K$107,MATCH($A784,Partidos!$A$4:$A$107,0))),1,0)</f>
        <v>0</v>
      </c>
    </row>
    <row r="785" spans="1:10" x14ac:dyDescent="0.3">
      <c r="A785" s="29">
        <v>72</v>
      </c>
      <c r="B785" s="24" t="str">
        <f>IFERROR(INDEX(Partidos!$D$4:$D$107,MATCH($A785,Partidos!$A$4:$A$107,0)),"")</f>
        <v>Jordania</v>
      </c>
      <c r="C785" s="24" t="str">
        <f>IFERROR(INDEX(Partidos!$E$4:$E$107,MATCH($A785,Partidos!$A$4:$A$107,0)),"")</f>
        <v>Argentina</v>
      </c>
      <c r="D785" s="29" t="s">
        <v>55</v>
      </c>
      <c r="E785" s="24">
        <f>IFERROR(INDEX(Álvaro!F$4:F$107,MATCH($A785,Álvaro!$A$4:$A$107,0)),"")</f>
        <v>0</v>
      </c>
      <c r="F785" s="24">
        <f>IFERROR(INDEX(Álvaro!G$4:G$107,MATCH($A785,Álvaro!$A$4:$A$107,0)),"")</f>
        <v>3</v>
      </c>
      <c r="G785" s="21" t="str">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t="str">
        <f>IFERROR(INDEX(Álvaro!H$4:H$107,MATCH($A785,Álvaro!$A$4:$A$107,0)),"")</f>
        <v>-</v>
      </c>
      <c r="I785" s="24" t="str">
        <f>IFERROR(INDEX(Partidos!$J$4:$J$107,MATCH($A785,Partidos!$A$4:$A$107,0)),"")</f>
        <v>Grupos</v>
      </c>
      <c r="J785" s="21">
        <f>IF(AND(INDEX(Partidos!$J$4:$J$107,MATCH($A785,Partidos!$A$4:$A$107,0))&lt;&gt;"Grupos",INDEX(Partidos!$H$4:$H$107,MATCH($A785,Partidos!$A$4:$A$107,0))="Finalizado",$H785&lt;&gt;"",$H785=INDEX(Partidos!$K$4:$K$107,MATCH($A785,Partidos!$A$4:$A$107,0))),1,0)</f>
        <v>0</v>
      </c>
    </row>
    <row r="786" spans="1:10" x14ac:dyDescent="0.3">
      <c r="A786" s="31">
        <v>72</v>
      </c>
      <c r="B786" s="24" t="str">
        <f>IFERROR(INDEX(Partidos!$D$4:$D$107,MATCH($A786,Partidos!$A$4:$A$107,0)),"")</f>
        <v>Jordania</v>
      </c>
      <c r="C786" s="24" t="str">
        <f>IFERROR(INDEX(Partidos!$E$4:$E$107,MATCH($A786,Partidos!$A$4:$A$107,0)),"")</f>
        <v>Argentina</v>
      </c>
      <c r="D786" s="31" t="s">
        <v>264</v>
      </c>
      <c r="E786" s="24">
        <f>IFERROR(INDEX(Pepe!F$4:F$107,MATCH($A786,Pepe!$A$4:$A$107,0)),"")</f>
        <v>1</v>
      </c>
      <c r="F786" s="24">
        <f>IFERROR(INDEX(Pepe!G$4:G$107,MATCH($A786,Pepe!$A$4:$A$107,0)),"")</f>
        <v>3</v>
      </c>
      <c r="G786" s="21" t="str">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t="str">
        <f>IFERROR(INDEX(Pepe!H$4:H$107,MATCH($A786,Pepe!$A$4:$A$107,0)),"")</f>
        <v>-</v>
      </c>
      <c r="I786" s="24" t="str">
        <f>IFERROR(INDEX(Partidos!$J$4:$J$107,MATCH($A786,Partidos!$A$4:$A$107,0)),"")</f>
        <v>Grupos</v>
      </c>
      <c r="J786" s="21">
        <f>IF(AND(INDEX(Partidos!$J$4:$J$107,MATCH($A786,Partidos!$A$4:$A$107,0))&lt;&gt;"Grupos",INDEX(Partidos!$H$4:$H$107,MATCH($A786,Partidos!$A$4:$A$107,0))="Finalizado",$H786&lt;&gt;"",$H786=INDEX(Partidos!$K$4:$K$107,MATCH($A786,Partidos!$A$4:$A$107,0))),1,0)</f>
        <v>0</v>
      </c>
    </row>
    <row r="787" spans="1:10" x14ac:dyDescent="0.3">
      <c r="A787" s="29">
        <v>72</v>
      </c>
      <c r="B787" s="24" t="str">
        <f>IFERROR(INDEX(Partidos!$D$4:$D$107,MATCH($A787,Partidos!$A$4:$A$107,0)),"")</f>
        <v>Jordania</v>
      </c>
      <c r="C787" s="24" t="str">
        <f>IFERROR(INDEX(Partidos!$E$4:$E$107,MATCH($A787,Partidos!$A$4:$A$107,0)),"")</f>
        <v>Argentina</v>
      </c>
      <c r="D787" s="29" t="s">
        <v>265</v>
      </c>
      <c r="E787" s="24">
        <f>IFERROR(INDEX(Patri!F$4:F$107,MATCH($A787,Patri!$A$4:$A$107,0)),"")</f>
        <v>0</v>
      </c>
      <c r="F787" s="24">
        <f>IFERROR(INDEX(Patri!G$4:G$107,MATCH($A787,Patri!$A$4:$A$107,0)),"")</f>
        <v>3</v>
      </c>
      <c r="G787" s="21" t="str">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t="str">
        <f>IFERROR(INDEX(Patri!H$4:H$107,MATCH($A787,Patri!$A$4:$A$107,0)),"")</f>
        <v>-</v>
      </c>
      <c r="I787" s="24" t="str">
        <f>IFERROR(INDEX(Partidos!$J$4:$J$107,MATCH($A787,Partidos!$A$4:$A$107,0)),"")</f>
        <v>Grupos</v>
      </c>
      <c r="J787" s="21">
        <f>IF(AND(INDEX(Partidos!$J$4:$J$107,MATCH($A787,Partidos!$A$4:$A$107,0))&lt;&gt;"Grupos",INDEX(Partidos!$H$4:$H$107,MATCH($A787,Partidos!$A$4:$A$107,0))="Finalizado",$H787&lt;&gt;"",$H787=INDEX(Partidos!$K$4:$K$107,MATCH($A787,Partidos!$A$4:$A$107,0))),1,0)</f>
        <v>0</v>
      </c>
    </row>
    <row r="788" spans="1:10" x14ac:dyDescent="0.3">
      <c r="A788" s="31">
        <v>72</v>
      </c>
      <c r="B788" s="24" t="str">
        <f>IFERROR(INDEX(Partidos!$D$4:$D$107,MATCH($A788,Partidos!$A$4:$A$107,0)),"")</f>
        <v>Jordania</v>
      </c>
      <c r="C788" s="24" t="str">
        <f>IFERROR(INDEX(Partidos!$E$4:$E$107,MATCH($A788,Partidos!$A$4:$A$107,0)),"")</f>
        <v>Argentina</v>
      </c>
      <c r="D788" s="31" t="s">
        <v>266</v>
      </c>
      <c r="E788" s="24">
        <f>IFERROR(INDEX(Kike!F$4:F$107,MATCH($A788,Kike!$A$4:$A$107,0)),"")</f>
        <v>0</v>
      </c>
      <c r="F788" s="24">
        <f>IFERROR(INDEX(Kike!G$4:G$107,MATCH($A788,Kike!$A$4:$A$107,0)),"")</f>
        <v>1</v>
      </c>
      <c r="G788" s="21" t="str">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t="str">
        <f>IFERROR(INDEX(Kike!H$4:H$107,MATCH($A788,Kike!$A$4:$A$107,0)),"")</f>
        <v>-</v>
      </c>
      <c r="I788" s="24" t="str">
        <f>IFERROR(INDEX(Partidos!$J$4:$J$107,MATCH($A788,Partidos!$A$4:$A$107,0)),"")</f>
        <v>Grupos</v>
      </c>
      <c r="J788" s="21">
        <f>IF(AND(INDEX(Partidos!$J$4:$J$107,MATCH($A788,Partidos!$A$4:$A$107,0))&lt;&gt;"Grupos",INDEX(Partidos!$H$4:$H$107,MATCH($A788,Partidos!$A$4:$A$107,0))="Finalizado",$H788&lt;&gt;"",$H788=INDEX(Partidos!$K$4:$K$107,MATCH($A788,Partidos!$A$4:$A$107,0))),1,0)</f>
        <v>0</v>
      </c>
    </row>
    <row r="789" spans="1:10" x14ac:dyDescent="0.3">
      <c r="A789" s="29">
        <v>72</v>
      </c>
      <c r="B789" s="24" t="str">
        <f>IFERROR(INDEX(Partidos!$D$4:$D$107,MATCH($A789,Partidos!$A$4:$A$107,0)),"")</f>
        <v>Jordania</v>
      </c>
      <c r="C789" s="24" t="str">
        <f>IFERROR(INDEX(Partidos!$E$4:$E$107,MATCH($A789,Partidos!$A$4:$A$107,0)),"")</f>
        <v>Argentina</v>
      </c>
      <c r="D789" s="29" t="s">
        <v>267</v>
      </c>
      <c r="E789" s="24">
        <f>IFERROR(INDEX(Quintero!F$4:F$107,MATCH($A789,Quintero!$A$4:$A$107,0)),"")</f>
        <v>0</v>
      </c>
      <c r="F789" s="24">
        <f>IFERROR(INDEX(Quintero!G$4:G$107,MATCH($A789,Quintero!$A$4:$A$107,0)),"")</f>
        <v>3</v>
      </c>
      <c r="G789" s="21" t="str">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t="str">
        <f>IFERROR(INDEX(Quintero!H$4:H$107,MATCH($A789,Quintero!$A$4:$A$107,0)),"")</f>
        <v>-</v>
      </c>
      <c r="I789" s="24" t="str">
        <f>IFERROR(INDEX(Partidos!$J$4:$J$107,MATCH($A789,Partidos!$A$4:$A$107,0)),"")</f>
        <v>Grupos</v>
      </c>
      <c r="J789" s="21">
        <f>IF(AND(INDEX(Partidos!$J$4:$J$107,MATCH($A789,Partidos!$A$4:$A$107,0))&lt;&gt;"Grupos",INDEX(Partidos!$H$4:$H$107,MATCH($A789,Partidos!$A$4:$A$107,0))="Finalizado",$H789&lt;&gt;"",$H789=INDEX(Partidos!$K$4:$K$107,MATCH($A789,Partidos!$A$4:$A$107,0))),1,0)</f>
        <v>0</v>
      </c>
    </row>
    <row r="790" spans="1:10" x14ac:dyDescent="0.3">
      <c r="A790" s="31">
        <v>72</v>
      </c>
      <c r="B790" s="24" t="str">
        <f>IFERROR(INDEX(Partidos!$D$4:$D$107,MATCH($A790,Partidos!$A$4:$A$107,0)),"")</f>
        <v>Jordania</v>
      </c>
      <c r="C790" s="24" t="str">
        <f>IFERROR(INDEX(Partidos!$E$4:$E$107,MATCH($A790,Partidos!$A$4:$A$107,0)),"")</f>
        <v>Argentina</v>
      </c>
      <c r="D790" s="31" t="s">
        <v>268</v>
      </c>
      <c r="E790" s="24">
        <f>IFERROR(INDEX(Nacho!F$4:F$107,MATCH($A790,Nacho!$A$4:$A$107,0)),"")</f>
        <v>0</v>
      </c>
      <c r="F790" s="24">
        <f>IFERROR(INDEX(Nacho!G$4:G$107,MATCH($A790,Nacho!$A$4:$A$107,0)),"")</f>
        <v>4</v>
      </c>
      <c r="G790" s="21" t="str">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t="str">
        <f>IFERROR(INDEX(Nacho!H$4:H$107,MATCH($A790,Nacho!$A$4:$A$107,0)),"")</f>
        <v>-</v>
      </c>
      <c r="I790" s="24" t="str">
        <f>IFERROR(INDEX(Partidos!$J$4:$J$107,MATCH($A790,Partidos!$A$4:$A$107,0)),"")</f>
        <v>Grupos</v>
      </c>
      <c r="J790" s="21">
        <f>IF(AND(INDEX(Partidos!$J$4:$J$107,MATCH($A790,Partidos!$A$4:$A$107,0))&lt;&gt;"Grupos",INDEX(Partidos!$H$4:$H$107,MATCH($A790,Partidos!$A$4:$A$107,0))="Finalizado",$H790&lt;&gt;"",$H790=INDEX(Partidos!$K$4:$K$107,MATCH($A790,Partidos!$A$4:$A$107,0))),1,0)</f>
        <v>0</v>
      </c>
    </row>
    <row r="791" spans="1:10" x14ac:dyDescent="0.3">
      <c r="A791" s="29">
        <v>72</v>
      </c>
      <c r="B791" s="24" t="str">
        <f>IFERROR(INDEX(Partidos!$D$4:$D$107,MATCH($A791,Partidos!$A$4:$A$107,0)),"")</f>
        <v>Jordania</v>
      </c>
      <c r="C791" s="24" t="str">
        <f>IFERROR(INDEX(Partidos!$E$4:$E$107,MATCH($A791,Partidos!$A$4:$A$107,0)),"")</f>
        <v>Argentina</v>
      </c>
      <c r="D791" s="29" t="s">
        <v>269</v>
      </c>
      <c r="E791" s="24">
        <f>IFERROR(INDEX(Luis!F$4:F$107,MATCH($A791,Luis!$A$4:$A$107,0)),"")</f>
        <v>0</v>
      </c>
      <c r="F791" s="24">
        <f>IFERROR(INDEX(Luis!G$4:G$107,MATCH($A791,Luis!$A$4:$A$107,0)),"")</f>
        <v>2</v>
      </c>
      <c r="G791" s="21" t="str">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t="str">
        <f>IFERROR(INDEX(Luis!H$4:H$107,MATCH($A791,Luis!$A$4:$A$107,0)),"")</f>
        <v>-</v>
      </c>
      <c r="I791" s="24" t="str">
        <f>IFERROR(INDEX(Partidos!$J$4:$J$107,MATCH($A791,Partidos!$A$4:$A$107,0)),"")</f>
        <v>Grupos</v>
      </c>
      <c r="J791" s="21">
        <f>IF(AND(INDEX(Partidos!$J$4:$J$107,MATCH($A791,Partidos!$A$4:$A$107,0))&lt;&gt;"Grupos",INDEX(Partidos!$H$4:$H$107,MATCH($A791,Partidos!$A$4:$A$107,0))="Finalizado",$H791&lt;&gt;"",$H791=INDEX(Partidos!$K$4:$K$107,MATCH($A791,Partidos!$A$4:$A$107,0))),1,0)</f>
        <v>0</v>
      </c>
    </row>
    <row r="792" spans="1:10" x14ac:dyDescent="0.3">
      <c r="A792" s="31">
        <v>72</v>
      </c>
      <c r="B792" s="24" t="str">
        <f>IFERROR(INDEX(Partidos!$D$4:$D$107,MATCH($A792,Partidos!$A$4:$A$107,0)),"")</f>
        <v>Jordania</v>
      </c>
      <c r="C792" s="24" t="str">
        <f>IFERROR(INDEX(Partidos!$E$4:$E$107,MATCH($A792,Partidos!$A$4:$A$107,0)),"")</f>
        <v>Argentina</v>
      </c>
      <c r="D792" s="31" t="s">
        <v>270</v>
      </c>
      <c r="E792" s="24">
        <f>IFERROR(INDEX(Felipe!F$4:F$107,MATCH($A792,Felipe!$A$4:$A$107,0)),"")</f>
        <v>1</v>
      </c>
      <c r="F792" s="24">
        <f>IFERROR(INDEX(Felipe!G$4:G$107,MATCH($A792,Felipe!$A$4:$A$107,0)),"")</f>
        <v>2</v>
      </c>
      <c r="G792" s="21" t="str">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t="str">
        <f>IFERROR(INDEX(Felipe!H$4:H$107,MATCH($A792,Felipe!$A$4:$A$107,0)),"")</f>
        <v>-</v>
      </c>
      <c r="I792" s="24" t="str">
        <f>IFERROR(INDEX(Partidos!$J$4:$J$107,MATCH($A792,Partidos!$A$4:$A$107,0)),"")</f>
        <v>Grupos</v>
      </c>
      <c r="J792" s="21">
        <f>IF(AND(INDEX(Partidos!$J$4:$J$107,MATCH($A792,Partidos!$A$4:$A$107,0))&lt;&gt;"Grupos",INDEX(Partidos!$H$4:$H$107,MATCH($A792,Partidos!$A$4:$A$107,0))="Finalizado",$H792&lt;&gt;"",$H792=INDEX(Partidos!$K$4:$K$107,MATCH($A792,Partidos!$A$4:$A$107,0))),1,0)</f>
        <v>0</v>
      </c>
    </row>
    <row r="793" spans="1:10" x14ac:dyDescent="0.3">
      <c r="A793" s="29">
        <v>72</v>
      </c>
      <c r="B793" s="24" t="str">
        <f>IFERROR(INDEX(Partidos!$D$4:$D$107,MATCH($A793,Partidos!$A$4:$A$107,0)),"")</f>
        <v>Jordania</v>
      </c>
      <c r="C793" s="24" t="str">
        <f>IFERROR(INDEX(Partidos!$E$4:$E$107,MATCH($A793,Partidos!$A$4:$A$107,0)),"")</f>
        <v>Argentina</v>
      </c>
      <c r="D793" s="29" t="s">
        <v>271</v>
      </c>
      <c r="E793" s="24">
        <f>IFERROR(INDEX(Simón!F$4:F$107,MATCH($A793,Simón!$A$4:$A$107,0)),"")</f>
        <v>0</v>
      </c>
      <c r="F793" s="24">
        <f>IFERROR(INDEX(Simón!G$4:G$107,MATCH($A793,Simón!$A$4:$A$107,0)),"")</f>
        <v>3</v>
      </c>
      <c r="G793" s="21" t="str">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t="str">
        <f>IFERROR(INDEX(Simón!H$4:H$107,MATCH($A793,Simón!$A$4:$A$107,0)),"")</f>
        <v>-</v>
      </c>
      <c r="I793" s="24" t="str">
        <f>IFERROR(INDEX(Partidos!$J$4:$J$107,MATCH($A793,Partidos!$A$4:$A$107,0)),"")</f>
        <v>Grupos</v>
      </c>
      <c r="J793" s="21">
        <f>IF(AND(INDEX(Partidos!$J$4:$J$107,MATCH($A793,Partidos!$A$4:$A$107,0))&lt;&gt;"Grupos",INDEX(Partidos!$H$4:$H$107,MATCH($A793,Partidos!$A$4:$A$107,0))="Finalizado",$H793&lt;&gt;"",$H793=INDEX(Partidos!$K$4:$K$107,MATCH($A793,Partidos!$A$4:$A$107,0))),1,0)</f>
        <v>0</v>
      </c>
    </row>
    <row r="794" spans="1:10" x14ac:dyDescent="0.3">
      <c r="A794" s="31">
        <v>72</v>
      </c>
      <c r="B794" s="24" t="str">
        <f>IFERROR(INDEX(Partidos!$D$4:$D$107,MATCH($A794,Partidos!$A$4:$A$107,0)),"")</f>
        <v>Jordania</v>
      </c>
      <c r="C794" s="24" t="str">
        <f>IFERROR(INDEX(Partidos!$E$4:$E$107,MATCH($A794,Partidos!$A$4:$A$107,0)),"")</f>
        <v>Argentina</v>
      </c>
      <c r="D794" s="31" t="s">
        <v>272</v>
      </c>
      <c r="E794" s="24">
        <f>IFERROR(INDEX(Muni!F$4:F$107,MATCH($A794,Muni!$A$4:$A$107,0)),"")</f>
        <v>0</v>
      </c>
      <c r="F794" s="24">
        <f>IFERROR(INDEX(Muni!G$4:G$107,MATCH($A794,Muni!$A$4:$A$107,0)),"")</f>
        <v>2</v>
      </c>
      <c r="G794" s="21" t="str">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t="str">
        <f>IFERROR(INDEX(Muni!H$4:H$107,MATCH($A794,Muni!$A$4:$A$107,0)),"")</f>
        <v>-</v>
      </c>
      <c r="I794" s="24" t="str">
        <f>IFERROR(INDEX(Partidos!$J$4:$J$107,MATCH($A794,Partidos!$A$4:$A$107,0)),"")</f>
        <v>Grupos</v>
      </c>
      <c r="J794" s="21">
        <f>IF(AND(INDEX(Partidos!$J$4:$J$107,MATCH($A794,Partidos!$A$4:$A$107,0))&lt;&gt;"Grupos",INDEX(Partidos!$H$4:$H$107,MATCH($A794,Partidos!$A$4:$A$107,0))="Finalizado",$H794&lt;&gt;"",$H794=INDEX(Partidos!$K$4:$K$107,MATCH($A794,Partidos!$A$4:$A$107,0))),1,0)</f>
        <v>0</v>
      </c>
    </row>
    <row r="795" spans="1:10" x14ac:dyDescent="0.3">
      <c r="A795" s="29">
        <v>72</v>
      </c>
      <c r="B795" s="24" t="str">
        <f>IFERROR(INDEX(Partidos!$D$4:$D$107,MATCH($A795,Partidos!$A$4:$A$107,0)),"")</f>
        <v>Jordania</v>
      </c>
      <c r="C795" s="24" t="str">
        <f>IFERROR(INDEX(Partidos!$E$4:$E$107,MATCH($A795,Partidos!$A$4:$A$107,0)),"")</f>
        <v>Argentina</v>
      </c>
      <c r="D795" s="29" t="s">
        <v>273</v>
      </c>
      <c r="E795" s="24">
        <f>IFERROR(INDEX(Fer!F$4:F$107,MATCH($A795,Fer!$A$4:$A$107,0)),"")</f>
        <v>0</v>
      </c>
      <c r="F795" s="24">
        <f>IFERROR(INDEX(Fer!G$4:G$107,MATCH($A795,Fer!$A$4:$A$107,0)),"")</f>
        <v>3</v>
      </c>
      <c r="G795" s="21" t="str">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t="str">
        <f>IFERROR(INDEX(Fer!H$4:H$107,MATCH($A795,Fer!$A$4:$A$107,0)),"")</f>
        <v>-</v>
      </c>
      <c r="I795" s="24" t="str">
        <f>IFERROR(INDEX(Partidos!$J$4:$J$107,MATCH($A795,Partidos!$A$4:$A$107,0)),"")</f>
        <v>Grupos</v>
      </c>
      <c r="J795" s="21">
        <f>IF(AND(INDEX(Partidos!$J$4:$J$107,MATCH($A795,Partidos!$A$4:$A$107,0))&lt;&gt;"Grupos",INDEX(Partidos!$H$4:$H$107,MATCH($A795,Partidos!$A$4:$A$107,0))="Finalizado",$H795&lt;&gt;"",$H795=INDEX(Partidos!$K$4:$K$107,MATCH($A795,Partidos!$A$4:$A$107,0))),1,0)</f>
        <v>0</v>
      </c>
    </row>
    <row r="796" spans="1:10" x14ac:dyDescent="0.3">
      <c r="A796" s="31">
        <v>73</v>
      </c>
      <c r="B796" s="24" t="str">
        <f>IFERROR(INDEX(Partidos!$D$4:$D$107,MATCH($A796,Partidos!$A$4:$A$107,0)),"")</f>
        <v>Ganador 1A</v>
      </c>
      <c r="C796" s="24" t="str">
        <f>IFERROR(INDEX(Partidos!$E$4:$E$107,MATCH($A796,Partidos!$A$4:$A$107,0)),"")</f>
        <v>Ganador 2B</v>
      </c>
      <c r="D796" s="31" t="s">
        <v>55</v>
      </c>
      <c r="E796" s="24">
        <f>IFERROR(INDEX(Álvaro!F$4:F$107,MATCH($A796,Álvaro!$A$4:$A$107,0)),"")</f>
        <v>0</v>
      </c>
      <c r="F796" s="24">
        <f>IFERROR(INDEX(Álvaro!G$4:G$107,MATCH($A796,Álvaro!$A$4:$A$107,0)),"")</f>
        <v>0</v>
      </c>
      <c r="G796" s="21" t="str">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0</v>
      </c>
      <c r="I796" s="24" t="str">
        <f>IFERROR(INDEX(Partidos!$J$4:$J$107,MATCH($A796,Partidos!$A$4:$A$107,0)),"")</f>
        <v>Dieciseisavos</v>
      </c>
      <c r="J796" s="21">
        <f>IF(AND(INDEX(Partidos!$J$4:$J$107,MATCH($A796,Partidos!$A$4:$A$107,0))&lt;&gt;"Grupos",INDEX(Partidos!$H$4:$H$107,MATCH($A796,Partidos!$A$4:$A$107,0))="Finalizado",$H796&lt;&gt;"",$H796=INDEX(Partidos!$K$4:$K$107,MATCH($A796,Partidos!$A$4:$A$107,0))),1,0)</f>
        <v>0</v>
      </c>
    </row>
    <row r="797" spans="1:10" x14ac:dyDescent="0.3">
      <c r="A797" s="29">
        <v>73</v>
      </c>
      <c r="B797" s="24" t="str">
        <f>IFERROR(INDEX(Partidos!$D$4:$D$107,MATCH($A797,Partidos!$A$4:$A$107,0)),"")</f>
        <v>Ganador 1A</v>
      </c>
      <c r="C797" s="24" t="str">
        <f>IFERROR(INDEX(Partidos!$E$4:$E$107,MATCH($A797,Partidos!$A$4:$A$107,0)),"")</f>
        <v>Ganador 2B</v>
      </c>
      <c r="D797" s="29" t="s">
        <v>264</v>
      </c>
      <c r="E797" s="24">
        <f>IFERROR(INDEX(Pepe!F$4:F$107,MATCH($A797,Pepe!$A$4:$A$107,0)),"")</f>
        <v>0</v>
      </c>
      <c r="F797" s="24">
        <f>IFERROR(INDEX(Pepe!G$4:G$107,MATCH($A797,Pepe!$A$4:$A$107,0)),"")</f>
        <v>0</v>
      </c>
      <c r="G797" s="21" t="str">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0</v>
      </c>
      <c r="I797" s="24" t="str">
        <f>IFERROR(INDEX(Partidos!$J$4:$J$107,MATCH($A797,Partidos!$A$4:$A$107,0)),"")</f>
        <v>Dieciseisavos</v>
      </c>
      <c r="J797" s="21">
        <f>IF(AND(INDEX(Partidos!$J$4:$J$107,MATCH($A797,Partidos!$A$4:$A$107,0))&lt;&gt;"Grupos",INDEX(Partidos!$H$4:$H$107,MATCH($A797,Partidos!$A$4:$A$107,0))="Finalizado",$H797&lt;&gt;"",$H797=INDEX(Partidos!$K$4:$K$107,MATCH($A797,Partidos!$A$4:$A$107,0))),1,0)</f>
        <v>0</v>
      </c>
    </row>
    <row r="798" spans="1:10" x14ac:dyDescent="0.3">
      <c r="A798" s="31">
        <v>73</v>
      </c>
      <c r="B798" s="24" t="str">
        <f>IFERROR(INDEX(Partidos!$D$4:$D$107,MATCH($A798,Partidos!$A$4:$A$107,0)),"")</f>
        <v>Ganador 1A</v>
      </c>
      <c r="C798" s="24" t="str">
        <f>IFERROR(INDEX(Partidos!$E$4:$E$107,MATCH($A798,Partidos!$A$4:$A$107,0)),"")</f>
        <v>Ganador 2B</v>
      </c>
      <c r="D798" s="31" t="s">
        <v>265</v>
      </c>
      <c r="E798" s="24">
        <f>IFERROR(INDEX(Patri!F$4:F$107,MATCH($A798,Patri!$A$4:$A$107,0)),"")</f>
        <v>0</v>
      </c>
      <c r="F798" s="24">
        <f>IFERROR(INDEX(Patri!G$4:G$107,MATCH($A798,Patri!$A$4:$A$107,0)),"")</f>
        <v>0</v>
      </c>
      <c r="G798" s="21" t="str">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0</v>
      </c>
      <c r="I798" s="24" t="str">
        <f>IFERROR(INDEX(Partidos!$J$4:$J$107,MATCH($A798,Partidos!$A$4:$A$107,0)),"")</f>
        <v>Dieciseisavos</v>
      </c>
      <c r="J798" s="21">
        <f>IF(AND(INDEX(Partidos!$J$4:$J$107,MATCH($A798,Partidos!$A$4:$A$107,0))&lt;&gt;"Grupos",INDEX(Partidos!$H$4:$H$107,MATCH($A798,Partidos!$A$4:$A$107,0))="Finalizado",$H798&lt;&gt;"",$H798=INDEX(Partidos!$K$4:$K$107,MATCH($A798,Partidos!$A$4:$A$107,0))),1,0)</f>
        <v>0</v>
      </c>
    </row>
    <row r="799" spans="1:10" x14ac:dyDescent="0.3">
      <c r="A799" s="29">
        <v>73</v>
      </c>
      <c r="B799" s="24" t="str">
        <f>IFERROR(INDEX(Partidos!$D$4:$D$107,MATCH($A799,Partidos!$A$4:$A$107,0)),"")</f>
        <v>Ganador 1A</v>
      </c>
      <c r="C799" s="24" t="str">
        <f>IFERROR(INDEX(Partidos!$E$4:$E$107,MATCH($A799,Partidos!$A$4:$A$107,0)),"")</f>
        <v>Ganador 2B</v>
      </c>
      <c r="D799" s="29" t="s">
        <v>266</v>
      </c>
      <c r="E799" s="24">
        <f>IFERROR(INDEX(Kike!F$4:F$107,MATCH($A799,Kike!$A$4:$A$107,0)),"")</f>
        <v>0</v>
      </c>
      <c r="F799" s="24">
        <f>IFERROR(INDEX(Kike!G$4:G$107,MATCH($A799,Kike!$A$4:$A$107,0)),"")</f>
        <v>0</v>
      </c>
      <c r="G799" s="21" t="str">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0</v>
      </c>
      <c r="I799" s="24" t="str">
        <f>IFERROR(INDEX(Partidos!$J$4:$J$107,MATCH($A799,Partidos!$A$4:$A$107,0)),"")</f>
        <v>Dieciseisavos</v>
      </c>
      <c r="J799" s="21">
        <f>IF(AND(INDEX(Partidos!$J$4:$J$107,MATCH($A799,Partidos!$A$4:$A$107,0))&lt;&gt;"Grupos",INDEX(Partidos!$H$4:$H$107,MATCH($A799,Partidos!$A$4:$A$107,0))="Finalizado",$H799&lt;&gt;"",$H799=INDEX(Partidos!$K$4:$K$107,MATCH($A799,Partidos!$A$4:$A$107,0))),1,0)</f>
        <v>0</v>
      </c>
    </row>
    <row r="800" spans="1:10" x14ac:dyDescent="0.3">
      <c r="A800" s="31">
        <v>73</v>
      </c>
      <c r="B800" s="24" t="str">
        <f>IFERROR(INDEX(Partidos!$D$4:$D$107,MATCH($A800,Partidos!$A$4:$A$107,0)),"")</f>
        <v>Ganador 1A</v>
      </c>
      <c r="C800" s="24" t="str">
        <f>IFERROR(INDEX(Partidos!$E$4:$E$107,MATCH($A800,Partidos!$A$4:$A$107,0)),"")</f>
        <v>Ganador 2B</v>
      </c>
      <c r="D800" s="31" t="s">
        <v>267</v>
      </c>
      <c r="E800" s="24">
        <f>IFERROR(INDEX(Quintero!F$4:F$107,MATCH($A800,Quintero!$A$4:$A$107,0)),"")</f>
        <v>0</v>
      </c>
      <c r="F800" s="24">
        <f>IFERROR(INDEX(Quintero!G$4:G$107,MATCH($A800,Quintero!$A$4:$A$107,0)),"")</f>
        <v>0</v>
      </c>
      <c r="G800" s="21" t="str">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0</v>
      </c>
      <c r="I800" s="24" t="str">
        <f>IFERROR(INDEX(Partidos!$J$4:$J$107,MATCH($A800,Partidos!$A$4:$A$107,0)),"")</f>
        <v>Dieciseisavos</v>
      </c>
      <c r="J800" s="21">
        <f>IF(AND(INDEX(Partidos!$J$4:$J$107,MATCH($A800,Partidos!$A$4:$A$107,0))&lt;&gt;"Grupos",INDEX(Partidos!$H$4:$H$107,MATCH($A800,Partidos!$A$4:$A$107,0))="Finalizado",$H800&lt;&gt;"",$H800=INDEX(Partidos!$K$4:$K$107,MATCH($A800,Partidos!$A$4:$A$107,0))),1,0)</f>
        <v>0</v>
      </c>
    </row>
    <row r="801" spans="1:10" x14ac:dyDescent="0.3">
      <c r="A801" s="29">
        <v>73</v>
      </c>
      <c r="B801" s="24" t="str">
        <f>IFERROR(INDEX(Partidos!$D$4:$D$107,MATCH($A801,Partidos!$A$4:$A$107,0)),"")</f>
        <v>Ganador 1A</v>
      </c>
      <c r="C801" s="24" t="str">
        <f>IFERROR(INDEX(Partidos!$E$4:$E$107,MATCH($A801,Partidos!$A$4:$A$107,0)),"")</f>
        <v>Ganador 2B</v>
      </c>
      <c r="D801" s="29" t="s">
        <v>268</v>
      </c>
      <c r="E801" s="24">
        <f>IFERROR(INDEX(Nacho!F$4:F$107,MATCH($A801,Nacho!$A$4:$A$107,0)),"")</f>
        <v>0</v>
      </c>
      <c r="F801" s="24">
        <f>IFERROR(INDEX(Nacho!G$4:G$107,MATCH($A801,Nacho!$A$4:$A$107,0)),"")</f>
        <v>0</v>
      </c>
      <c r="G801" s="21" t="str">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0</v>
      </c>
      <c r="I801" s="24" t="str">
        <f>IFERROR(INDEX(Partidos!$J$4:$J$107,MATCH($A801,Partidos!$A$4:$A$107,0)),"")</f>
        <v>Dieciseisavos</v>
      </c>
      <c r="J801" s="21">
        <f>IF(AND(INDEX(Partidos!$J$4:$J$107,MATCH($A801,Partidos!$A$4:$A$107,0))&lt;&gt;"Grupos",INDEX(Partidos!$H$4:$H$107,MATCH($A801,Partidos!$A$4:$A$107,0))="Finalizado",$H801&lt;&gt;"",$H801=INDEX(Partidos!$K$4:$K$107,MATCH($A801,Partidos!$A$4:$A$107,0))),1,0)</f>
        <v>0</v>
      </c>
    </row>
    <row r="802" spans="1:10" x14ac:dyDescent="0.3">
      <c r="A802" s="31">
        <v>73</v>
      </c>
      <c r="B802" s="24" t="str">
        <f>IFERROR(INDEX(Partidos!$D$4:$D$107,MATCH($A802,Partidos!$A$4:$A$107,0)),"")</f>
        <v>Ganador 1A</v>
      </c>
      <c r="C802" s="24" t="str">
        <f>IFERROR(INDEX(Partidos!$E$4:$E$107,MATCH($A802,Partidos!$A$4:$A$107,0)),"")</f>
        <v>Ganador 2B</v>
      </c>
      <c r="D802" s="31" t="s">
        <v>269</v>
      </c>
      <c r="E802" s="24">
        <f>IFERROR(INDEX(Luis!F$4:F$107,MATCH($A802,Luis!$A$4:$A$107,0)),"")</f>
        <v>0</v>
      </c>
      <c r="F802" s="24">
        <f>IFERROR(INDEX(Luis!G$4:G$107,MATCH($A802,Luis!$A$4:$A$107,0)),"")</f>
        <v>0</v>
      </c>
      <c r="G802" s="21" t="str">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0</v>
      </c>
      <c r="I802" s="24" t="str">
        <f>IFERROR(INDEX(Partidos!$J$4:$J$107,MATCH($A802,Partidos!$A$4:$A$107,0)),"")</f>
        <v>Dieciseisavos</v>
      </c>
      <c r="J802" s="21">
        <f>IF(AND(INDEX(Partidos!$J$4:$J$107,MATCH($A802,Partidos!$A$4:$A$107,0))&lt;&gt;"Grupos",INDEX(Partidos!$H$4:$H$107,MATCH($A802,Partidos!$A$4:$A$107,0))="Finalizado",$H802&lt;&gt;"",$H802=INDEX(Partidos!$K$4:$K$107,MATCH($A802,Partidos!$A$4:$A$107,0))),1,0)</f>
        <v>0</v>
      </c>
    </row>
    <row r="803" spans="1:10" x14ac:dyDescent="0.3">
      <c r="A803" s="29">
        <v>73</v>
      </c>
      <c r="B803" s="24" t="str">
        <f>IFERROR(INDEX(Partidos!$D$4:$D$107,MATCH($A803,Partidos!$A$4:$A$107,0)),"")</f>
        <v>Ganador 1A</v>
      </c>
      <c r="C803" s="24" t="str">
        <f>IFERROR(INDEX(Partidos!$E$4:$E$107,MATCH($A803,Partidos!$A$4:$A$107,0)),"")</f>
        <v>Ganador 2B</v>
      </c>
      <c r="D803" s="29" t="s">
        <v>270</v>
      </c>
      <c r="E803" s="24">
        <f>IFERROR(INDEX(Felipe!F$4:F$107,MATCH($A803,Felipe!$A$4:$A$107,0)),"")</f>
        <v>0</v>
      </c>
      <c r="F803" s="24">
        <f>IFERROR(INDEX(Felipe!G$4:G$107,MATCH($A803,Felipe!$A$4:$A$107,0)),"")</f>
        <v>0</v>
      </c>
      <c r="G803" s="21" t="str">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0</v>
      </c>
      <c r="I803" s="24" t="str">
        <f>IFERROR(INDEX(Partidos!$J$4:$J$107,MATCH($A803,Partidos!$A$4:$A$107,0)),"")</f>
        <v>Dieciseisavos</v>
      </c>
      <c r="J803" s="21">
        <f>IF(AND(INDEX(Partidos!$J$4:$J$107,MATCH($A803,Partidos!$A$4:$A$107,0))&lt;&gt;"Grupos",INDEX(Partidos!$H$4:$H$107,MATCH($A803,Partidos!$A$4:$A$107,0))="Finalizado",$H803&lt;&gt;"",$H803=INDEX(Partidos!$K$4:$K$107,MATCH($A803,Partidos!$A$4:$A$107,0))),1,0)</f>
        <v>0</v>
      </c>
    </row>
    <row r="804" spans="1:10" x14ac:dyDescent="0.3">
      <c r="A804" s="31">
        <v>73</v>
      </c>
      <c r="B804" s="24" t="str">
        <f>IFERROR(INDEX(Partidos!$D$4:$D$107,MATCH($A804,Partidos!$A$4:$A$107,0)),"")</f>
        <v>Ganador 1A</v>
      </c>
      <c r="C804" s="24" t="str">
        <f>IFERROR(INDEX(Partidos!$E$4:$E$107,MATCH($A804,Partidos!$A$4:$A$107,0)),"")</f>
        <v>Ganador 2B</v>
      </c>
      <c r="D804" s="31" t="s">
        <v>271</v>
      </c>
      <c r="E804" s="24">
        <f>IFERROR(INDEX(Simón!F$4:F$107,MATCH($A804,Simón!$A$4:$A$107,0)),"")</f>
        <v>0</v>
      </c>
      <c r="F804" s="24">
        <f>IFERROR(INDEX(Simón!G$4:G$107,MATCH($A804,Simón!$A$4:$A$107,0)),"")</f>
        <v>0</v>
      </c>
      <c r="G804" s="21" t="str">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0</v>
      </c>
      <c r="I804" s="24" t="str">
        <f>IFERROR(INDEX(Partidos!$J$4:$J$107,MATCH($A804,Partidos!$A$4:$A$107,0)),"")</f>
        <v>Dieciseisavos</v>
      </c>
      <c r="J804" s="21">
        <f>IF(AND(INDEX(Partidos!$J$4:$J$107,MATCH($A804,Partidos!$A$4:$A$107,0))&lt;&gt;"Grupos",INDEX(Partidos!$H$4:$H$107,MATCH($A804,Partidos!$A$4:$A$107,0))="Finalizado",$H804&lt;&gt;"",$H804=INDEX(Partidos!$K$4:$K$107,MATCH($A804,Partidos!$A$4:$A$107,0))),1,0)</f>
        <v>0</v>
      </c>
    </row>
    <row r="805" spans="1:10" x14ac:dyDescent="0.3">
      <c r="A805" s="29">
        <v>73</v>
      </c>
      <c r="B805" s="24" t="str">
        <f>IFERROR(INDEX(Partidos!$D$4:$D$107,MATCH($A805,Partidos!$A$4:$A$107,0)),"")</f>
        <v>Ganador 1A</v>
      </c>
      <c r="C805" s="24" t="str">
        <f>IFERROR(INDEX(Partidos!$E$4:$E$107,MATCH($A805,Partidos!$A$4:$A$107,0)),"")</f>
        <v>Ganador 2B</v>
      </c>
      <c r="D805" s="29" t="s">
        <v>272</v>
      </c>
      <c r="E805" s="24">
        <f>IFERROR(INDEX(Muni!F$4:F$107,MATCH($A805,Muni!$A$4:$A$107,0)),"")</f>
        <v>0</v>
      </c>
      <c r="F805" s="24">
        <f>IFERROR(INDEX(Muni!G$4:G$107,MATCH($A805,Muni!$A$4:$A$107,0)),"")</f>
        <v>0</v>
      </c>
      <c r="G805" s="21" t="str">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0</v>
      </c>
      <c r="I805" s="24" t="str">
        <f>IFERROR(INDEX(Partidos!$J$4:$J$107,MATCH($A805,Partidos!$A$4:$A$107,0)),"")</f>
        <v>Dieciseisavos</v>
      </c>
      <c r="J805" s="21">
        <f>IF(AND(INDEX(Partidos!$J$4:$J$107,MATCH($A805,Partidos!$A$4:$A$107,0))&lt;&gt;"Grupos",INDEX(Partidos!$H$4:$H$107,MATCH($A805,Partidos!$A$4:$A$107,0))="Finalizado",$H805&lt;&gt;"",$H805=INDEX(Partidos!$K$4:$K$107,MATCH($A805,Partidos!$A$4:$A$107,0))),1,0)</f>
        <v>0</v>
      </c>
    </row>
    <row r="806" spans="1:10" x14ac:dyDescent="0.3">
      <c r="A806" s="31">
        <v>73</v>
      </c>
      <c r="B806" s="24" t="str">
        <f>IFERROR(INDEX(Partidos!$D$4:$D$107,MATCH($A806,Partidos!$A$4:$A$107,0)),"")</f>
        <v>Ganador 1A</v>
      </c>
      <c r="C806" s="24" t="str">
        <f>IFERROR(INDEX(Partidos!$E$4:$E$107,MATCH($A806,Partidos!$A$4:$A$107,0)),"")</f>
        <v>Ganador 2B</v>
      </c>
      <c r="D806" s="31" t="s">
        <v>273</v>
      </c>
      <c r="E806" s="24">
        <f>IFERROR(INDEX(Fer!F$4:F$107,MATCH($A806,Fer!$A$4:$A$107,0)),"")</f>
        <v>0</v>
      </c>
      <c r="F806" s="24">
        <f>IFERROR(INDEX(Fer!G$4:G$107,MATCH($A806,Fer!$A$4:$A$107,0)),"")</f>
        <v>0</v>
      </c>
      <c r="G806" s="21" t="str">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0</v>
      </c>
      <c r="I806" s="24" t="str">
        <f>IFERROR(INDEX(Partidos!$J$4:$J$107,MATCH($A806,Partidos!$A$4:$A$107,0)),"")</f>
        <v>Dieciseisavos</v>
      </c>
      <c r="J806" s="21">
        <f>IF(AND(INDEX(Partidos!$J$4:$J$107,MATCH($A806,Partidos!$A$4:$A$107,0))&lt;&gt;"Grupos",INDEX(Partidos!$H$4:$H$107,MATCH($A806,Partidos!$A$4:$A$107,0))="Finalizado",$H806&lt;&gt;"",$H806=INDEX(Partidos!$K$4:$K$107,MATCH($A806,Partidos!$A$4:$A$107,0))),1,0)</f>
        <v>0</v>
      </c>
    </row>
    <row r="807" spans="1:10" x14ac:dyDescent="0.3">
      <c r="A807" s="29">
        <v>74</v>
      </c>
      <c r="B807" s="24" t="str">
        <f>IFERROR(INDEX(Partidos!$D$4:$D$107,MATCH($A807,Partidos!$A$4:$A$107,0)),"")</f>
        <v>Ganador 1C</v>
      </c>
      <c r="C807" s="24" t="str">
        <f>IFERROR(INDEX(Partidos!$E$4:$E$107,MATCH($A807,Partidos!$A$4:$A$107,0)),"")</f>
        <v>Ganador 2D</v>
      </c>
      <c r="D807" s="29" t="s">
        <v>55</v>
      </c>
      <c r="E807" s="24">
        <f>IFERROR(INDEX(Álvaro!F$4:F$107,MATCH($A807,Álvaro!$A$4:$A$107,0)),"")</f>
        <v>0</v>
      </c>
      <c r="F807" s="24">
        <f>IFERROR(INDEX(Álvaro!G$4:G$107,MATCH($A807,Álvaro!$A$4:$A$107,0)),"")</f>
        <v>0</v>
      </c>
      <c r="G807" s="21" t="str">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0</v>
      </c>
      <c r="I807" s="24" t="str">
        <f>IFERROR(INDEX(Partidos!$J$4:$J$107,MATCH($A807,Partidos!$A$4:$A$107,0)),"")</f>
        <v>Dieciseisavos</v>
      </c>
      <c r="J807" s="21">
        <f>IF(AND(INDEX(Partidos!$J$4:$J$107,MATCH($A807,Partidos!$A$4:$A$107,0))&lt;&gt;"Grupos",INDEX(Partidos!$H$4:$H$107,MATCH($A807,Partidos!$A$4:$A$107,0))="Finalizado",$H807&lt;&gt;"",$H807=INDEX(Partidos!$K$4:$K$107,MATCH($A807,Partidos!$A$4:$A$107,0))),1,0)</f>
        <v>0</v>
      </c>
    </row>
    <row r="808" spans="1:10" x14ac:dyDescent="0.3">
      <c r="A808" s="31">
        <v>74</v>
      </c>
      <c r="B808" s="24" t="str">
        <f>IFERROR(INDEX(Partidos!$D$4:$D$107,MATCH($A808,Partidos!$A$4:$A$107,0)),"")</f>
        <v>Ganador 1C</v>
      </c>
      <c r="C808" s="24" t="str">
        <f>IFERROR(INDEX(Partidos!$E$4:$E$107,MATCH($A808,Partidos!$A$4:$A$107,0)),"")</f>
        <v>Ganador 2D</v>
      </c>
      <c r="D808" s="31" t="s">
        <v>264</v>
      </c>
      <c r="E808" s="24">
        <f>IFERROR(INDEX(Pepe!F$4:F$107,MATCH($A808,Pepe!$A$4:$A$107,0)),"")</f>
        <v>0</v>
      </c>
      <c r="F808" s="24">
        <f>IFERROR(INDEX(Pepe!G$4:G$107,MATCH($A808,Pepe!$A$4:$A$107,0)),"")</f>
        <v>0</v>
      </c>
      <c r="G808" s="21" t="str">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0</v>
      </c>
      <c r="I808" s="24" t="str">
        <f>IFERROR(INDEX(Partidos!$J$4:$J$107,MATCH($A808,Partidos!$A$4:$A$107,0)),"")</f>
        <v>Dieciseisavos</v>
      </c>
      <c r="J808" s="21">
        <f>IF(AND(INDEX(Partidos!$J$4:$J$107,MATCH($A808,Partidos!$A$4:$A$107,0))&lt;&gt;"Grupos",INDEX(Partidos!$H$4:$H$107,MATCH($A808,Partidos!$A$4:$A$107,0))="Finalizado",$H808&lt;&gt;"",$H808=INDEX(Partidos!$K$4:$K$107,MATCH($A808,Partidos!$A$4:$A$107,0))),1,0)</f>
        <v>0</v>
      </c>
    </row>
    <row r="809" spans="1:10" x14ac:dyDescent="0.3">
      <c r="A809" s="29">
        <v>74</v>
      </c>
      <c r="B809" s="24" t="str">
        <f>IFERROR(INDEX(Partidos!$D$4:$D$107,MATCH($A809,Partidos!$A$4:$A$107,0)),"")</f>
        <v>Ganador 1C</v>
      </c>
      <c r="C809" s="24" t="str">
        <f>IFERROR(INDEX(Partidos!$E$4:$E$107,MATCH($A809,Partidos!$A$4:$A$107,0)),"")</f>
        <v>Ganador 2D</v>
      </c>
      <c r="D809" s="29" t="s">
        <v>265</v>
      </c>
      <c r="E809" s="24">
        <f>IFERROR(INDEX(Patri!F$4:F$107,MATCH($A809,Patri!$A$4:$A$107,0)),"")</f>
        <v>0</v>
      </c>
      <c r="F809" s="24">
        <f>IFERROR(INDEX(Patri!G$4:G$107,MATCH($A809,Patri!$A$4:$A$107,0)),"")</f>
        <v>0</v>
      </c>
      <c r="G809" s="21" t="str">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0</v>
      </c>
      <c r="I809" s="24" t="str">
        <f>IFERROR(INDEX(Partidos!$J$4:$J$107,MATCH($A809,Partidos!$A$4:$A$107,0)),"")</f>
        <v>Dieciseisavos</v>
      </c>
      <c r="J809" s="21">
        <f>IF(AND(INDEX(Partidos!$J$4:$J$107,MATCH($A809,Partidos!$A$4:$A$107,0))&lt;&gt;"Grupos",INDEX(Partidos!$H$4:$H$107,MATCH($A809,Partidos!$A$4:$A$107,0))="Finalizado",$H809&lt;&gt;"",$H809=INDEX(Partidos!$K$4:$K$107,MATCH($A809,Partidos!$A$4:$A$107,0))),1,0)</f>
        <v>0</v>
      </c>
    </row>
    <row r="810" spans="1:10" x14ac:dyDescent="0.3">
      <c r="A810" s="31">
        <v>74</v>
      </c>
      <c r="B810" s="24" t="str">
        <f>IFERROR(INDEX(Partidos!$D$4:$D$107,MATCH($A810,Partidos!$A$4:$A$107,0)),"")</f>
        <v>Ganador 1C</v>
      </c>
      <c r="C810" s="24" t="str">
        <f>IFERROR(INDEX(Partidos!$E$4:$E$107,MATCH($A810,Partidos!$A$4:$A$107,0)),"")</f>
        <v>Ganador 2D</v>
      </c>
      <c r="D810" s="31" t="s">
        <v>266</v>
      </c>
      <c r="E810" s="24">
        <f>IFERROR(INDEX(Kike!F$4:F$107,MATCH($A810,Kike!$A$4:$A$107,0)),"")</f>
        <v>0</v>
      </c>
      <c r="F810" s="24">
        <f>IFERROR(INDEX(Kike!G$4:G$107,MATCH($A810,Kike!$A$4:$A$107,0)),"")</f>
        <v>0</v>
      </c>
      <c r="G810" s="21" t="str">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0</v>
      </c>
      <c r="I810" s="24" t="str">
        <f>IFERROR(INDEX(Partidos!$J$4:$J$107,MATCH($A810,Partidos!$A$4:$A$107,0)),"")</f>
        <v>Dieciseisavos</v>
      </c>
      <c r="J810" s="21">
        <f>IF(AND(INDEX(Partidos!$J$4:$J$107,MATCH($A810,Partidos!$A$4:$A$107,0))&lt;&gt;"Grupos",INDEX(Partidos!$H$4:$H$107,MATCH($A810,Partidos!$A$4:$A$107,0))="Finalizado",$H810&lt;&gt;"",$H810=INDEX(Partidos!$K$4:$K$107,MATCH($A810,Partidos!$A$4:$A$107,0))),1,0)</f>
        <v>0</v>
      </c>
    </row>
    <row r="811" spans="1:10" x14ac:dyDescent="0.3">
      <c r="A811" s="29">
        <v>74</v>
      </c>
      <c r="B811" s="24" t="str">
        <f>IFERROR(INDEX(Partidos!$D$4:$D$107,MATCH($A811,Partidos!$A$4:$A$107,0)),"")</f>
        <v>Ganador 1C</v>
      </c>
      <c r="C811" s="24" t="str">
        <f>IFERROR(INDEX(Partidos!$E$4:$E$107,MATCH($A811,Partidos!$A$4:$A$107,0)),"")</f>
        <v>Ganador 2D</v>
      </c>
      <c r="D811" s="29" t="s">
        <v>267</v>
      </c>
      <c r="E811" s="24">
        <f>IFERROR(INDEX(Quintero!F$4:F$107,MATCH($A811,Quintero!$A$4:$A$107,0)),"")</f>
        <v>0</v>
      </c>
      <c r="F811" s="24">
        <f>IFERROR(INDEX(Quintero!G$4:G$107,MATCH($A811,Quintero!$A$4:$A$107,0)),"")</f>
        <v>0</v>
      </c>
      <c r="G811" s="21" t="str">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0</v>
      </c>
      <c r="I811" s="24" t="str">
        <f>IFERROR(INDEX(Partidos!$J$4:$J$107,MATCH($A811,Partidos!$A$4:$A$107,0)),"")</f>
        <v>Dieciseisavos</v>
      </c>
      <c r="J811" s="21">
        <f>IF(AND(INDEX(Partidos!$J$4:$J$107,MATCH($A811,Partidos!$A$4:$A$107,0))&lt;&gt;"Grupos",INDEX(Partidos!$H$4:$H$107,MATCH($A811,Partidos!$A$4:$A$107,0))="Finalizado",$H811&lt;&gt;"",$H811=INDEX(Partidos!$K$4:$K$107,MATCH($A811,Partidos!$A$4:$A$107,0))),1,0)</f>
        <v>0</v>
      </c>
    </row>
    <row r="812" spans="1:10" x14ac:dyDescent="0.3">
      <c r="A812" s="31">
        <v>74</v>
      </c>
      <c r="B812" s="24" t="str">
        <f>IFERROR(INDEX(Partidos!$D$4:$D$107,MATCH($A812,Partidos!$A$4:$A$107,0)),"")</f>
        <v>Ganador 1C</v>
      </c>
      <c r="C812" s="24" t="str">
        <f>IFERROR(INDEX(Partidos!$E$4:$E$107,MATCH($A812,Partidos!$A$4:$A$107,0)),"")</f>
        <v>Ganador 2D</v>
      </c>
      <c r="D812" s="31" t="s">
        <v>268</v>
      </c>
      <c r="E812" s="24">
        <f>IFERROR(INDEX(Nacho!F$4:F$107,MATCH($A812,Nacho!$A$4:$A$107,0)),"")</f>
        <v>0</v>
      </c>
      <c r="F812" s="24">
        <f>IFERROR(INDEX(Nacho!G$4:G$107,MATCH($A812,Nacho!$A$4:$A$107,0)),"")</f>
        <v>0</v>
      </c>
      <c r="G812" s="21" t="str">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0</v>
      </c>
      <c r="I812" s="24" t="str">
        <f>IFERROR(INDEX(Partidos!$J$4:$J$107,MATCH($A812,Partidos!$A$4:$A$107,0)),"")</f>
        <v>Dieciseisavos</v>
      </c>
      <c r="J812" s="21">
        <f>IF(AND(INDEX(Partidos!$J$4:$J$107,MATCH($A812,Partidos!$A$4:$A$107,0))&lt;&gt;"Grupos",INDEX(Partidos!$H$4:$H$107,MATCH($A812,Partidos!$A$4:$A$107,0))="Finalizado",$H812&lt;&gt;"",$H812=INDEX(Partidos!$K$4:$K$107,MATCH($A812,Partidos!$A$4:$A$107,0))),1,0)</f>
        <v>0</v>
      </c>
    </row>
    <row r="813" spans="1:10" x14ac:dyDescent="0.3">
      <c r="A813" s="29">
        <v>74</v>
      </c>
      <c r="B813" s="24" t="str">
        <f>IFERROR(INDEX(Partidos!$D$4:$D$107,MATCH($A813,Partidos!$A$4:$A$107,0)),"")</f>
        <v>Ganador 1C</v>
      </c>
      <c r="C813" s="24" t="str">
        <f>IFERROR(INDEX(Partidos!$E$4:$E$107,MATCH($A813,Partidos!$A$4:$A$107,0)),"")</f>
        <v>Ganador 2D</v>
      </c>
      <c r="D813" s="29" t="s">
        <v>269</v>
      </c>
      <c r="E813" s="24">
        <f>IFERROR(INDEX(Luis!F$4:F$107,MATCH($A813,Luis!$A$4:$A$107,0)),"")</f>
        <v>0</v>
      </c>
      <c r="F813" s="24">
        <f>IFERROR(INDEX(Luis!G$4:G$107,MATCH($A813,Luis!$A$4:$A$107,0)),"")</f>
        <v>0</v>
      </c>
      <c r="G813" s="21" t="str">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0</v>
      </c>
      <c r="I813" s="24" t="str">
        <f>IFERROR(INDEX(Partidos!$J$4:$J$107,MATCH($A813,Partidos!$A$4:$A$107,0)),"")</f>
        <v>Dieciseisavos</v>
      </c>
      <c r="J813" s="21">
        <f>IF(AND(INDEX(Partidos!$J$4:$J$107,MATCH($A813,Partidos!$A$4:$A$107,0))&lt;&gt;"Grupos",INDEX(Partidos!$H$4:$H$107,MATCH($A813,Partidos!$A$4:$A$107,0))="Finalizado",$H813&lt;&gt;"",$H813=INDEX(Partidos!$K$4:$K$107,MATCH($A813,Partidos!$A$4:$A$107,0))),1,0)</f>
        <v>0</v>
      </c>
    </row>
    <row r="814" spans="1:10" x14ac:dyDescent="0.3">
      <c r="A814" s="31">
        <v>74</v>
      </c>
      <c r="B814" s="24" t="str">
        <f>IFERROR(INDEX(Partidos!$D$4:$D$107,MATCH($A814,Partidos!$A$4:$A$107,0)),"")</f>
        <v>Ganador 1C</v>
      </c>
      <c r="C814" s="24" t="str">
        <f>IFERROR(INDEX(Partidos!$E$4:$E$107,MATCH($A814,Partidos!$A$4:$A$107,0)),"")</f>
        <v>Ganador 2D</v>
      </c>
      <c r="D814" s="31" t="s">
        <v>270</v>
      </c>
      <c r="E814" s="24">
        <f>IFERROR(INDEX(Felipe!F$4:F$107,MATCH($A814,Felipe!$A$4:$A$107,0)),"")</f>
        <v>0</v>
      </c>
      <c r="F814" s="24">
        <f>IFERROR(INDEX(Felipe!G$4:G$107,MATCH($A814,Felipe!$A$4:$A$107,0)),"")</f>
        <v>0</v>
      </c>
      <c r="G814" s="21" t="str">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0</v>
      </c>
      <c r="I814" s="24" t="str">
        <f>IFERROR(INDEX(Partidos!$J$4:$J$107,MATCH($A814,Partidos!$A$4:$A$107,0)),"")</f>
        <v>Dieciseisavos</v>
      </c>
      <c r="J814" s="21">
        <f>IF(AND(INDEX(Partidos!$J$4:$J$107,MATCH($A814,Partidos!$A$4:$A$107,0))&lt;&gt;"Grupos",INDEX(Partidos!$H$4:$H$107,MATCH($A814,Partidos!$A$4:$A$107,0))="Finalizado",$H814&lt;&gt;"",$H814=INDEX(Partidos!$K$4:$K$107,MATCH($A814,Partidos!$A$4:$A$107,0))),1,0)</f>
        <v>0</v>
      </c>
    </row>
    <row r="815" spans="1:10" x14ac:dyDescent="0.3">
      <c r="A815" s="29">
        <v>74</v>
      </c>
      <c r="B815" s="24" t="str">
        <f>IFERROR(INDEX(Partidos!$D$4:$D$107,MATCH($A815,Partidos!$A$4:$A$107,0)),"")</f>
        <v>Ganador 1C</v>
      </c>
      <c r="C815" s="24" t="str">
        <f>IFERROR(INDEX(Partidos!$E$4:$E$107,MATCH($A815,Partidos!$A$4:$A$107,0)),"")</f>
        <v>Ganador 2D</v>
      </c>
      <c r="D815" s="29" t="s">
        <v>271</v>
      </c>
      <c r="E815" s="24">
        <f>IFERROR(INDEX(Simón!F$4:F$107,MATCH($A815,Simón!$A$4:$A$107,0)),"")</f>
        <v>0</v>
      </c>
      <c r="F815" s="24">
        <f>IFERROR(INDEX(Simón!G$4:G$107,MATCH($A815,Simón!$A$4:$A$107,0)),"")</f>
        <v>0</v>
      </c>
      <c r="G815" s="21" t="str">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0</v>
      </c>
      <c r="I815" s="24" t="str">
        <f>IFERROR(INDEX(Partidos!$J$4:$J$107,MATCH($A815,Partidos!$A$4:$A$107,0)),"")</f>
        <v>Dieciseisavos</v>
      </c>
      <c r="J815" s="21">
        <f>IF(AND(INDEX(Partidos!$J$4:$J$107,MATCH($A815,Partidos!$A$4:$A$107,0))&lt;&gt;"Grupos",INDEX(Partidos!$H$4:$H$107,MATCH($A815,Partidos!$A$4:$A$107,0))="Finalizado",$H815&lt;&gt;"",$H815=INDEX(Partidos!$K$4:$K$107,MATCH($A815,Partidos!$A$4:$A$107,0))),1,0)</f>
        <v>0</v>
      </c>
    </row>
    <row r="816" spans="1:10" x14ac:dyDescent="0.3">
      <c r="A816" s="31">
        <v>74</v>
      </c>
      <c r="B816" s="24" t="str">
        <f>IFERROR(INDEX(Partidos!$D$4:$D$107,MATCH($A816,Partidos!$A$4:$A$107,0)),"")</f>
        <v>Ganador 1C</v>
      </c>
      <c r="C816" s="24" t="str">
        <f>IFERROR(INDEX(Partidos!$E$4:$E$107,MATCH($A816,Partidos!$A$4:$A$107,0)),"")</f>
        <v>Ganador 2D</v>
      </c>
      <c r="D816" s="31" t="s">
        <v>272</v>
      </c>
      <c r="E816" s="24">
        <f>IFERROR(INDEX(Muni!F$4:F$107,MATCH($A816,Muni!$A$4:$A$107,0)),"")</f>
        <v>0</v>
      </c>
      <c r="F816" s="24">
        <f>IFERROR(INDEX(Muni!G$4:G$107,MATCH($A816,Muni!$A$4:$A$107,0)),"")</f>
        <v>0</v>
      </c>
      <c r="G816" s="21" t="str">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0</v>
      </c>
      <c r="I816" s="24" t="str">
        <f>IFERROR(INDEX(Partidos!$J$4:$J$107,MATCH($A816,Partidos!$A$4:$A$107,0)),"")</f>
        <v>Dieciseisavos</v>
      </c>
      <c r="J816" s="21">
        <f>IF(AND(INDEX(Partidos!$J$4:$J$107,MATCH($A816,Partidos!$A$4:$A$107,0))&lt;&gt;"Grupos",INDEX(Partidos!$H$4:$H$107,MATCH($A816,Partidos!$A$4:$A$107,0))="Finalizado",$H816&lt;&gt;"",$H816=INDEX(Partidos!$K$4:$K$107,MATCH($A816,Partidos!$A$4:$A$107,0))),1,0)</f>
        <v>0</v>
      </c>
    </row>
    <row r="817" spans="1:10" x14ac:dyDescent="0.3">
      <c r="A817" s="29">
        <v>74</v>
      </c>
      <c r="B817" s="24" t="str">
        <f>IFERROR(INDEX(Partidos!$D$4:$D$107,MATCH($A817,Partidos!$A$4:$A$107,0)),"")</f>
        <v>Ganador 1C</v>
      </c>
      <c r="C817" s="24" t="str">
        <f>IFERROR(INDEX(Partidos!$E$4:$E$107,MATCH($A817,Partidos!$A$4:$A$107,0)),"")</f>
        <v>Ganador 2D</v>
      </c>
      <c r="D817" s="29" t="s">
        <v>273</v>
      </c>
      <c r="E817" s="24">
        <f>IFERROR(INDEX(Fer!F$4:F$107,MATCH($A817,Fer!$A$4:$A$107,0)),"")</f>
        <v>0</v>
      </c>
      <c r="F817" s="24">
        <f>IFERROR(INDEX(Fer!G$4:G$107,MATCH($A817,Fer!$A$4:$A$107,0)),"")</f>
        <v>0</v>
      </c>
      <c r="G817" s="21" t="str">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0</v>
      </c>
      <c r="I817" s="24" t="str">
        <f>IFERROR(INDEX(Partidos!$J$4:$J$107,MATCH($A817,Partidos!$A$4:$A$107,0)),"")</f>
        <v>Dieciseisavos</v>
      </c>
      <c r="J817" s="21">
        <f>IF(AND(INDEX(Partidos!$J$4:$J$107,MATCH($A817,Partidos!$A$4:$A$107,0))&lt;&gt;"Grupos",INDEX(Partidos!$H$4:$H$107,MATCH($A817,Partidos!$A$4:$A$107,0))="Finalizado",$H817&lt;&gt;"",$H817=INDEX(Partidos!$K$4:$K$107,MATCH($A817,Partidos!$A$4:$A$107,0))),1,0)</f>
        <v>0</v>
      </c>
    </row>
    <row r="818" spans="1:10" x14ac:dyDescent="0.3">
      <c r="A818" s="31">
        <v>75</v>
      </c>
      <c r="B818" s="24" t="str">
        <f>IFERROR(INDEX(Partidos!$D$4:$D$107,MATCH($A818,Partidos!$A$4:$A$107,0)),"")</f>
        <v>Ganador 1E</v>
      </c>
      <c r="C818" s="24" t="str">
        <f>IFERROR(INDEX(Partidos!$E$4:$E$107,MATCH($A818,Partidos!$A$4:$A$107,0)),"")</f>
        <v>Ganador 2F</v>
      </c>
      <c r="D818" s="31" t="s">
        <v>55</v>
      </c>
      <c r="E818" s="24">
        <f>IFERROR(INDEX(Álvaro!F$4:F$107,MATCH($A818,Álvaro!$A$4:$A$107,0)),"")</f>
        <v>0</v>
      </c>
      <c r="F818" s="24">
        <f>IFERROR(INDEX(Álvaro!G$4:G$107,MATCH($A818,Álvaro!$A$4:$A$107,0)),"")</f>
        <v>0</v>
      </c>
      <c r="G818" s="21" t="str">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0</v>
      </c>
      <c r="I818" s="24" t="str">
        <f>IFERROR(INDEX(Partidos!$J$4:$J$107,MATCH($A818,Partidos!$A$4:$A$107,0)),"")</f>
        <v>Dieciseisavos</v>
      </c>
      <c r="J818" s="21">
        <f>IF(AND(INDEX(Partidos!$J$4:$J$107,MATCH($A818,Partidos!$A$4:$A$107,0))&lt;&gt;"Grupos",INDEX(Partidos!$H$4:$H$107,MATCH($A818,Partidos!$A$4:$A$107,0))="Finalizado",$H818&lt;&gt;"",$H818=INDEX(Partidos!$K$4:$K$107,MATCH($A818,Partidos!$A$4:$A$107,0))),1,0)</f>
        <v>0</v>
      </c>
    </row>
    <row r="819" spans="1:10" x14ac:dyDescent="0.3">
      <c r="A819" s="29">
        <v>75</v>
      </c>
      <c r="B819" s="24" t="str">
        <f>IFERROR(INDEX(Partidos!$D$4:$D$107,MATCH($A819,Partidos!$A$4:$A$107,0)),"")</f>
        <v>Ganador 1E</v>
      </c>
      <c r="C819" s="24" t="str">
        <f>IFERROR(INDEX(Partidos!$E$4:$E$107,MATCH($A819,Partidos!$A$4:$A$107,0)),"")</f>
        <v>Ganador 2F</v>
      </c>
      <c r="D819" s="29" t="s">
        <v>264</v>
      </c>
      <c r="E819" s="24">
        <f>IFERROR(INDEX(Pepe!F$4:F$107,MATCH($A819,Pepe!$A$4:$A$107,0)),"")</f>
        <v>0</v>
      </c>
      <c r="F819" s="24">
        <f>IFERROR(INDEX(Pepe!G$4:G$107,MATCH($A819,Pepe!$A$4:$A$107,0)),"")</f>
        <v>0</v>
      </c>
      <c r="G819" s="21" t="str">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0</v>
      </c>
      <c r="I819" s="24" t="str">
        <f>IFERROR(INDEX(Partidos!$J$4:$J$107,MATCH($A819,Partidos!$A$4:$A$107,0)),"")</f>
        <v>Dieciseisavos</v>
      </c>
      <c r="J819" s="21">
        <f>IF(AND(INDEX(Partidos!$J$4:$J$107,MATCH($A819,Partidos!$A$4:$A$107,0))&lt;&gt;"Grupos",INDEX(Partidos!$H$4:$H$107,MATCH($A819,Partidos!$A$4:$A$107,0))="Finalizado",$H819&lt;&gt;"",$H819=INDEX(Partidos!$K$4:$K$107,MATCH($A819,Partidos!$A$4:$A$107,0))),1,0)</f>
        <v>0</v>
      </c>
    </row>
    <row r="820" spans="1:10" x14ac:dyDescent="0.3">
      <c r="A820" s="31">
        <v>75</v>
      </c>
      <c r="B820" s="24" t="str">
        <f>IFERROR(INDEX(Partidos!$D$4:$D$107,MATCH($A820,Partidos!$A$4:$A$107,0)),"")</f>
        <v>Ganador 1E</v>
      </c>
      <c r="C820" s="24" t="str">
        <f>IFERROR(INDEX(Partidos!$E$4:$E$107,MATCH($A820,Partidos!$A$4:$A$107,0)),"")</f>
        <v>Ganador 2F</v>
      </c>
      <c r="D820" s="31" t="s">
        <v>265</v>
      </c>
      <c r="E820" s="24">
        <f>IFERROR(INDEX(Patri!F$4:F$107,MATCH($A820,Patri!$A$4:$A$107,0)),"")</f>
        <v>0</v>
      </c>
      <c r="F820" s="24">
        <f>IFERROR(INDEX(Patri!G$4:G$107,MATCH($A820,Patri!$A$4:$A$107,0)),"")</f>
        <v>0</v>
      </c>
      <c r="G820" s="21" t="str">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0</v>
      </c>
      <c r="I820" s="24" t="str">
        <f>IFERROR(INDEX(Partidos!$J$4:$J$107,MATCH($A820,Partidos!$A$4:$A$107,0)),"")</f>
        <v>Dieciseisavos</v>
      </c>
      <c r="J820" s="21">
        <f>IF(AND(INDEX(Partidos!$J$4:$J$107,MATCH($A820,Partidos!$A$4:$A$107,0))&lt;&gt;"Grupos",INDEX(Partidos!$H$4:$H$107,MATCH($A820,Partidos!$A$4:$A$107,0))="Finalizado",$H820&lt;&gt;"",$H820=INDEX(Partidos!$K$4:$K$107,MATCH($A820,Partidos!$A$4:$A$107,0))),1,0)</f>
        <v>0</v>
      </c>
    </row>
    <row r="821" spans="1:10" x14ac:dyDescent="0.3">
      <c r="A821" s="29">
        <v>75</v>
      </c>
      <c r="B821" s="24" t="str">
        <f>IFERROR(INDEX(Partidos!$D$4:$D$107,MATCH($A821,Partidos!$A$4:$A$107,0)),"")</f>
        <v>Ganador 1E</v>
      </c>
      <c r="C821" s="24" t="str">
        <f>IFERROR(INDEX(Partidos!$E$4:$E$107,MATCH($A821,Partidos!$A$4:$A$107,0)),"")</f>
        <v>Ganador 2F</v>
      </c>
      <c r="D821" s="29" t="s">
        <v>266</v>
      </c>
      <c r="E821" s="24">
        <f>IFERROR(INDEX(Kike!F$4:F$107,MATCH($A821,Kike!$A$4:$A$107,0)),"")</f>
        <v>0</v>
      </c>
      <c r="F821" s="24">
        <f>IFERROR(INDEX(Kike!G$4:G$107,MATCH($A821,Kike!$A$4:$A$107,0)),"")</f>
        <v>0</v>
      </c>
      <c r="G821" s="21" t="str">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0</v>
      </c>
      <c r="I821" s="24" t="str">
        <f>IFERROR(INDEX(Partidos!$J$4:$J$107,MATCH($A821,Partidos!$A$4:$A$107,0)),"")</f>
        <v>Dieciseisavos</v>
      </c>
      <c r="J821" s="21">
        <f>IF(AND(INDEX(Partidos!$J$4:$J$107,MATCH($A821,Partidos!$A$4:$A$107,0))&lt;&gt;"Grupos",INDEX(Partidos!$H$4:$H$107,MATCH($A821,Partidos!$A$4:$A$107,0))="Finalizado",$H821&lt;&gt;"",$H821=INDEX(Partidos!$K$4:$K$107,MATCH($A821,Partidos!$A$4:$A$107,0))),1,0)</f>
        <v>0</v>
      </c>
    </row>
    <row r="822" spans="1:10" x14ac:dyDescent="0.3">
      <c r="A822" s="31">
        <v>75</v>
      </c>
      <c r="B822" s="24" t="str">
        <f>IFERROR(INDEX(Partidos!$D$4:$D$107,MATCH($A822,Partidos!$A$4:$A$107,0)),"")</f>
        <v>Ganador 1E</v>
      </c>
      <c r="C822" s="24" t="str">
        <f>IFERROR(INDEX(Partidos!$E$4:$E$107,MATCH($A822,Partidos!$A$4:$A$107,0)),"")</f>
        <v>Ganador 2F</v>
      </c>
      <c r="D822" s="31" t="s">
        <v>267</v>
      </c>
      <c r="E822" s="24">
        <f>IFERROR(INDEX(Quintero!F$4:F$107,MATCH($A822,Quintero!$A$4:$A$107,0)),"")</f>
        <v>0</v>
      </c>
      <c r="F822" s="24">
        <f>IFERROR(INDEX(Quintero!G$4:G$107,MATCH($A822,Quintero!$A$4:$A$107,0)),"")</f>
        <v>0</v>
      </c>
      <c r="G822" s="21" t="str">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0</v>
      </c>
      <c r="I822" s="24" t="str">
        <f>IFERROR(INDEX(Partidos!$J$4:$J$107,MATCH($A822,Partidos!$A$4:$A$107,0)),"")</f>
        <v>Dieciseisavos</v>
      </c>
      <c r="J822" s="21">
        <f>IF(AND(INDEX(Partidos!$J$4:$J$107,MATCH($A822,Partidos!$A$4:$A$107,0))&lt;&gt;"Grupos",INDEX(Partidos!$H$4:$H$107,MATCH($A822,Partidos!$A$4:$A$107,0))="Finalizado",$H822&lt;&gt;"",$H822=INDEX(Partidos!$K$4:$K$107,MATCH($A822,Partidos!$A$4:$A$107,0))),1,0)</f>
        <v>0</v>
      </c>
    </row>
    <row r="823" spans="1:10" x14ac:dyDescent="0.3">
      <c r="A823" s="29">
        <v>75</v>
      </c>
      <c r="B823" s="24" t="str">
        <f>IFERROR(INDEX(Partidos!$D$4:$D$107,MATCH($A823,Partidos!$A$4:$A$107,0)),"")</f>
        <v>Ganador 1E</v>
      </c>
      <c r="C823" s="24" t="str">
        <f>IFERROR(INDEX(Partidos!$E$4:$E$107,MATCH($A823,Partidos!$A$4:$A$107,0)),"")</f>
        <v>Ganador 2F</v>
      </c>
      <c r="D823" s="29" t="s">
        <v>268</v>
      </c>
      <c r="E823" s="24">
        <f>IFERROR(INDEX(Nacho!F$4:F$107,MATCH($A823,Nacho!$A$4:$A$107,0)),"")</f>
        <v>0</v>
      </c>
      <c r="F823" s="24">
        <f>IFERROR(INDEX(Nacho!G$4:G$107,MATCH($A823,Nacho!$A$4:$A$107,0)),"")</f>
        <v>0</v>
      </c>
      <c r="G823" s="21" t="str">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0</v>
      </c>
      <c r="I823" s="24" t="str">
        <f>IFERROR(INDEX(Partidos!$J$4:$J$107,MATCH($A823,Partidos!$A$4:$A$107,0)),"")</f>
        <v>Dieciseisavos</v>
      </c>
      <c r="J823" s="21">
        <f>IF(AND(INDEX(Partidos!$J$4:$J$107,MATCH($A823,Partidos!$A$4:$A$107,0))&lt;&gt;"Grupos",INDEX(Partidos!$H$4:$H$107,MATCH($A823,Partidos!$A$4:$A$107,0))="Finalizado",$H823&lt;&gt;"",$H823=INDEX(Partidos!$K$4:$K$107,MATCH($A823,Partidos!$A$4:$A$107,0))),1,0)</f>
        <v>0</v>
      </c>
    </row>
    <row r="824" spans="1:10" x14ac:dyDescent="0.3">
      <c r="A824" s="31">
        <v>75</v>
      </c>
      <c r="B824" s="24" t="str">
        <f>IFERROR(INDEX(Partidos!$D$4:$D$107,MATCH($A824,Partidos!$A$4:$A$107,0)),"")</f>
        <v>Ganador 1E</v>
      </c>
      <c r="C824" s="24" t="str">
        <f>IFERROR(INDEX(Partidos!$E$4:$E$107,MATCH($A824,Partidos!$A$4:$A$107,0)),"")</f>
        <v>Ganador 2F</v>
      </c>
      <c r="D824" s="31" t="s">
        <v>269</v>
      </c>
      <c r="E824" s="24">
        <f>IFERROR(INDEX(Luis!F$4:F$107,MATCH($A824,Luis!$A$4:$A$107,0)),"")</f>
        <v>0</v>
      </c>
      <c r="F824" s="24">
        <f>IFERROR(INDEX(Luis!G$4:G$107,MATCH($A824,Luis!$A$4:$A$107,0)),"")</f>
        <v>0</v>
      </c>
      <c r="G824" s="21" t="str">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0</v>
      </c>
      <c r="I824" s="24" t="str">
        <f>IFERROR(INDEX(Partidos!$J$4:$J$107,MATCH($A824,Partidos!$A$4:$A$107,0)),"")</f>
        <v>Dieciseisavos</v>
      </c>
      <c r="J824" s="21">
        <f>IF(AND(INDEX(Partidos!$J$4:$J$107,MATCH($A824,Partidos!$A$4:$A$107,0))&lt;&gt;"Grupos",INDEX(Partidos!$H$4:$H$107,MATCH($A824,Partidos!$A$4:$A$107,0))="Finalizado",$H824&lt;&gt;"",$H824=INDEX(Partidos!$K$4:$K$107,MATCH($A824,Partidos!$A$4:$A$107,0))),1,0)</f>
        <v>0</v>
      </c>
    </row>
    <row r="825" spans="1:10" x14ac:dyDescent="0.3">
      <c r="A825" s="29">
        <v>75</v>
      </c>
      <c r="B825" s="24" t="str">
        <f>IFERROR(INDEX(Partidos!$D$4:$D$107,MATCH($A825,Partidos!$A$4:$A$107,0)),"")</f>
        <v>Ganador 1E</v>
      </c>
      <c r="C825" s="24" t="str">
        <f>IFERROR(INDEX(Partidos!$E$4:$E$107,MATCH($A825,Partidos!$A$4:$A$107,0)),"")</f>
        <v>Ganador 2F</v>
      </c>
      <c r="D825" s="29" t="s">
        <v>270</v>
      </c>
      <c r="E825" s="24">
        <f>IFERROR(INDEX(Felipe!F$4:F$107,MATCH($A825,Felipe!$A$4:$A$107,0)),"")</f>
        <v>0</v>
      </c>
      <c r="F825" s="24">
        <f>IFERROR(INDEX(Felipe!G$4:G$107,MATCH($A825,Felipe!$A$4:$A$107,0)),"")</f>
        <v>0</v>
      </c>
      <c r="G825" s="21" t="str">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0</v>
      </c>
      <c r="I825" s="24" t="str">
        <f>IFERROR(INDEX(Partidos!$J$4:$J$107,MATCH($A825,Partidos!$A$4:$A$107,0)),"")</f>
        <v>Dieciseisavos</v>
      </c>
      <c r="J825" s="21">
        <f>IF(AND(INDEX(Partidos!$J$4:$J$107,MATCH($A825,Partidos!$A$4:$A$107,0))&lt;&gt;"Grupos",INDEX(Partidos!$H$4:$H$107,MATCH($A825,Partidos!$A$4:$A$107,0))="Finalizado",$H825&lt;&gt;"",$H825=INDEX(Partidos!$K$4:$K$107,MATCH($A825,Partidos!$A$4:$A$107,0))),1,0)</f>
        <v>0</v>
      </c>
    </row>
    <row r="826" spans="1:10" x14ac:dyDescent="0.3">
      <c r="A826" s="31">
        <v>75</v>
      </c>
      <c r="B826" s="24" t="str">
        <f>IFERROR(INDEX(Partidos!$D$4:$D$107,MATCH($A826,Partidos!$A$4:$A$107,0)),"")</f>
        <v>Ganador 1E</v>
      </c>
      <c r="C826" s="24" t="str">
        <f>IFERROR(INDEX(Partidos!$E$4:$E$107,MATCH($A826,Partidos!$A$4:$A$107,0)),"")</f>
        <v>Ganador 2F</v>
      </c>
      <c r="D826" s="31" t="s">
        <v>271</v>
      </c>
      <c r="E826" s="24">
        <f>IFERROR(INDEX(Simón!F$4:F$107,MATCH($A826,Simón!$A$4:$A$107,0)),"")</f>
        <v>0</v>
      </c>
      <c r="F826" s="24">
        <f>IFERROR(INDEX(Simón!G$4:G$107,MATCH($A826,Simón!$A$4:$A$107,0)),"")</f>
        <v>0</v>
      </c>
      <c r="G826" s="21" t="str">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0</v>
      </c>
      <c r="I826" s="24" t="str">
        <f>IFERROR(INDEX(Partidos!$J$4:$J$107,MATCH($A826,Partidos!$A$4:$A$107,0)),"")</f>
        <v>Dieciseisavos</v>
      </c>
      <c r="J826" s="21">
        <f>IF(AND(INDEX(Partidos!$J$4:$J$107,MATCH($A826,Partidos!$A$4:$A$107,0))&lt;&gt;"Grupos",INDEX(Partidos!$H$4:$H$107,MATCH($A826,Partidos!$A$4:$A$107,0))="Finalizado",$H826&lt;&gt;"",$H826=INDEX(Partidos!$K$4:$K$107,MATCH($A826,Partidos!$A$4:$A$107,0))),1,0)</f>
        <v>0</v>
      </c>
    </row>
    <row r="827" spans="1:10" x14ac:dyDescent="0.3">
      <c r="A827" s="29">
        <v>75</v>
      </c>
      <c r="B827" s="24" t="str">
        <f>IFERROR(INDEX(Partidos!$D$4:$D$107,MATCH($A827,Partidos!$A$4:$A$107,0)),"")</f>
        <v>Ganador 1E</v>
      </c>
      <c r="C827" s="24" t="str">
        <f>IFERROR(INDEX(Partidos!$E$4:$E$107,MATCH($A827,Partidos!$A$4:$A$107,0)),"")</f>
        <v>Ganador 2F</v>
      </c>
      <c r="D827" s="29" t="s">
        <v>272</v>
      </c>
      <c r="E827" s="24">
        <f>IFERROR(INDEX(Muni!F$4:F$107,MATCH($A827,Muni!$A$4:$A$107,0)),"")</f>
        <v>0</v>
      </c>
      <c r="F827" s="24">
        <f>IFERROR(INDEX(Muni!G$4:G$107,MATCH($A827,Muni!$A$4:$A$107,0)),"")</f>
        <v>0</v>
      </c>
      <c r="G827" s="21" t="str">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0</v>
      </c>
      <c r="I827" s="24" t="str">
        <f>IFERROR(INDEX(Partidos!$J$4:$J$107,MATCH($A827,Partidos!$A$4:$A$107,0)),"")</f>
        <v>Dieciseisavos</v>
      </c>
      <c r="J827" s="21">
        <f>IF(AND(INDEX(Partidos!$J$4:$J$107,MATCH($A827,Partidos!$A$4:$A$107,0))&lt;&gt;"Grupos",INDEX(Partidos!$H$4:$H$107,MATCH($A827,Partidos!$A$4:$A$107,0))="Finalizado",$H827&lt;&gt;"",$H827=INDEX(Partidos!$K$4:$K$107,MATCH($A827,Partidos!$A$4:$A$107,0))),1,0)</f>
        <v>0</v>
      </c>
    </row>
    <row r="828" spans="1:10" x14ac:dyDescent="0.3">
      <c r="A828" s="31">
        <v>75</v>
      </c>
      <c r="B828" s="24" t="str">
        <f>IFERROR(INDEX(Partidos!$D$4:$D$107,MATCH($A828,Partidos!$A$4:$A$107,0)),"")</f>
        <v>Ganador 1E</v>
      </c>
      <c r="C828" s="24" t="str">
        <f>IFERROR(INDEX(Partidos!$E$4:$E$107,MATCH($A828,Partidos!$A$4:$A$107,0)),"")</f>
        <v>Ganador 2F</v>
      </c>
      <c r="D828" s="31" t="s">
        <v>273</v>
      </c>
      <c r="E828" s="24">
        <f>IFERROR(INDEX(Fer!F$4:F$107,MATCH($A828,Fer!$A$4:$A$107,0)),"")</f>
        <v>0</v>
      </c>
      <c r="F828" s="24">
        <f>IFERROR(INDEX(Fer!G$4:G$107,MATCH($A828,Fer!$A$4:$A$107,0)),"")</f>
        <v>0</v>
      </c>
      <c r="G828" s="21" t="str">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0</v>
      </c>
      <c r="I828" s="24" t="str">
        <f>IFERROR(INDEX(Partidos!$J$4:$J$107,MATCH($A828,Partidos!$A$4:$A$107,0)),"")</f>
        <v>Dieciseisavos</v>
      </c>
      <c r="J828" s="21">
        <f>IF(AND(INDEX(Partidos!$J$4:$J$107,MATCH($A828,Partidos!$A$4:$A$107,0))&lt;&gt;"Grupos",INDEX(Partidos!$H$4:$H$107,MATCH($A828,Partidos!$A$4:$A$107,0))="Finalizado",$H828&lt;&gt;"",$H828=INDEX(Partidos!$K$4:$K$107,MATCH($A828,Partidos!$A$4:$A$107,0))),1,0)</f>
        <v>0</v>
      </c>
    </row>
    <row r="829" spans="1:10" x14ac:dyDescent="0.3">
      <c r="A829" s="29">
        <v>76</v>
      </c>
      <c r="B829" s="24" t="str">
        <f>IFERROR(INDEX(Partidos!$D$4:$D$107,MATCH($A829,Partidos!$A$4:$A$107,0)),"")</f>
        <v>Ganador 1G</v>
      </c>
      <c r="C829" s="24" t="str">
        <f>IFERROR(INDEX(Partidos!$E$4:$E$107,MATCH($A829,Partidos!$A$4:$A$107,0)),"")</f>
        <v>Ganador 2H</v>
      </c>
      <c r="D829" s="29" t="s">
        <v>55</v>
      </c>
      <c r="E829" s="24">
        <f>IFERROR(INDEX(Álvaro!F$4:F$107,MATCH($A829,Álvaro!$A$4:$A$107,0)),"")</f>
        <v>0</v>
      </c>
      <c r="F829" s="24">
        <f>IFERROR(INDEX(Álvaro!G$4:G$107,MATCH($A829,Álvaro!$A$4:$A$107,0)),"")</f>
        <v>0</v>
      </c>
      <c r="G829" s="21" t="str">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0</v>
      </c>
      <c r="I829" s="24" t="str">
        <f>IFERROR(INDEX(Partidos!$J$4:$J$107,MATCH($A829,Partidos!$A$4:$A$107,0)),"")</f>
        <v>Dieciseisavos</v>
      </c>
      <c r="J829" s="21">
        <f>IF(AND(INDEX(Partidos!$J$4:$J$107,MATCH($A829,Partidos!$A$4:$A$107,0))&lt;&gt;"Grupos",INDEX(Partidos!$H$4:$H$107,MATCH($A829,Partidos!$A$4:$A$107,0))="Finalizado",$H829&lt;&gt;"",$H829=INDEX(Partidos!$K$4:$K$107,MATCH($A829,Partidos!$A$4:$A$107,0))),1,0)</f>
        <v>0</v>
      </c>
    </row>
    <row r="830" spans="1:10" x14ac:dyDescent="0.3">
      <c r="A830" s="31">
        <v>76</v>
      </c>
      <c r="B830" s="24" t="str">
        <f>IFERROR(INDEX(Partidos!$D$4:$D$107,MATCH($A830,Partidos!$A$4:$A$107,0)),"")</f>
        <v>Ganador 1G</v>
      </c>
      <c r="C830" s="24" t="str">
        <f>IFERROR(INDEX(Partidos!$E$4:$E$107,MATCH($A830,Partidos!$A$4:$A$107,0)),"")</f>
        <v>Ganador 2H</v>
      </c>
      <c r="D830" s="31" t="s">
        <v>264</v>
      </c>
      <c r="E830" s="24">
        <f>IFERROR(INDEX(Pepe!F$4:F$107,MATCH($A830,Pepe!$A$4:$A$107,0)),"")</f>
        <v>0</v>
      </c>
      <c r="F830" s="24">
        <f>IFERROR(INDEX(Pepe!G$4:G$107,MATCH($A830,Pepe!$A$4:$A$107,0)),"")</f>
        <v>0</v>
      </c>
      <c r="G830" s="21" t="str">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0</v>
      </c>
      <c r="I830" s="24" t="str">
        <f>IFERROR(INDEX(Partidos!$J$4:$J$107,MATCH($A830,Partidos!$A$4:$A$107,0)),"")</f>
        <v>Dieciseisavos</v>
      </c>
      <c r="J830" s="21">
        <f>IF(AND(INDEX(Partidos!$J$4:$J$107,MATCH($A830,Partidos!$A$4:$A$107,0))&lt;&gt;"Grupos",INDEX(Partidos!$H$4:$H$107,MATCH($A830,Partidos!$A$4:$A$107,0))="Finalizado",$H830&lt;&gt;"",$H830=INDEX(Partidos!$K$4:$K$107,MATCH($A830,Partidos!$A$4:$A$107,0))),1,0)</f>
        <v>0</v>
      </c>
    </row>
    <row r="831" spans="1:10" x14ac:dyDescent="0.3">
      <c r="A831" s="29">
        <v>76</v>
      </c>
      <c r="B831" s="24" t="str">
        <f>IFERROR(INDEX(Partidos!$D$4:$D$107,MATCH($A831,Partidos!$A$4:$A$107,0)),"")</f>
        <v>Ganador 1G</v>
      </c>
      <c r="C831" s="24" t="str">
        <f>IFERROR(INDEX(Partidos!$E$4:$E$107,MATCH($A831,Partidos!$A$4:$A$107,0)),"")</f>
        <v>Ganador 2H</v>
      </c>
      <c r="D831" s="29" t="s">
        <v>265</v>
      </c>
      <c r="E831" s="24">
        <f>IFERROR(INDEX(Patri!F$4:F$107,MATCH($A831,Patri!$A$4:$A$107,0)),"")</f>
        <v>0</v>
      </c>
      <c r="F831" s="24">
        <f>IFERROR(INDEX(Patri!G$4:G$107,MATCH($A831,Patri!$A$4:$A$107,0)),"")</f>
        <v>0</v>
      </c>
      <c r="G831" s="21" t="str">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0</v>
      </c>
      <c r="I831" s="24" t="str">
        <f>IFERROR(INDEX(Partidos!$J$4:$J$107,MATCH($A831,Partidos!$A$4:$A$107,0)),"")</f>
        <v>Dieciseisavos</v>
      </c>
      <c r="J831" s="21">
        <f>IF(AND(INDEX(Partidos!$J$4:$J$107,MATCH($A831,Partidos!$A$4:$A$107,0))&lt;&gt;"Grupos",INDEX(Partidos!$H$4:$H$107,MATCH($A831,Partidos!$A$4:$A$107,0))="Finalizado",$H831&lt;&gt;"",$H831=INDEX(Partidos!$K$4:$K$107,MATCH($A831,Partidos!$A$4:$A$107,0))),1,0)</f>
        <v>0</v>
      </c>
    </row>
    <row r="832" spans="1:10" x14ac:dyDescent="0.3">
      <c r="A832" s="31">
        <v>76</v>
      </c>
      <c r="B832" s="24" t="str">
        <f>IFERROR(INDEX(Partidos!$D$4:$D$107,MATCH($A832,Partidos!$A$4:$A$107,0)),"")</f>
        <v>Ganador 1G</v>
      </c>
      <c r="C832" s="24" t="str">
        <f>IFERROR(INDEX(Partidos!$E$4:$E$107,MATCH($A832,Partidos!$A$4:$A$107,0)),"")</f>
        <v>Ganador 2H</v>
      </c>
      <c r="D832" s="31" t="s">
        <v>266</v>
      </c>
      <c r="E832" s="24">
        <f>IFERROR(INDEX(Kike!F$4:F$107,MATCH($A832,Kike!$A$4:$A$107,0)),"")</f>
        <v>0</v>
      </c>
      <c r="F832" s="24">
        <f>IFERROR(INDEX(Kike!G$4:G$107,MATCH($A832,Kike!$A$4:$A$107,0)),"")</f>
        <v>0</v>
      </c>
      <c r="G832" s="21" t="str">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0</v>
      </c>
      <c r="I832" s="24" t="str">
        <f>IFERROR(INDEX(Partidos!$J$4:$J$107,MATCH($A832,Partidos!$A$4:$A$107,0)),"")</f>
        <v>Dieciseisavos</v>
      </c>
      <c r="J832" s="21">
        <f>IF(AND(INDEX(Partidos!$J$4:$J$107,MATCH($A832,Partidos!$A$4:$A$107,0))&lt;&gt;"Grupos",INDEX(Partidos!$H$4:$H$107,MATCH($A832,Partidos!$A$4:$A$107,0))="Finalizado",$H832&lt;&gt;"",$H832=INDEX(Partidos!$K$4:$K$107,MATCH($A832,Partidos!$A$4:$A$107,0))),1,0)</f>
        <v>0</v>
      </c>
    </row>
    <row r="833" spans="1:10" x14ac:dyDescent="0.3">
      <c r="A833" s="29">
        <v>76</v>
      </c>
      <c r="B833" s="24" t="str">
        <f>IFERROR(INDEX(Partidos!$D$4:$D$107,MATCH($A833,Partidos!$A$4:$A$107,0)),"")</f>
        <v>Ganador 1G</v>
      </c>
      <c r="C833" s="24" t="str">
        <f>IFERROR(INDEX(Partidos!$E$4:$E$107,MATCH($A833,Partidos!$A$4:$A$107,0)),"")</f>
        <v>Ganador 2H</v>
      </c>
      <c r="D833" s="29" t="s">
        <v>267</v>
      </c>
      <c r="E833" s="24">
        <f>IFERROR(INDEX(Quintero!F$4:F$107,MATCH($A833,Quintero!$A$4:$A$107,0)),"")</f>
        <v>0</v>
      </c>
      <c r="F833" s="24">
        <f>IFERROR(INDEX(Quintero!G$4:G$107,MATCH($A833,Quintero!$A$4:$A$107,0)),"")</f>
        <v>0</v>
      </c>
      <c r="G833" s="21" t="str">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0</v>
      </c>
      <c r="I833" s="24" t="str">
        <f>IFERROR(INDEX(Partidos!$J$4:$J$107,MATCH($A833,Partidos!$A$4:$A$107,0)),"")</f>
        <v>Dieciseisavos</v>
      </c>
      <c r="J833" s="21">
        <f>IF(AND(INDEX(Partidos!$J$4:$J$107,MATCH($A833,Partidos!$A$4:$A$107,0))&lt;&gt;"Grupos",INDEX(Partidos!$H$4:$H$107,MATCH($A833,Partidos!$A$4:$A$107,0))="Finalizado",$H833&lt;&gt;"",$H833=INDEX(Partidos!$K$4:$K$107,MATCH($A833,Partidos!$A$4:$A$107,0))),1,0)</f>
        <v>0</v>
      </c>
    </row>
    <row r="834" spans="1:10" x14ac:dyDescent="0.3">
      <c r="A834" s="31">
        <v>76</v>
      </c>
      <c r="B834" s="24" t="str">
        <f>IFERROR(INDEX(Partidos!$D$4:$D$107,MATCH($A834,Partidos!$A$4:$A$107,0)),"")</f>
        <v>Ganador 1G</v>
      </c>
      <c r="C834" s="24" t="str">
        <f>IFERROR(INDEX(Partidos!$E$4:$E$107,MATCH($A834,Partidos!$A$4:$A$107,0)),"")</f>
        <v>Ganador 2H</v>
      </c>
      <c r="D834" s="31" t="s">
        <v>268</v>
      </c>
      <c r="E834" s="24">
        <f>IFERROR(INDEX(Nacho!F$4:F$107,MATCH($A834,Nacho!$A$4:$A$107,0)),"")</f>
        <v>0</v>
      </c>
      <c r="F834" s="24">
        <f>IFERROR(INDEX(Nacho!G$4:G$107,MATCH($A834,Nacho!$A$4:$A$107,0)),"")</f>
        <v>0</v>
      </c>
      <c r="G834" s="21" t="str">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0</v>
      </c>
      <c r="I834" s="24" t="str">
        <f>IFERROR(INDEX(Partidos!$J$4:$J$107,MATCH($A834,Partidos!$A$4:$A$107,0)),"")</f>
        <v>Dieciseisavos</v>
      </c>
      <c r="J834" s="21">
        <f>IF(AND(INDEX(Partidos!$J$4:$J$107,MATCH($A834,Partidos!$A$4:$A$107,0))&lt;&gt;"Grupos",INDEX(Partidos!$H$4:$H$107,MATCH($A834,Partidos!$A$4:$A$107,0))="Finalizado",$H834&lt;&gt;"",$H834=INDEX(Partidos!$K$4:$K$107,MATCH($A834,Partidos!$A$4:$A$107,0))),1,0)</f>
        <v>0</v>
      </c>
    </row>
    <row r="835" spans="1:10" x14ac:dyDescent="0.3">
      <c r="A835" s="29">
        <v>76</v>
      </c>
      <c r="B835" s="24" t="str">
        <f>IFERROR(INDEX(Partidos!$D$4:$D$107,MATCH($A835,Partidos!$A$4:$A$107,0)),"")</f>
        <v>Ganador 1G</v>
      </c>
      <c r="C835" s="24" t="str">
        <f>IFERROR(INDEX(Partidos!$E$4:$E$107,MATCH($A835,Partidos!$A$4:$A$107,0)),"")</f>
        <v>Ganador 2H</v>
      </c>
      <c r="D835" s="29" t="s">
        <v>269</v>
      </c>
      <c r="E835" s="24">
        <f>IFERROR(INDEX(Luis!F$4:F$107,MATCH($A835,Luis!$A$4:$A$107,0)),"")</f>
        <v>0</v>
      </c>
      <c r="F835" s="24">
        <f>IFERROR(INDEX(Luis!G$4:G$107,MATCH($A835,Luis!$A$4:$A$107,0)),"")</f>
        <v>0</v>
      </c>
      <c r="G835" s="21" t="str">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0</v>
      </c>
      <c r="I835" s="24" t="str">
        <f>IFERROR(INDEX(Partidos!$J$4:$J$107,MATCH($A835,Partidos!$A$4:$A$107,0)),"")</f>
        <v>Dieciseisavos</v>
      </c>
      <c r="J835" s="21">
        <f>IF(AND(INDEX(Partidos!$J$4:$J$107,MATCH($A835,Partidos!$A$4:$A$107,0))&lt;&gt;"Grupos",INDEX(Partidos!$H$4:$H$107,MATCH($A835,Partidos!$A$4:$A$107,0))="Finalizado",$H835&lt;&gt;"",$H835=INDEX(Partidos!$K$4:$K$107,MATCH($A835,Partidos!$A$4:$A$107,0))),1,0)</f>
        <v>0</v>
      </c>
    </row>
    <row r="836" spans="1:10" x14ac:dyDescent="0.3">
      <c r="A836" s="31">
        <v>76</v>
      </c>
      <c r="B836" s="24" t="str">
        <f>IFERROR(INDEX(Partidos!$D$4:$D$107,MATCH($A836,Partidos!$A$4:$A$107,0)),"")</f>
        <v>Ganador 1G</v>
      </c>
      <c r="C836" s="24" t="str">
        <f>IFERROR(INDEX(Partidos!$E$4:$E$107,MATCH($A836,Partidos!$A$4:$A$107,0)),"")</f>
        <v>Ganador 2H</v>
      </c>
      <c r="D836" s="31" t="s">
        <v>270</v>
      </c>
      <c r="E836" s="24">
        <f>IFERROR(INDEX(Felipe!F$4:F$107,MATCH($A836,Felipe!$A$4:$A$107,0)),"")</f>
        <v>0</v>
      </c>
      <c r="F836" s="24">
        <f>IFERROR(INDEX(Felipe!G$4:G$107,MATCH($A836,Felipe!$A$4:$A$107,0)),"")</f>
        <v>0</v>
      </c>
      <c r="G836" s="21" t="str">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0</v>
      </c>
      <c r="I836" s="24" t="str">
        <f>IFERROR(INDEX(Partidos!$J$4:$J$107,MATCH($A836,Partidos!$A$4:$A$107,0)),"")</f>
        <v>Dieciseisavos</v>
      </c>
      <c r="J836" s="21">
        <f>IF(AND(INDEX(Partidos!$J$4:$J$107,MATCH($A836,Partidos!$A$4:$A$107,0))&lt;&gt;"Grupos",INDEX(Partidos!$H$4:$H$107,MATCH($A836,Partidos!$A$4:$A$107,0))="Finalizado",$H836&lt;&gt;"",$H836=INDEX(Partidos!$K$4:$K$107,MATCH($A836,Partidos!$A$4:$A$107,0))),1,0)</f>
        <v>0</v>
      </c>
    </row>
    <row r="837" spans="1:10" x14ac:dyDescent="0.3">
      <c r="A837" s="29">
        <v>76</v>
      </c>
      <c r="B837" s="24" t="str">
        <f>IFERROR(INDEX(Partidos!$D$4:$D$107,MATCH($A837,Partidos!$A$4:$A$107,0)),"")</f>
        <v>Ganador 1G</v>
      </c>
      <c r="C837" s="24" t="str">
        <f>IFERROR(INDEX(Partidos!$E$4:$E$107,MATCH($A837,Partidos!$A$4:$A$107,0)),"")</f>
        <v>Ganador 2H</v>
      </c>
      <c r="D837" s="29" t="s">
        <v>271</v>
      </c>
      <c r="E837" s="24">
        <f>IFERROR(INDEX(Simón!F$4:F$107,MATCH($A837,Simón!$A$4:$A$107,0)),"")</f>
        <v>0</v>
      </c>
      <c r="F837" s="24">
        <f>IFERROR(INDEX(Simón!G$4:G$107,MATCH($A837,Simón!$A$4:$A$107,0)),"")</f>
        <v>0</v>
      </c>
      <c r="G837" s="21" t="str">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0</v>
      </c>
      <c r="I837" s="24" t="str">
        <f>IFERROR(INDEX(Partidos!$J$4:$J$107,MATCH($A837,Partidos!$A$4:$A$107,0)),"")</f>
        <v>Dieciseisavos</v>
      </c>
      <c r="J837" s="21">
        <f>IF(AND(INDEX(Partidos!$J$4:$J$107,MATCH($A837,Partidos!$A$4:$A$107,0))&lt;&gt;"Grupos",INDEX(Partidos!$H$4:$H$107,MATCH($A837,Partidos!$A$4:$A$107,0))="Finalizado",$H837&lt;&gt;"",$H837=INDEX(Partidos!$K$4:$K$107,MATCH($A837,Partidos!$A$4:$A$107,0))),1,0)</f>
        <v>0</v>
      </c>
    </row>
    <row r="838" spans="1:10" x14ac:dyDescent="0.3">
      <c r="A838" s="31">
        <v>76</v>
      </c>
      <c r="B838" s="24" t="str">
        <f>IFERROR(INDEX(Partidos!$D$4:$D$107,MATCH($A838,Partidos!$A$4:$A$107,0)),"")</f>
        <v>Ganador 1G</v>
      </c>
      <c r="C838" s="24" t="str">
        <f>IFERROR(INDEX(Partidos!$E$4:$E$107,MATCH($A838,Partidos!$A$4:$A$107,0)),"")</f>
        <v>Ganador 2H</v>
      </c>
      <c r="D838" s="31" t="s">
        <v>272</v>
      </c>
      <c r="E838" s="24">
        <f>IFERROR(INDEX(Muni!F$4:F$107,MATCH($A838,Muni!$A$4:$A$107,0)),"")</f>
        <v>0</v>
      </c>
      <c r="F838" s="24">
        <f>IFERROR(INDEX(Muni!G$4:G$107,MATCH($A838,Muni!$A$4:$A$107,0)),"")</f>
        <v>0</v>
      </c>
      <c r="G838" s="21" t="str">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0</v>
      </c>
      <c r="I838" s="24" t="str">
        <f>IFERROR(INDEX(Partidos!$J$4:$J$107,MATCH($A838,Partidos!$A$4:$A$107,0)),"")</f>
        <v>Dieciseisavos</v>
      </c>
      <c r="J838" s="21">
        <f>IF(AND(INDEX(Partidos!$J$4:$J$107,MATCH($A838,Partidos!$A$4:$A$107,0))&lt;&gt;"Grupos",INDEX(Partidos!$H$4:$H$107,MATCH($A838,Partidos!$A$4:$A$107,0))="Finalizado",$H838&lt;&gt;"",$H838=INDEX(Partidos!$K$4:$K$107,MATCH($A838,Partidos!$A$4:$A$107,0))),1,0)</f>
        <v>0</v>
      </c>
    </row>
    <row r="839" spans="1:10" x14ac:dyDescent="0.3">
      <c r="A839" s="29">
        <v>76</v>
      </c>
      <c r="B839" s="24" t="str">
        <f>IFERROR(INDEX(Partidos!$D$4:$D$107,MATCH($A839,Partidos!$A$4:$A$107,0)),"")</f>
        <v>Ganador 1G</v>
      </c>
      <c r="C839" s="24" t="str">
        <f>IFERROR(INDEX(Partidos!$E$4:$E$107,MATCH($A839,Partidos!$A$4:$A$107,0)),"")</f>
        <v>Ganador 2H</v>
      </c>
      <c r="D839" s="29" t="s">
        <v>273</v>
      </c>
      <c r="E839" s="24">
        <f>IFERROR(INDEX(Fer!F$4:F$107,MATCH($A839,Fer!$A$4:$A$107,0)),"")</f>
        <v>0</v>
      </c>
      <c r="F839" s="24">
        <f>IFERROR(INDEX(Fer!G$4:G$107,MATCH($A839,Fer!$A$4:$A$107,0)),"")</f>
        <v>0</v>
      </c>
      <c r="G839" s="21" t="str">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0</v>
      </c>
      <c r="I839" s="24" t="str">
        <f>IFERROR(INDEX(Partidos!$J$4:$J$107,MATCH($A839,Partidos!$A$4:$A$107,0)),"")</f>
        <v>Dieciseisavos</v>
      </c>
      <c r="J839" s="21">
        <f>IF(AND(INDEX(Partidos!$J$4:$J$107,MATCH($A839,Partidos!$A$4:$A$107,0))&lt;&gt;"Grupos",INDEX(Partidos!$H$4:$H$107,MATCH($A839,Partidos!$A$4:$A$107,0))="Finalizado",$H839&lt;&gt;"",$H839=INDEX(Partidos!$K$4:$K$107,MATCH($A839,Partidos!$A$4:$A$107,0))),1,0)</f>
        <v>0</v>
      </c>
    </row>
    <row r="840" spans="1:10" x14ac:dyDescent="0.3">
      <c r="A840" s="31">
        <v>77</v>
      </c>
      <c r="B840" s="24" t="str">
        <f>IFERROR(INDEX(Partidos!$D$4:$D$107,MATCH($A840,Partidos!$A$4:$A$107,0)),"")</f>
        <v>Ganador 1I</v>
      </c>
      <c r="C840" s="24" t="str">
        <f>IFERROR(INDEX(Partidos!$E$4:$E$107,MATCH($A840,Partidos!$A$4:$A$107,0)),"")</f>
        <v>Ganador 2J</v>
      </c>
      <c r="D840" s="31" t="s">
        <v>55</v>
      </c>
      <c r="E840" s="24">
        <f>IFERROR(INDEX(Álvaro!F$4:F$107,MATCH($A840,Álvaro!$A$4:$A$107,0)),"")</f>
        <v>0</v>
      </c>
      <c r="F840" s="24">
        <f>IFERROR(INDEX(Álvaro!G$4:G$107,MATCH($A840,Álvaro!$A$4:$A$107,0)),"")</f>
        <v>0</v>
      </c>
      <c r="G840" s="21" t="str">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0</v>
      </c>
      <c r="I840" s="24" t="str">
        <f>IFERROR(INDEX(Partidos!$J$4:$J$107,MATCH($A840,Partidos!$A$4:$A$107,0)),"")</f>
        <v>Dieciseisavos</v>
      </c>
      <c r="J840" s="21">
        <f>IF(AND(INDEX(Partidos!$J$4:$J$107,MATCH($A840,Partidos!$A$4:$A$107,0))&lt;&gt;"Grupos",INDEX(Partidos!$H$4:$H$107,MATCH($A840,Partidos!$A$4:$A$107,0))="Finalizado",$H840&lt;&gt;"",$H840=INDEX(Partidos!$K$4:$K$107,MATCH($A840,Partidos!$A$4:$A$107,0))),1,0)</f>
        <v>0</v>
      </c>
    </row>
    <row r="841" spans="1:10" x14ac:dyDescent="0.3">
      <c r="A841" s="29">
        <v>77</v>
      </c>
      <c r="B841" s="24" t="str">
        <f>IFERROR(INDEX(Partidos!$D$4:$D$107,MATCH($A841,Partidos!$A$4:$A$107,0)),"")</f>
        <v>Ganador 1I</v>
      </c>
      <c r="C841" s="24" t="str">
        <f>IFERROR(INDEX(Partidos!$E$4:$E$107,MATCH($A841,Partidos!$A$4:$A$107,0)),"")</f>
        <v>Ganador 2J</v>
      </c>
      <c r="D841" s="29" t="s">
        <v>264</v>
      </c>
      <c r="E841" s="24">
        <f>IFERROR(INDEX(Pepe!F$4:F$107,MATCH($A841,Pepe!$A$4:$A$107,0)),"")</f>
        <v>0</v>
      </c>
      <c r="F841" s="24">
        <f>IFERROR(INDEX(Pepe!G$4:G$107,MATCH($A841,Pepe!$A$4:$A$107,0)),"")</f>
        <v>0</v>
      </c>
      <c r="G841" s="21" t="str">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0</v>
      </c>
      <c r="I841" s="24" t="str">
        <f>IFERROR(INDEX(Partidos!$J$4:$J$107,MATCH($A841,Partidos!$A$4:$A$107,0)),"")</f>
        <v>Dieciseisavos</v>
      </c>
      <c r="J841" s="21">
        <f>IF(AND(INDEX(Partidos!$J$4:$J$107,MATCH($A841,Partidos!$A$4:$A$107,0))&lt;&gt;"Grupos",INDEX(Partidos!$H$4:$H$107,MATCH($A841,Partidos!$A$4:$A$107,0))="Finalizado",$H841&lt;&gt;"",$H841=INDEX(Partidos!$K$4:$K$107,MATCH($A841,Partidos!$A$4:$A$107,0))),1,0)</f>
        <v>0</v>
      </c>
    </row>
    <row r="842" spans="1:10" x14ac:dyDescent="0.3">
      <c r="A842" s="31">
        <v>77</v>
      </c>
      <c r="B842" s="24" t="str">
        <f>IFERROR(INDEX(Partidos!$D$4:$D$107,MATCH($A842,Partidos!$A$4:$A$107,0)),"")</f>
        <v>Ganador 1I</v>
      </c>
      <c r="C842" s="24" t="str">
        <f>IFERROR(INDEX(Partidos!$E$4:$E$107,MATCH($A842,Partidos!$A$4:$A$107,0)),"")</f>
        <v>Ganador 2J</v>
      </c>
      <c r="D842" s="31" t="s">
        <v>265</v>
      </c>
      <c r="E842" s="24">
        <f>IFERROR(INDEX(Patri!F$4:F$107,MATCH($A842,Patri!$A$4:$A$107,0)),"")</f>
        <v>0</v>
      </c>
      <c r="F842" s="24">
        <f>IFERROR(INDEX(Patri!G$4:G$107,MATCH($A842,Patri!$A$4:$A$107,0)),"")</f>
        <v>0</v>
      </c>
      <c r="G842" s="21" t="str">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0</v>
      </c>
      <c r="I842" s="24" t="str">
        <f>IFERROR(INDEX(Partidos!$J$4:$J$107,MATCH($A842,Partidos!$A$4:$A$107,0)),"")</f>
        <v>Dieciseisavos</v>
      </c>
      <c r="J842" s="21">
        <f>IF(AND(INDEX(Partidos!$J$4:$J$107,MATCH($A842,Partidos!$A$4:$A$107,0))&lt;&gt;"Grupos",INDEX(Partidos!$H$4:$H$107,MATCH($A842,Partidos!$A$4:$A$107,0))="Finalizado",$H842&lt;&gt;"",$H842=INDEX(Partidos!$K$4:$K$107,MATCH($A842,Partidos!$A$4:$A$107,0))),1,0)</f>
        <v>0</v>
      </c>
    </row>
    <row r="843" spans="1:10" x14ac:dyDescent="0.3">
      <c r="A843" s="29">
        <v>77</v>
      </c>
      <c r="B843" s="24" t="str">
        <f>IFERROR(INDEX(Partidos!$D$4:$D$107,MATCH($A843,Partidos!$A$4:$A$107,0)),"")</f>
        <v>Ganador 1I</v>
      </c>
      <c r="C843" s="24" t="str">
        <f>IFERROR(INDEX(Partidos!$E$4:$E$107,MATCH($A843,Partidos!$A$4:$A$107,0)),"")</f>
        <v>Ganador 2J</v>
      </c>
      <c r="D843" s="29" t="s">
        <v>266</v>
      </c>
      <c r="E843" s="24">
        <f>IFERROR(INDEX(Kike!F$4:F$107,MATCH($A843,Kike!$A$4:$A$107,0)),"")</f>
        <v>0</v>
      </c>
      <c r="F843" s="24">
        <f>IFERROR(INDEX(Kike!G$4:G$107,MATCH($A843,Kike!$A$4:$A$107,0)),"")</f>
        <v>0</v>
      </c>
      <c r="G843" s="21" t="str">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0</v>
      </c>
      <c r="I843" s="24" t="str">
        <f>IFERROR(INDEX(Partidos!$J$4:$J$107,MATCH($A843,Partidos!$A$4:$A$107,0)),"")</f>
        <v>Dieciseisavos</v>
      </c>
      <c r="J843" s="21">
        <f>IF(AND(INDEX(Partidos!$J$4:$J$107,MATCH($A843,Partidos!$A$4:$A$107,0))&lt;&gt;"Grupos",INDEX(Partidos!$H$4:$H$107,MATCH($A843,Partidos!$A$4:$A$107,0))="Finalizado",$H843&lt;&gt;"",$H843=INDEX(Partidos!$K$4:$K$107,MATCH($A843,Partidos!$A$4:$A$107,0))),1,0)</f>
        <v>0</v>
      </c>
    </row>
    <row r="844" spans="1:10" x14ac:dyDescent="0.3">
      <c r="A844" s="31">
        <v>77</v>
      </c>
      <c r="B844" s="24" t="str">
        <f>IFERROR(INDEX(Partidos!$D$4:$D$107,MATCH($A844,Partidos!$A$4:$A$107,0)),"")</f>
        <v>Ganador 1I</v>
      </c>
      <c r="C844" s="24" t="str">
        <f>IFERROR(INDEX(Partidos!$E$4:$E$107,MATCH($A844,Partidos!$A$4:$A$107,0)),"")</f>
        <v>Ganador 2J</v>
      </c>
      <c r="D844" s="31" t="s">
        <v>267</v>
      </c>
      <c r="E844" s="24">
        <f>IFERROR(INDEX(Quintero!F$4:F$107,MATCH($A844,Quintero!$A$4:$A$107,0)),"")</f>
        <v>0</v>
      </c>
      <c r="F844" s="24">
        <f>IFERROR(INDEX(Quintero!G$4:G$107,MATCH($A844,Quintero!$A$4:$A$107,0)),"")</f>
        <v>0</v>
      </c>
      <c r="G844" s="21" t="str">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0</v>
      </c>
      <c r="I844" s="24" t="str">
        <f>IFERROR(INDEX(Partidos!$J$4:$J$107,MATCH($A844,Partidos!$A$4:$A$107,0)),"")</f>
        <v>Dieciseisavos</v>
      </c>
      <c r="J844" s="21">
        <f>IF(AND(INDEX(Partidos!$J$4:$J$107,MATCH($A844,Partidos!$A$4:$A$107,0))&lt;&gt;"Grupos",INDEX(Partidos!$H$4:$H$107,MATCH($A844,Partidos!$A$4:$A$107,0))="Finalizado",$H844&lt;&gt;"",$H844=INDEX(Partidos!$K$4:$K$107,MATCH($A844,Partidos!$A$4:$A$107,0))),1,0)</f>
        <v>0</v>
      </c>
    </row>
    <row r="845" spans="1:10" x14ac:dyDescent="0.3">
      <c r="A845" s="29">
        <v>77</v>
      </c>
      <c r="B845" s="24" t="str">
        <f>IFERROR(INDEX(Partidos!$D$4:$D$107,MATCH($A845,Partidos!$A$4:$A$107,0)),"")</f>
        <v>Ganador 1I</v>
      </c>
      <c r="C845" s="24" t="str">
        <f>IFERROR(INDEX(Partidos!$E$4:$E$107,MATCH($A845,Partidos!$A$4:$A$107,0)),"")</f>
        <v>Ganador 2J</v>
      </c>
      <c r="D845" s="29" t="s">
        <v>268</v>
      </c>
      <c r="E845" s="24">
        <f>IFERROR(INDEX(Nacho!F$4:F$107,MATCH($A845,Nacho!$A$4:$A$107,0)),"")</f>
        <v>0</v>
      </c>
      <c r="F845" s="24">
        <f>IFERROR(INDEX(Nacho!G$4:G$107,MATCH($A845,Nacho!$A$4:$A$107,0)),"")</f>
        <v>0</v>
      </c>
      <c r="G845" s="21" t="str">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0</v>
      </c>
      <c r="I845" s="24" t="str">
        <f>IFERROR(INDEX(Partidos!$J$4:$J$107,MATCH($A845,Partidos!$A$4:$A$107,0)),"")</f>
        <v>Dieciseisavos</v>
      </c>
      <c r="J845" s="21">
        <f>IF(AND(INDEX(Partidos!$J$4:$J$107,MATCH($A845,Partidos!$A$4:$A$107,0))&lt;&gt;"Grupos",INDEX(Partidos!$H$4:$H$107,MATCH($A845,Partidos!$A$4:$A$107,0))="Finalizado",$H845&lt;&gt;"",$H845=INDEX(Partidos!$K$4:$K$107,MATCH($A845,Partidos!$A$4:$A$107,0))),1,0)</f>
        <v>0</v>
      </c>
    </row>
    <row r="846" spans="1:10" x14ac:dyDescent="0.3">
      <c r="A846" s="31">
        <v>77</v>
      </c>
      <c r="B846" s="24" t="str">
        <f>IFERROR(INDEX(Partidos!$D$4:$D$107,MATCH($A846,Partidos!$A$4:$A$107,0)),"")</f>
        <v>Ganador 1I</v>
      </c>
      <c r="C846" s="24" t="str">
        <f>IFERROR(INDEX(Partidos!$E$4:$E$107,MATCH($A846,Partidos!$A$4:$A$107,0)),"")</f>
        <v>Ganador 2J</v>
      </c>
      <c r="D846" s="31" t="s">
        <v>269</v>
      </c>
      <c r="E846" s="24">
        <f>IFERROR(INDEX(Luis!F$4:F$107,MATCH($A846,Luis!$A$4:$A$107,0)),"")</f>
        <v>0</v>
      </c>
      <c r="F846" s="24">
        <f>IFERROR(INDEX(Luis!G$4:G$107,MATCH($A846,Luis!$A$4:$A$107,0)),"")</f>
        <v>0</v>
      </c>
      <c r="G846" s="21" t="str">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0</v>
      </c>
      <c r="I846" s="24" t="str">
        <f>IFERROR(INDEX(Partidos!$J$4:$J$107,MATCH($A846,Partidos!$A$4:$A$107,0)),"")</f>
        <v>Dieciseisavos</v>
      </c>
      <c r="J846" s="21">
        <f>IF(AND(INDEX(Partidos!$J$4:$J$107,MATCH($A846,Partidos!$A$4:$A$107,0))&lt;&gt;"Grupos",INDEX(Partidos!$H$4:$H$107,MATCH($A846,Partidos!$A$4:$A$107,0))="Finalizado",$H846&lt;&gt;"",$H846=INDEX(Partidos!$K$4:$K$107,MATCH($A846,Partidos!$A$4:$A$107,0))),1,0)</f>
        <v>0</v>
      </c>
    </row>
    <row r="847" spans="1:10" x14ac:dyDescent="0.3">
      <c r="A847" s="29">
        <v>77</v>
      </c>
      <c r="B847" s="24" t="str">
        <f>IFERROR(INDEX(Partidos!$D$4:$D$107,MATCH($A847,Partidos!$A$4:$A$107,0)),"")</f>
        <v>Ganador 1I</v>
      </c>
      <c r="C847" s="24" t="str">
        <f>IFERROR(INDEX(Partidos!$E$4:$E$107,MATCH($A847,Partidos!$A$4:$A$107,0)),"")</f>
        <v>Ganador 2J</v>
      </c>
      <c r="D847" s="29" t="s">
        <v>270</v>
      </c>
      <c r="E847" s="24">
        <f>IFERROR(INDEX(Felipe!F$4:F$107,MATCH($A847,Felipe!$A$4:$A$107,0)),"")</f>
        <v>0</v>
      </c>
      <c r="F847" s="24">
        <f>IFERROR(INDEX(Felipe!G$4:G$107,MATCH($A847,Felipe!$A$4:$A$107,0)),"")</f>
        <v>0</v>
      </c>
      <c r="G847" s="21" t="str">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0</v>
      </c>
      <c r="I847" s="24" t="str">
        <f>IFERROR(INDEX(Partidos!$J$4:$J$107,MATCH($A847,Partidos!$A$4:$A$107,0)),"")</f>
        <v>Dieciseisavos</v>
      </c>
      <c r="J847" s="21">
        <f>IF(AND(INDEX(Partidos!$J$4:$J$107,MATCH($A847,Partidos!$A$4:$A$107,0))&lt;&gt;"Grupos",INDEX(Partidos!$H$4:$H$107,MATCH($A847,Partidos!$A$4:$A$107,0))="Finalizado",$H847&lt;&gt;"",$H847=INDEX(Partidos!$K$4:$K$107,MATCH($A847,Partidos!$A$4:$A$107,0))),1,0)</f>
        <v>0</v>
      </c>
    </row>
    <row r="848" spans="1:10" x14ac:dyDescent="0.3">
      <c r="A848" s="31">
        <v>77</v>
      </c>
      <c r="B848" s="24" t="str">
        <f>IFERROR(INDEX(Partidos!$D$4:$D$107,MATCH($A848,Partidos!$A$4:$A$107,0)),"")</f>
        <v>Ganador 1I</v>
      </c>
      <c r="C848" s="24" t="str">
        <f>IFERROR(INDEX(Partidos!$E$4:$E$107,MATCH($A848,Partidos!$A$4:$A$107,0)),"")</f>
        <v>Ganador 2J</v>
      </c>
      <c r="D848" s="31" t="s">
        <v>271</v>
      </c>
      <c r="E848" s="24">
        <f>IFERROR(INDEX(Simón!F$4:F$107,MATCH($A848,Simón!$A$4:$A$107,0)),"")</f>
        <v>0</v>
      </c>
      <c r="F848" s="24">
        <f>IFERROR(INDEX(Simón!G$4:G$107,MATCH($A848,Simón!$A$4:$A$107,0)),"")</f>
        <v>0</v>
      </c>
      <c r="G848" s="21" t="str">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0</v>
      </c>
      <c r="I848" s="24" t="str">
        <f>IFERROR(INDEX(Partidos!$J$4:$J$107,MATCH($A848,Partidos!$A$4:$A$107,0)),"")</f>
        <v>Dieciseisavos</v>
      </c>
      <c r="J848" s="21">
        <f>IF(AND(INDEX(Partidos!$J$4:$J$107,MATCH($A848,Partidos!$A$4:$A$107,0))&lt;&gt;"Grupos",INDEX(Partidos!$H$4:$H$107,MATCH($A848,Partidos!$A$4:$A$107,0))="Finalizado",$H848&lt;&gt;"",$H848=INDEX(Partidos!$K$4:$K$107,MATCH($A848,Partidos!$A$4:$A$107,0))),1,0)</f>
        <v>0</v>
      </c>
    </row>
    <row r="849" spans="1:10" x14ac:dyDescent="0.3">
      <c r="A849" s="29">
        <v>77</v>
      </c>
      <c r="B849" s="24" t="str">
        <f>IFERROR(INDEX(Partidos!$D$4:$D$107,MATCH($A849,Partidos!$A$4:$A$107,0)),"")</f>
        <v>Ganador 1I</v>
      </c>
      <c r="C849" s="24" t="str">
        <f>IFERROR(INDEX(Partidos!$E$4:$E$107,MATCH($A849,Partidos!$A$4:$A$107,0)),"")</f>
        <v>Ganador 2J</v>
      </c>
      <c r="D849" s="29" t="s">
        <v>272</v>
      </c>
      <c r="E849" s="24">
        <f>IFERROR(INDEX(Muni!F$4:F$107,MATCH($A849,Muni!$A$4:$A$107,0)),"")</f>
        <v>0</v>
      </c>
      <c r="F849" s="24">
        <f>IFERROR(INDEX(Muni!G$4:G$107,MATCH($A849,Muni!$A$4:$A$107,0)),"")</f>
        <v>0</v>
      </c>
      <c r="G849" s="21" t="str">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0</v>
      </c>
      <c r="I849" s="24" t="str">
        <f>IFERROR(INDEX(Partidos!$J$4:$J$107,MATCH($A849,Partidos!$A$4:$A$107,0)),"")</f>
        <v>Dieciseisavos</v>
      </c>
      <c r="J849" s="21">
        <f>IF(AND(INDEX(Partidos!$J$4:$J$107,MATCH($A849,Partidos!$A$4:$A$107,0))&lt;&gt;"Grupos",INDEX(Partidos!$H$4:$H$107,MATCH($A849,Partidos!$A$4:$A$107,0))="Finalizado",$H849&lt;&gt;"",$H849=INDEX(Partidos!$K$4:$K$107,MATCH($A849,Partidos!$A$4:$A$107,0))),1,0)</f>
        <v>0</v>
      </c>
    </row>
    <row r="850" spans="1:10" x14ac:dyDescent="0.3">
      <c r="A850" s="31">
        <v>77</v>
      </c>
      <c r="B850" s="24" t="str">
        <f>IFERROR(INDEX(Partidos!$D$4:$D$107,MATCH($A850,Partidos!$A$4:$A$107,0)),"")</f>
        <v>Ganador 1I</v>
      </c>
      <c r="C850" s="24" t="str">
        <f>IFERROR(INDEX(Partidos!$E$4:$E$107,MATCH($A850,Partidos!$A$4:$A$107,0)),"")</f>
        <v>Ganador 2J</v>
      </c>
      <c r="D850" s="31" t="s">
        <v>273</v>
      </c>
      <c r="E850" s="24">
        <f>IFERROR(INDEX(Fer!F$4:F$107,MATCH($A850,Fer!$A$4:$A$107,0)),"")</f>
        <v>0</v>
      </c>
      <c r="F850" s="24">
        <f>IFERROR(INDEX(Fer!G$4:G$107,MATCH($A850,Fer!$A$4:$A$107,0)),"")</f>
        <v>0</v>
      </c>
      <c r="G850" s="21" t="str">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0</v>
      </c>
      <c r="I850" s="24" t="str">
        <f>IFERROR(INDEX(Partidos!$J$4:$J$107,MATCH($A850,Partidos!$A$4:$A$107,0)),"")</f>
        <v>Dieciseisavos</v>
      </c>
      <c r="J850" s="21">
        <f>IF(AND(INDEX(Partidos!$J$4:$J$107,MATCH($A850,Partidos!$A$4:$A$107,0))&lt;&gt;"Grupos",INDEX(Partidos!$H$4:$H$107,MATCH($A850,Partidos!$A$4:$A$107,0))="Finalizado",$H850&lt;&gt;"",$H850=INDEX(Partidos!$K$4:$K$107,MATCH($A850,Partidos!$A$4:$A$107,0))),1,0)</f>
        <v>0</v>
      </c>
    </row>
    <row r="851" spans="1:10" x14ac:dyDescent="0.3">
      <c r="A851" s="29">
        <v>78</v>
      </c>
      <c r="B851" s="24" t="str">
        <f>IFERROR(INDEX(Partidos!$D$4:$D$107,MATCH($A851,Partidos!$A$4:$A$107,0)),"")</f>
        <v>Ganador 1K</v>
      </c>
      <c r="C851" s="24" t="str">
        <f>IFERROR(INDEX(Partidos!$E$4:$E$107,MATCH($A851,Partidos!$A$4:$A$107,0)),"")</f>
        <v>Ganador 2L</v>
      </c>
      <c r="D851" s="29" t="s">
        <v>55</v>
      </c>
      <c r="E851" s="24">
        <f>IFERROR(INDEX(Álvaro!F$4:F$107,MATCH($A851,Álvaro!$A$4:$A$107,0)),"")</f>
        <v>0</v>
      </c>
      <c r="F851" s="24">
        <f>IFERROR(INDEX(Álvaro!G$4:G$107,MATCH($A851,Álvaro!$A$4:$A$107,0)),"")</f>
        <v>0</v>
      </c>
      <c r="G851" s="21" t="str">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0</v>
      </c>
      <c r="I851" s="24" t="str">
        <f>IFERROR(INDEX(Partidos!$J$4:$J$107,MATCH($A851,Partidos!$A$4:$A$107,0)),"")</f>
        <v>Dieciseisavos</v>
      </c>
      <c r="J851" s="21">
        <f>IF(AND(INDEX(Partidos!$J$4:$J$107,MATCH($A851,Partidos!$A$4:$A$107,0))&lt;&gt;"Grupos",INDEX(Partidos!$H$4:$H$107,MATCH($A851,Partidos!$A$4:$A$107,0))="Finalizado",$H851&lt;&gt;"",$H851=INDEX(Partidos!$K$4:$K$107,MATCH($A851,Partidos!$A$4:$A$107,0))),1,0)</f>
        <v>0</v>
      </c>
    </row>
    <row r="852" spans="1:10" x14ac:dyDescent="0.3">
      <c r="A852" s="31">
        <v>78</v>
      </c>
      <c r="B852" s="24" t="str">
        <f>IFERROR(INDEX(Partidos!$D$4:$D$107,MATCH($A852,Partidos!$A$4:$A$107,0)),"")</f>
        <v>Ganador 1K</v>
      </c>
      <c r="C852" s="24" t="str">
        <f>IFERROR(INDEX(Partidos!$E$4:$E$107,MATCH($A852,Partidos!$A$4:$A$107,0)),"")</f>
        <v>Ganador 2L</v>
      </c>
      <c r="D852" s="31" t="s">
        <v>264</v>
      </c>
      <c r="E852" s="24">
        <f>IFERROR(INDEX(Pepe!F$4:F$107,MATCH($A852,Pepe!$A$4:$A$107,0)),"")</f>
        <v>0</v>
      </c>
      <c r="F852" s="24">
        <f>IFERROR(INDEX(Pepe!G$4:G$107,MATCH($A852,Pepe!$A$4:$A$107,0)),"")</f>
        <v>0</v>
      </c>
      <c r="G852" s="21" t="str">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0</v>
      </c>
      <c r="I852" s="24" t="str">
        <f>IFERROR(INDEX(Partidos!$J$4:$J$107,MATCH($A852,Partidos!$A$4:$A$107,0)),"")</f>
        <v>Dieciseisavos</v>
      </c>
      <c r="J852" s="21">
        <f>IF(AND(INDEX(Partidos!$J$4:$J$107,MATCH($A852,Partidos!$A$4:$A$107,0))&lt;&gt;"Grupos",INDEX(Partidos!$H$4:$H$107,MATCH($A852,Partidos!$A$4:$A$107,0))="Finalizado",$H852&lt;&gt;"",$H852=INDEX(Partidos!$K$4:$K$107,MATCH($A852,Partidos!$A$4:$A$107,0))),1,0)</f>
        <v>0</v>
      </c>
    </row>
    <row r="853" spans="1:10" x14ac:dyDescent="0.3">
      <c r="A853" s="29">
        <v>78</v>
      </c>
      <c r="B853" s="24" t="str">
        <f>IFERROR(INDEX(Partidos!$D$4:$D$107,MATCH($A853,Partidos!$A$4:$A$107,0)),"")</f>
        <v>Ganador 1K</v>
      </c>
      <c r="C853" s="24" t="str">
        <f>IFERROR(INDEX(Partidos!$E$4:$E$107,MATCH($A853,Partidos!$A$4:$A$107,0)),"")</f>
        <v>Ganador 2L</v>
      </c>
      <c r="D853" s="29" t="s">
        <v>265</v>
      </c>
      <c r="E853" s="24">
        <f>IFERROR(INDEX(Patri!F$4:F$107,MATCH($A853,Patri!$A$4:$A$107,0)),"")</f>
        <v>0</v>
      </c>
      <c r="F853" s="24">
        <f>IFERROR(INDEX(Patri!G$4:G$107,MATCH($A853,Patri!$A$4:$A$107,0)),"")</f>
        <v>0</v>
      </c>
      <c r="G853" s="21" t="str">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0</v>
      </c>
      <c r="I853" s="24" t="str">
        <f>IFERROR(INDEX(Partidos!$J$4:$J$107,MATCH($A853,Partidos!$A$4:$A$107,0)),"")</f>
        <v>Dieciseisavos</v>
      </c>
      <c r="J853" s="21">
        <f>IF(AND(INDEX(Partidos!$J$4:$J$107,MATCH($A853,Partidos!$A$4:$A$107,0))&lt;&gt;"Grupos",INDEX(Partidos!$H$4:$H$107,MATCH($A853,Partidos!$A$4:$A$107,0))="Finalizado",$H853&lt;&gt;"",$H853=INDEX(Partidos!$K$4:$K$107,MATCH($A853,Partidos!$A$4:$A$107,0))),1,0)</f>
        <v>0</v>
      </c>
    </row>
    <row r="854" spans="1:10" x14ac:dyDescent="0.3">
      <c r="A854" s="31">
        <v>78</v>
      </c>
      <c r="B854" s="24" t="str">
        <f>IFERROR(INDEX(Partidos!$D$4:$D$107,MATCH($A854,Partidos!$A$4:$A$107,0)),"")</f>
        <v>Ganador 1K</v>
      </c>
      <c r="C854" s="24" t="str">
        <f>IFERROR(INDEX(Partidos!$E$4:$E$107,MATCH($A854,Partidos!$A$4:$A$107,0)),"")</f>
        <v>Ganador 2L</v>
      </c>
      <c r="D854" s="31" t="s">
        <v>266</v>
      </c>
      <c r="E854" s="24">
        <f>IFERROR(INDEX(Kike!F$4:F$107,MATCH($A854,Kike!$A$4:$A$107,0)),"")</f>
        <v>0</v>
      </c>
      <c r="F854" s="24">
        <f>IFERROR(INDEX(Kike!G$4:G$107,MATCH($A854,Kike!$A$4:$A$107,0)),"")</f>
        <v>0</v>
      </c>
      <c r="G854" s="21" t="str">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0</v>
      </c>
      <c r="I854" s="24" t="str">
        <f>IFERROR(INDEX(Partidos!$J$4:$J$107,MATCH($A854,Partidos!$A$4:$A$107,0)),"")</f>
        <v>Dieciseisavos</v>
      </c>
      <c r="J854" s="21">
        <f>IF(AND(INDEX(Partidos!$J$4:$J$107,MATCH($A854,Partidos!$A$4:$A$107,0))&lt;&gt;"Grupos",INDEX(Partidos!$H$4:$H$107,MATCH($A854,Partidos!$A$4:$A$107,0))="Finalizado",$H854&lt;&gt;"",$H854=INDEX(Partidos!$K$4:$K$107,MATCH($A854,Partidos!$A$4:$A$107,0))),1,0)</f>
        <v>0</v>
      </c>
    </row>
    <row r="855" spans="1:10" x14ac:dyDescent="0.3">
      <c r="A855" s="29">
        <v>78</v>
      </c>
      <c r="B855" s="24" t="str">
        <f>IFERROR(INDEX(Partidos!$D$4:$D$107,MATCH($A855,Partidos!$A$4:$A$107,0)),"")</f>
        <v>Ganador 1K</v>
      </c>
      <c r="C855" s="24" t="str">
        <f>IFERROR(INDEX(Partidos!$E$4:$E$107,MATCH($A855,Partidos!$A$4:$A$107,0)),"")</f>
        <v>Ganador 2L</v>
      </c>
      <c r="D855" s="29" t="s">
        <v>267</v>
      </c>
      <c r="E855" s="24">
        <f>IFERROR(INDEX(Quintero!F$4:F$107,MATCH($A855,Quintero!$A$4:$A$107,0)),"")</f>
        <v>0</v>
      </c>
      <c r="F855" s="24">
        <f>IFERROR(INDEX(Quintero!G$4:G$107,MATCH($A855,Quintero!$A$4:$A$107,0)),"")</f>
        <v>0</v>
      </c>
      <c r="G855" s="21" t="str">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0</v>
      </c>
      <c r="I855" s="24" t="str">
        <f>IFERROR(INDEX(Partidos!$J$4:$J$107,MATCH($A855,Partidos!$A$4:$A$107,0)),"")</f>
        <v>Dieciseisavos</v>
      </c>
      <c r="J855" s="21">
        <f>IF(AND(INDEX(Partidos!$J$4:$J$107,MATCH($A855,Partidos!$A$4:$A$107,0))&lt;&gt;"Grupos",INDEX(Partidos!$H$4:$H$107,MATCH($A855,Partidos!$A$4:$A$107,0))="Finalizado",$H855&lt;&gt;"",$H855=INDEX(Partidos!$K$4:$K$107,MATCH($A855,Partidos!$A$4:$A$107,0))),1,0)</f>
        <v>0</v>
      </c>
    </row>
    <row r="856" spans="1:10" x14ac:dyDescent="0.3">
      <c r="A856" s="31">
        <v>78</v>
      </c>
      <c r="B856" s="24" t="str">
        <f>IFERROR(INDEX(Partidos!$D$4:$D$107,MATCH($A856,Partidos!$A$4:$A$107,0)),"")</f>
        <v>Ganador 1K</v>
      </c>
      <c r="C856" s="24" t="str">
        <f>IFERROR(INDEX(Partidos!$E$4:$E$107,MATCH($A856,Partidos!$A$4:$A$107,0)),"")</f>
        <v>Ganador 2L</v>
      </c>
      <c r="D856" s="31" t="s">
        <v>268</v>
      </c>
      <c r="E856" s="24">
        <f>IFERROR(INDEX(Nacho!F$4:F$107,MATCH($A856,Nacho!$A$4:$A$107,0)),"")</f>
        <v>0</v>
      </c>
      <c r="F856" s="24">
        <f>IFERROR(INDEX(Nacho!G$4:G$107,MATCH($A856,Nacho!$A$4:$A$107,0)),"")</f>
        <v>0</v>
      </c>
      <c r="G856" s="21" t="str">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0</v>
      </c>
      <c r="I856" s="24" t="str">
        <f>IFERROR(INDEX(Partidos!$J$4:$J$107,MATCH($A856,Partidos!$A$4:$A$107,0)),"")</f>
        <v>Dieciseisavos</v>
      </c>
      <c r="J856" s="21">
        <f>IF(AND(INDEX(Partidos!$J$4:$J$107,MATCH($A856,Partidos!$A$4:$A$107,0))&lt;&gt;"Grupos",INDEX(Partidos!$H$4:$H$107,MATCH($A856,Partidos!$A$4:$A$107,0))="Finalizado",$H856&lt;&gt;"",$H856=INDEX(Partidos!$K$4:$K$107,MATCH($A856,Partidos!$A$4:$A$107,0))),1,0)</f>
        <v>0</v>
      </c>
    </row>
    <row r="857" spans="1:10" x14ac:dyDescent="0.3">
      <c r="A857" s="29">
        <v>78</v>
      </c>
      <c r="B857" s="24" t="str">
        <f>IFERROR(INDEX(Partidos!$D$4:$D$107,MATCH($A857,Partidos!$A$4:$A$107,0)),"")</f>
        <v>Ganador 1K</v>
      </c>
      <c r="C857" s="24" t="str">
        <f>IFERROR(INDEX(Partidos!$E$4:$E$107,MATCH($A857,Partidos!$A$4:$A$107,0)),"")</f>
        <v>Ganador 2L</v>
      </c>
      <c r="D857" s="29" t="s">
        <v>269</v>
      </c>
      <c r="E857" s="24">
        <f>IFERROR(INDEX(Luis!F$4:F$107,MATCH($A857,Luis!$A$4:$A$107,0)),"")</f>
        <v>0</v>
      </c>
      <c r="F857" s="24">
        <f>IFERROR(INDEX(Luis!G$4:G$107,MATCH($A857,Luis!$A$4:$A$107,0)),"")</f>
        <v>0</v>
      </c>
      <c r="G857" s="21" t="str">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0</v>
      </c>
      <c r="I857" s="24" t="str">
        <f>IFERROR(INDEX(Partidos!$J$4:$J$107,MATCH($A857,Partidos!$A$4:$A$107,0)),"")</f>
        <v>Dieciseisavos</v>
      </c>
      <c r="J857" s="21">
        <f>IF(AND(INDEX(Partidos!$J$4:$J$107,MATCH($A857,Partidos!$A$4:$A$107,0))&lt;&gt;"Grupos",INDEX(Partidos!$H$4:$H$107,MATCH($A857,Partidos!$A$4:$A$107,0))="Finalizado",$H857&lt;&gt;"",$H857=INDEX(Partidos!$K$4:$K$107,MATCH($A857,Partidos!$A$4:$A$107,0))),1,0)</f>
        <v>0</v>
      </c>
    </row>
    <row r="858" spans="1:10" x14ac:dyDescent="0.3">
      <c r="A858" s="31">
        <v>78</v>
      </c>
      <c r="B858" s="24" t="str">
        <f>IFERROR(INDEX(Partidos!$D$4:$D$107,MATCH($A858,Partidos!$A$4:$A$107,0)),"")</f>
        <v>Ganador 1K</v>
      </c>
      <c r="C858" s="24" t="str">
        <f>IFERROR(INDEX(Partidos!$E$4:$E$107,MATCH($A858,Partidos!$A$4:$A$107,0)),"")</f>
        <v>Ganador 2L</v>
      </c>
      <c r="D858" s="31" t="s">
        <v>270</v>
      </c>
      <c r="E858" s="24">
        <f>IFERROR(INDEX(Felipe!F$4:F$107,MATCH($A858,Felipe!$A$4:$A$107,0)),"")</f>
        <v>0</v>
      </c>
      <c r="F858" s="24">
        <f>IFERROR(INDEX(Felipe!G$4:G$107,MATCH($A858,Felipe!$A$4:$A$107,0)),"")</f>
        <v>0</v>
      </c>
      <c r="G858" s="21" t="str">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0</v>
      </c>
      <c r="I858" s="24" t="str">
        <f>IFERROR(INDEX(Partidos!$J$4:$J$107,MATCH($A858,Partidos!$A$4:$A$107,0)),"")</f>
        <v>Dieciseisavos</v>
      </c>
      <c r="J858" s="21">
        <f>IF(AND(INDEX(Partidos!$J$4:$J$107,MATCH($A858,Partidos!$A$4:$A$107,0))&lt;&gt;"Grupos",INDEX(Partidos!$H$4:$H$107,MATCH($A858,Partidos!$A$4:$A$107,0))="Finalizado",$H858&lt;&gt;"",$H858=INDEX(Partidos!$K$4:$K$107,MATCH($A858,Partidos!$A$4:$A$107,0))),1,0)</f>
        <v>0</v>
      </c>
    </row>
    <row r="859" spans="1:10" x14ac:dyDescent="0.3">
      <c r="A859" s="29">
        <v>78</v>
      </c>
      <c r="B859" s="24" t="str">
        <f>IFERROR(INDEX(Partidos!$D$4:$D$107,MATCH($A859,Partidos!$A$4:$A$107,0)),"")</f>
        <v>Ganador 1K</v>
      </c>
      <c r="C859" s="24" t="str">
        <f>IFERROR(INDEX(Partidos!$E$4:$E$107,MATCH($A859,Partidos!$A$4:$A$107,0)),"")</f>
        <v>Ganador 2L</v>
      </c>
      <c r="D859" s="29" t="s">
        <v>271</v>
      </c>
      <c r="E859" s="24">
        <f>IFERROR(INDEX(Simón!F$4:F$107,MATCH($A859,Simón!$A$4:$A$107,0)),"")</f>
        <v>0</v>
      </c>
      <c r="F859" s="24">
        <f>IFERROR(INDEX(Simón!G$4:G$107,MATCH($A859,Simón!$A$4:$A$107,0)),"")</f>
        <v>0</v>
      </c>
      <c r="G859" s="21" t="str">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0</v>
      </c>
      <c r="I859" s="24" t="str">
        <f>IFERROR(INDEX(Partidos!$J$4:$J$107,MATCH($A859,Partidos!$A$4:$A$107,0)),"")</f>
        <v>Dieciseisavos</v>
      </c>
      <c r="J859" s="21">
        <f>IF(AND(INDEX(Partidos!$J$4:$J$107,MATCH($A859,Partidos!$A$4:$A$107,0))&lt;&gt;"Grupos",INDEX(Partidos!$H$4:$H$107,MATCH($A859,Partidos!$A$4:$A$107,0))="Finalizado",$H859&lt;&gt;"",$H859=INDEX(Partidos!$K$4:$K$107,MATCH($A859,Partidos!$A$4:$A$107,0))),1,0)</f>
        <v>0</v>
      </c>
    </row>
    <row r="860" spans="1:10" x14ac:dyDescent="0.3">
      <c r="A860" s="31">
        <v>78</v>
      </c>
      <c r="B860" s="24" t="str">
        <f>IFERROR(INDEX(Partidos!$D$4:$D$107,MATCH($A860,Partidos!$A$4:$A$107,0)),"")</f>
        <v>Ganador 1K</v>
      </c>
      <c r="C860" s="24" t="str">
        <f>IFERROR(INDEX(Partidos!$E$4:$E$107,MATCH($A860,Partidos!$A$4:$A$107,0)),"")</f>
        <v>Ganador 2L</v>
      </c>
      <c r="D860" s="31" t="s">
        <v>272</v>
      </c>
      <c r="E860" s="24">
        <f>IFERROR(INDEX(Muni!F$4:F$107,MATCH($A860,Muni!$A$4:$A$107,0)),"")</f>
        <v>0</v>
      </c>
      <c r="F860" s="24">
        <f>IFERROR(INDEX(Muni!G$4:G$107,MATCH($A860,Muni!$A$4:$A$107,0)),"")</f>
        <v>0</v>
      </c>
      <c r="G860" s="21" t="str">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0</v>
      </c>
      <c r="I860" s="24" t="str">
        <f>IFERROR(INDEX(Partidos!$J$4:$J$107,MATCH($A860,Partidos!$A$4:$A$107,0)),"")</f>
        <v>Dieciseisavos</v>
      </c>
      <c r="J860" s="21">
        <f>IF(AND(INDEX(Partidos!$J$4:$J$107,MATCH($A860,Partidos!$A$4:$A$107,0))&lt;&gt;"Grupos",INDEX(Partidos!$H$4:$H$107,MATCH($A860,Partidos!$A$4:$A$107,0))="Finalizado",$H860&lt;&gt;"",$H860=INDEX(Partidos!$K$4:$K$107,MATCH($A860,Partidos!$A$4:$A$107,0))),1,0)</f>
        <v>0</v>
      </c>
    </row>
    <row r="861" spans="1:10" x14ac:dyDescent="0.3">
      <c r="A861" s="29">
        <v>78</v>
      </c>
      <c r="B861" s="24" t="str">
        <f>IFERROR(INDEX(Partidos!$D$4:$D$107,MATCH($A861,Partidos!$A$4:$A$107,0)),"")</f>
        <v>Ganador 1K</v>
      </c>
      <c r="C861" s="24" t="str">
        <f>IFERROR(INDEX(Partidos!$E$4:$E$107,MATCH($A861,Partidos!$A$4:$A$107,0)),"")</f>
        <v>Ganador 2L</v>
      </c>
      <c r="D861" s="29" t="s">
        <v>273</v>
      </c>
      <c r="E861" s="24">
        <f>IFERROR(INDEX(Fer!F$4:F$107,MATCH($A861,Fer!$A$4:$A$107,0)),"")</f>
        <v>0</v>
      </c>
      <c r="F861" s="24">
        <f>IFERROR(INDEX(Fer!G$4:G$107,MATCH($A861,Fer!$A$4:$A$107,0)),"")</f>
        <v>0</v>
      </c>
      <c r="G861" s="21" t="str">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0</v>
      </c>
      <c r="I861" s="24" t="str">
        <f>IFERROR(INDEX(Partidos!$J$4:$J$107,MATCH($A861,Partidos!$A$4:$A$107,0)),"")</f>
        <v>Dieciseisavos</v>
      </c>
      <c r="J861" s="21">
        <f>IF(AND(INDEX(Partidos!$J$4:$J$107,MATCH($A861,Partidos!$A$4:$A$107,0))&lt;&gt;"Grupos",INDEX(Partidos!$H$4:$H$107,MATCH($A861,Partidos!$A$4:$A$107,0))="Finalizado",$H861&lt;&gt;"",$H861=INDEX(Partidos!$K$4:$K$107,MATCH($A861,Partidos!$A$4:$A$107,0))),1,0)</f>
        <v>0</v>
      </c>
    </row>
    <row r="862" spans="1:10" x14ac:dyDescent="0.3">
      <c r="A862" s="31">
        <v>79</v>
      </c>
      <c r="B862" s="24" t="str">
        <f>IFERROR(INDEX(Partidos!$D$4:$D$107,MATCH($A862,Partidos!$A$4:$A$107,0)),"")</f>
        <v>Ganador 1B</v>
      </c>
      <c r="C862" s="24" t="str">
        <f>IFERROR(INDEX(Partidos!$E$4:$E$107,MATCH($A862,Partidos!$A$4:$A$107,0)),"")</f>
        <v>Ganador 2A</v>
      </c>
      <c r="D862" s="31" t="s">
        <v>55</v>
      </c>
      <c r="E862" s="24">
        <f>IFERROR(INDEX(Álvaro!F$4:F$107,MATCH($A862,Álvaro!$A$4:$A$107,0)),"")</f>
        <v>0</v>
      </c>
      <c r="F862" s="24">
        <f>IFERROR(INDEX(Álvaro!G$4:G$107,MATCH($A862,Álvaro!$A$4:$A$107,0)),"")</f>
        <v>0</v>
      </c>
      <c r="G862" s="21" t="str">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0</v>
      </c>
      <c r="I862" s="24" t="str">
        <f>IFERROR(INDEX(Partidos!$J$4:$J$107,MATCH($A862,Partidos!$A$4:$A$107,0)),"")</f>
        <v>Dieciseisavos</v>
      </c>
      <c r="J862" s="21">
        <f>IF(AND(INDEX(Partidos!$J$4:$J$107,MATCH($A862,Partidos!$A$4:$A$107,0))&lt;&gt;"Grupos",INDEX(Partidos!$H$4:$H$107,MATCH($A862,Partidos!$A$4:$A$107,0))="Finalizado",$H862&lt;&gt;"",$H862=INDEX(Partidos!$K$4:$K$107,MATCH($A862,Partidos!$A$4:$A$107,0))),1,0)</f>
        <v>0</v>
      </c>
    </row>
    <row r="863" spans="1:10" x14ac:dyDescent="0.3">
      <c r="A863" s="29">
        <v>79</v>
      </c>
      <c r="B863" s="24" t="str">
        <f>IFERROR(INDEX(Partidos!$D$4:$D$107,MATCH($A863,Partidos!$A$4:$A$107,0)),"")</f>
        <v>Ganador 1B</v>
      </c>
      <c r="C863" s="24" t="str">
        <f>IFERROR(INDEX(Partidos!$E$4:$E$107,MATCH($A863,Partidos!$A$4:$A$107,0)),"")</f>
        <v>Ganador 2A</v>
      </c>
      <c r="D863" s="29" t="s">
        <v>264</v>
      </c>
      <c r="E863" s="24">
        <f>IFERROR(INDEX(Pepe!F$4:F$107,MATCH($A863,Pepe!$A$4:$A$107,0)),"")</f>
        <v>0</v>
      </c>
      <c r="F863" s="24">
        <f>IFERROR(INDEX(Pepe!G$4:G$107,MATCH($A863,Pepe!$A$4:$A$107,0)),"")</f>
        <v>0</v>
      </c>
      <c r="G863" s="21" t="str">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0</v>
      </c>
      <c r="I863" s="24" t="str">
        <f>IFERROR(INDEX(Partidos!$J$4:$J$107,MATCH($A863,Partidos!$A$4:$A$107,0)),"")</f>
        <v>Dieciseisavos</v>
      </c>
      <c r="J863" s="21">
        <f>IF(AND(INDEX(Partidos!$J$4:$J$107,MATCH($A863,Partidos!$A$4:$A$107,0))&lt;&gt;"Grupos",INDEX(Partidos!$H$4:$H$107,MATCH($A863,Partidos!$A$4:$A$107,0))="Finalizado",$H863&lt;&gt;"",$H863=INDEX(Partidos!$K$4:$K$107,MATCH($A863,Partidos!$A$4:$A$107,0))),1,0)</f>
        <v>0</v>
      </c>
    </row>
    <row r="864" spans="1:10" x14ac:dyDescent="0.3">
      <c r="A864" s="31">
        <v>79</v>
      </c>
      <c r="B864" s="24" t="str">
        <f>IFERROR(INDEX(Partidos!$D$4:$D$107,MATCH($A864,Partidos!$A$4:$A$107,0)),"")</f>
        <v>Ganador 1B</v>
      </c>
      <c r="C864" s="24" t="str">
        <f>IFERROR(INDEX(Partidos!$E$4:$E$107,MATCH($A864,Partidos!$A$4:$A$107,0)),"")</f>
        <v>Ganador 2A</v>
      </c>
      <c r="D864" s="31" t="s">
        <v>265</v>
      </c>
      <c r="E864" s="24">
        <f>IFERROR(INDEX(Patri!F$4:F$107,MATCH($A864,Patri!$A$4:$A$107,0)),"")</f>
        <v>0</v>
      </c>
      <c r="F864" s="24">
        <f>IFERROR(INDEX(Patri!G$4:G$107,MATCH($A864,Patri!$A$4:$A$107,0)),"")</f>
        <v>0</v>
      </c>
      <c r="G864" s="21" t="str">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0</v>
      </c>
      <c r="I864" s="24" t="str">
        <f>IFERROR(INDEX(Partidos!$J$4:$J$107,MATCH($A864,Partidos!$A$4:$A$107,0)),"")</f>
        <v>Dieciseisavos</v>
      </c>
      <c r="J864" s="21">
        <f>IF(AND(INDEX(Partidos!$J$4:$J$107,MATCH($A864,Partidos!$A$4:$A$107,0))&lt;&gt;"Grupos",INDEX(Partidos!$H$4:$H$107,MATCH($A864,Partidos!$A$4:$A$107,0))="Finalizado",$H864&lt;&gt;"",$H864=INDEX(Partidos!$K$4:$K$107,MATCH($A864,Partidos!$A$4:$A$107,0))),1,0)</f>
        <v>0</v>
      </c>
    </row>
    <row r="865" spans="1:10" x14ac:dyDescent="0.3">
      <c r="A865" s="29">
        <v>79</v>
      </c>
      <c r="B865" s="24" t="str">
        <f>IFERROR(INDEX(Partidos!$D$4:$D$107,MATCH($A865,Partidos!$A$4:$A$107,0)),"")</f>
        <v>Ganador 1B</v>
      </c>
      <c r="C865" s="24" t="str">
        <f>IFERROR(INDEX(Partidos!$E$4:$E$107,MATCH($A865,Partidos!$A$4:$A$107,0)),"")</f>
        <v>Ganador 2A</v>
      </c>
      <c r="D865" s="29" t="s">
        <v>266</v>
      </c>
      <c r="E865" s="24">
        <f>IFERROR(INDEX(Kike!F$4:F$107,MATCH($A865,Kike!$A$4:$A$107,0)),"")</f>
        <v>0</v>
      </c>
      <c r="F865" s="24">
        <f>IFERROR(INDEX(Kike!G$4:G$107,MATCH($A865,Kike!$A$4:$A$107,0)),"")</f>
        <v>0</v>
      </c>
      <c r="G865" s="21" t="str">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0</v>
      </c>
      <c r="I865" s="24" t="str">
        <f>IFERROR(INDEX(Partidos!$J$4:$J$107,MATCH($A865,Partidos!$A$4:$A$107,0)),"")</f>
        <v>Dieciseisavos</v>
      </c>
      <c r="J865" s="21">
        <f>IF(AND(INDEX(Partidos!$J$4:$J$107,MATCH($A865,Partidos!$A$4:$A$107,0))&lt;&gt;"Grupos",INDEX(Partidos!$H$4:$H$107,MATCH($A865,Partidos!$A$4:$A$107,0))="Finalizado",$H865&lt;&gt;"",$H865=INDEX(Partidos!$K$4:$K$107,MATCH($A865,Partidos!$A$4:$A$107,0))),1,0)</f>
        <v>0</v>
      </c>
    </row>
    <row r="866" spans="1:10" x14ac:dyDescent="0.3">
      <c r="A866" s="31">
        <v>79</v>
      </c>
      <c r="B866" s="24" t="str">
        <f>IFERROR(INDEX(Partidos!$D$4:$D$107,MATCH($A866,Partidos!$A$4:$A$107,0)),"")</f>
        <v>Ganador 1B</v>
      </c>
      <c r="C866" s="24" t="str">
        <f>IFERROR(INDEX(Partidos!$E$4:$E$107,MATCH($A866,Partidos!$A$4:$A$107,0)),"")</f>
        <v>Ganador 2A</v>
      </c>
      <c r="D866" s="31" t="s">
        <v>267</v>
      </c>
      <c r="E866" s="24">
        <f>IFERROR(INDEX(Quintero!F$4:F$107,MATCH($A866,Quintero!$A$4:$A$107,0)),"")</f>
        <v>0</v>
      </c>
      <c r="F866" s="24">
        <f>IFERROR(INDEX(Quintero!G$4:G$107,MATCH($A866,Quintero!$A$4:$A$107,0)),"")</f>
        <v>0</v>
      </c>
      <c r="G866" s="21" t="str">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0</v>
      </c>
      <c r="I866" s="24" t="str">
        <f>IFERROR(INDEX(Partidos!$J$4:$J$107,MATCH($A866,Partidos!$A$4:$A$107,0)),"")</f>
        <v>Dieciseisavos</v>
      </c>
      <c r="J866" s="21">
        <f>IF(AND(INDEX(Partidos!$J$4:$J$107,MATCH($A866,Partidos!$A$4:$A$107,0))&lt;&gt;"Grupos",INDEX(Partidos!$H$4:$H$107,MATCH($A866,Partidos!$A$4:$A$107,0))="Finalizado",$H866&lt;&gt;"",$H866=INDEX(Partidos!$K$4:$K$107,MATCH($A866,Partidos!$A$4:$A$107,0))),1,0)</f>
        <v>0</v>
      </c>
    </row>
    <row r="867" spans="1:10" x14ac:dyDescent="0.3">
      <c r="A867" s="29">
        <v>79</v>
      </c>
      <c r="B867" s="24" t="str">
        <f>IFERROR(INDEX(Partidos!$D$4:$D$107,MATCH($A867,Partidos!$A$4:$A$107,0)),"")</f>
        <v>Ganador 1B</v>
      </c>
      <c r="C867" s="24" t="str">
        <f>IFERROR(INDEX(Partidos!$E$4:$E$107,MATCH($A867,Partidos!$A$4:$A$107,0)),"")</f>
        <v>Ganador 2A</v>
      </c>
      <c r="D867" s="29" t="s">
        <v>268</v>
      </c>
      <c r="E867" s="24">
        <f>IFERROR(INDEX(Nacho!F$4:F$107,MATCH($A867,Nacho!$A$4:$A$107,0)),"")</f>
        <v>0</v>
      </c>
      <c r="F867" s="24">
        <f>IFERROR(INDEX(Nacho!G$4:G$107,MATCH($A867,Nacho!$A$4:$A$107,0)),"")</f>
        <v>0</v>
      </c>
      <c r="G867" s="21" t="str">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0</v>
      </c>
      <c r="I867" s="24" t="str">
        <f>IFERROR(INDEX(Partidos!$J$4:$J$107,MATCH($A867,Partidos!$A$4:$A$107,0)),"")</f>
        <v>Dieciseisavos</v>
      </c>
      <c r="J867" s="21">
        <f>IF(AND(INDEX(Partidos!$J$4:$J$107,MATCH($A867,Partidos!$A$4:$A$107,0))&lt;&gt;"Grupos",INDEX(Partidos!$H$4:$H$107,MATCH($A867,Partidos!$A$4:$A$107,0))="Finalizado",$H867&lt;&gt;"",$H867=INDEX(Partidos!$K$4:$K$107,MATCH($A867,Partidos!$A$4:$A$107,0))),1,0)</f>
        <v>0</v>
      </c>
    </row>
    <row r="868" spans="1:10" x14ac:dyDescent="0.3">
      <c r="A868" s="31">
        <v>79</v>
      </c>
      <c r="B868" s="24" t="str">
        <f>IFERROR(INDEX(Partidos!$D$4:$D$107,MATCH($A868,Partidos!$A$4:$A$107,0)),"")</f>
        <v>Ganador 1B</v>
      </c>
      <c r="C868" s="24" t="str">
        <f>IFERROR(INDEX(Partidos!$E$4:$E$107,MATCH($A868,Partidos!$A$4:$A$107,0)),"")</f>
        <v>Ganador 2A</v>
      </c>
      <c r="D868" s="31" t="s">
        <v>269</v>
      </c>
      <c r="E868" s="24">
        <f>IFERROR(INDEX(Luis!F$4:F$107,MATCH($A868,Luis!$A$4:$A$107,0)),"")</f>
        <v>0</v>
      </c>
      <c r="F868" s="24">
        <f>IFERROR(INDEX(Luis!G$4:G$107,MATCH($A868,Luis!$A$4:$A$107,0)),"")</f>
        <v>0</v>
      </c>
      <c r="G868" s="21" t="str">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0</v>
      </c>
      <c r="I868" s="24" t="str">
        <f>IFERROR(INDEX(Partidos!$J$4:$J$107,MATCH($A868,Partidos!$A$4:$A$107,0)),"")</f>
        <v>Dieciseisavos</v>
      </c>
      <c r="J868" s="21">
        <f>IF(AND(INDEX(Partidos!$J$4:$J$107,MATCH($A868,Partidos!$A$4:$A$107,0))&lt;&gt;"Grupos",INDEX(Partidos!$H$4:$H$107,MATCH($A868,Partidos!$A$4:$A$107,0))="Finalizado",$H868&lt;&gt;"",$H868=INDEX(Partidos!$K$4:$K$107,MATCH($A868,Partidos!$A$4:$A$107,0))),1,0)</f>
        <v>0</v>
      </c>
    </row>
    <row r="869" spans="1:10" x14ac:dyDescent="0.3">
      <c r="A869" s="29">
        <v>79</v>
      </c>
      <c r="B869" s="24" t="str">
        <f>IFERROR(INDEX(Partidos!$D$4:$D$107,MATCH($A869,Partidos!$A$4:$A$107,0)),"")</f>
        <v>Ganador 1B</v>
      </c>
      <c r="C869" s="24" t="str">
        <f>IFERROR(INDEX(Partidos!$E$4:$E$107,MATCH($A869,Partidos!$A$4:$A$107,0)),"")</f>
        <v>Ganador 2A</v>
      </c>
      <c r="D869" s="29" t="s">
        <v>270</v>
      </c>
      <c r="E869" s="24">
        <f>IFERROR(INDEX(Felipe!F$4:F$107,MATCH($A869,Felipe!$A$4:$A$107,0)),"")</f>
        <v>0</v>
      </c>
      <c r="F869" s="24">
        <f>IFERROR(INDEX(Felipe!G$4:G$107,MATCH($A869,Felipe!$A$4:$A$107,0)),"")</f>
        <v>0</v>
      </c>
      <c r="G869" s="21" t="str">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0</v>
      </c>
      <c r="I869" s="24" t="str">
        <f>IFERROR(INDEX(Partidos!$J$4:$J$107,MATCH($A869,Partidos!$A$4:$A$107,0)),"")</f>
        <v>Dieciseisavos</v>
      </c>
      <c r="J869" s="21">
        <f>IF(AND(INDEX(Partidos!$J$4:$J$107,MATCH($A869,Partidos!$A$4:$A$107,0))&lt;&gt;"Grupos",INDEX(Partidos!$H$4:$H$107,MATCH($A869,Partidos!$A$4:$A$107,0))="Finalizado",$H869&lt;&gt;"",$H869=INDEX(Partidos!$K$4:$K$107,MATCH($A869,Partidos!$A$4:$A$107,0))),1,0)</f>
        <v>0</v>
      </c>
    </row>
    <row r="870" spans="1:10" x14ac:dyDescent="0.3">
      <c r="A870" s="31">
        <v>79</v>
      </c>
      <c r="B870" s="24" t="str">
        <f>IFERROR(INDEX(Partidos!$D$4:$D$107,MATCH($A870,Partidos!$A$4:$A$107,0)),"")</f>
        <v>Ganador 1B</v>
      </c>
      <c r="C870" s="24" t="str">
        <f>IFERROR(INDEX(Partidos!$E$4:$E$107,MATCH($A870,Partidos!$A$4:$A$107,0)),"")</f>
        <v>Ganador 2A</v>
      </c>
      <c r="D870" s="31" t="s">
        <v>271</v>
      </c>
      <c r="E870" s="24">
        <f>IFERROR(INDEX(Simón!F$4:F$107,MATCH($A870,Simón!$A$4:$A$107,0)),"")</f>
        <v>0</v>
      </c>
      <c r="F870" s="24">
        <f>IFERROR(INDEX(Simón!G$4:G$107,MATCH($A870,Simón!$A$4:$A$107,0)),"")</f>
        <v>0</v>
      </c>
      <c r="G870" s="21" t="str">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0</v>
      </c>
      <c r="I870" s="24" t="str">
        <f>IFERROR(INDEX(Partidos!$J$4:$J$107,MATCH($A870,Partidos!$A$4:$A$107,0)),"")</f>
        <v>Dieciseisavos</v>
      </c>
      <c r="J870" s="21">
        <f>IF(AND(INDEX(Partidos!$J$4:$J$107,MATCH($A870,Partidos!$A$4:$A$107,0))&lt;&gt;"Grupos",INDEX(Partidos!$H$4:$H$107,MATCH($A870,Partidos!$A$4:$A$107,0))="Finalizado",$H870&lt;&gt;"",$H870=INDEX(Partidos!$K$4:$K$107,MATCH($A870,Partidos!$A$4:$A$107,0))),1,0)</f>
        <v>0</v>
      </c>
    </row>
    <row r="871" spans="1:10" x14ac:dyDescent="0.3">
      <c r="A871" s="29">
        <v>79</v>
      </c>
      <c r="B871" s="24" t="str">
        <f>IFERROR(INDEX(Partidos!$D$4:$D$107,MATCH($A871,Partidos!$A$4:$A$107,0)),"")</f>
        <v>Ganador 1B</v>
      </c>
      <c r="C871" s="24" t="str">
        <f>IFERROR(INDEX(Partidos!$E$4:$E$107,MATCH($A871,Partidos!$A$4:$A$107,0)),"")</f>
        <v>Ganador 2A</v>
      </c>
      <c r="D871" s="29" t="s">
        <v>272</v>
      </c>
      <c r="E871" s="24">
        <f>IFERROR(INDEX(Muni!F$4:F$107,MATCH($A871,Muni!$A$4:$A$107,0)),"")</f>
        <v>0</v>
      </c>
      <c r="F871" s="24">
        <f>IFERROR(INDEX(Muni!G$4:G$107,MATCH($A871,Muni!$A$4:$A$107,0)),"")</f>
        <v>0</v>
      </c>
      <c r="G871" s="21" t="str">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0</v>
      </c>
      <c r="I871" s="24" t="str">
        <f>IFERROR(INDEX(Partidos!$J$4:$J$107,MATCH($A871,Partidos!$A$4:$A$107,0)),"")</f>
        <v>Dieciseisavos</v>
      </c>
      <c r="J871" s="21">
        <f>IF(AND(INDEX(Partidos!$J$4:$J$107,MATCH($A871,Partidos!$A$4:$A$107,0))&lt;&gt;"Grupos",INDEX(Partidos!$H$4:$H$107,MATCH($A871,Partidos!$A$4:$A$107,0))="Finalizado",$H871&lt;&gt;"",$H871=INDEX(Partidos!$K$4:$K$107,MATCH($A871,Partidos!$A$4:$A$107,0))),1,0)</f>
        <v>0</v>
      </c>
    </row>
    <row r="872" spans="1:10" x14ac:dyDescent="0.3">
      <c r="A872" s="31">
        <v>79</v>
      </c>
      <c r="B872" s="24" t="str">
        <f>IFERROR(INDEX(Partidos!$D$4:$D$107,MATCH($A872,Partidos!$A$4:$A$107,0)),"")</f>
        <v>Ganador 1B</v>
      </c>
      <c r="C872" s="24" t="str">
        <f>IFERROR(INDEX(Partidos!$E$4:$E$107,MATCH($A872,Partidos!$A$4:$A$107,0)),"")</f>
        <v>Ganador 2A</v>
      </c>
      <c r="D872" s="31" t="s">
        <v>273</v>
      </c>
      <c r="E872" s="24">
        <f>IFERROR(INDEX(Fer!F$4:F$107,MATCH($A872,Fer!$A$4:$A$107,0)),"")</f>
        <v>0</v>
      </c>
      <c r="F872" s="24">
        <f>IFERROR(INDEX(Fer!G$4:G$107,MATCH($A872,Fer!$A$4:$A$107,0)),"")</f>
        <v>0</v>
      </c>
      <c r="G872" s="21" t="str">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0</v>
      </c>
      <c r="I872" s="24" t="str">
        <f>IFERROR(INDEX(Partidos!$J$4:$J$107,MATCH($A872,Partidos!$A$4:$A$107,0)),"")</f>
        <v>Dieciseisavos</v>
      </c>
      <c r="J872" s="21">
        <f>IF(AND(INDEX(Partidos!$J$4:$J$107,MATCH($A872,Partidos!$A$4:$A$107,0))&lt;&gt;"Grupos",INDEX(Partidos!$H$4:$H$107,MATCH($A872,Partidos!$A$4:$A$107,0))="Finalizado",$H872&lt;&gt;"",$H872=INDEX(Partidos!$K$4:$K$107,MATCH($A872,Partidos!$A$4:$A$107,0))),1,0)</f>
        <v>0</v>
      </c>
    </row>
    <row r="873" spans="1:10" x14ac:dyDescent="0.3">
      <c r="A873" s="29">
        <v>80</v>
      </c>
      <c r="B873" s="24" t="str">
        <f>IFERROR(INDEX(Partidos!$D$4:$D$107,MATCH($A873,Partidos!$A$4:$A$107,0)),"")</f>
        <v>Ganador 1D</v>
      </c>
      <c r="C873" s="24" t="str">
        <f>IFERROR(INDEX(Partidos!$E$4:$E$107,MATCH($A873,Partidos!$A$4:$A$107,0)),"")</f>
        <v>Ganador 2C</v>
      </c>
      <c r="D873" s="29" t="s">
        <v>55</v>
      </c>
      <c r="E873" s="24">
        <f>IFERROR(INDEX(Álvaro!F$4:F$107,MATCH($A873,Álvaro!$A$4:$A$107,0)),"")</f>
        <v>0</v>
      </c>
      <c r="F873" s="24">
        <f>IFERROR(INDEX(Álvaro!G$4:G$107,MATCH($A873,Álvaro!$A$4:$A$107,0)),"")</f>
        <v>0</v>
      </c>
      <c r="G873" s="21" t="str">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0</v>
      </c>
      <c r="I873" s="24" t="str">
        <f>IFERROR(INDEX(Partidos!$J$4:$J$107,MATCH($A873,Partidos!$A$4:$A$107,0)),"")</f>
        <v>Dieciseisavos</v>
      </c>
      <c r="J873" s="21">
        <f>IF(AND(INDEX(Partidos!$J$4:$J$107,MATCH($A873,Partidos!$A$4:$A$107,0))&lt;&gt;"Grupos",INDEX(Partidos!$H$4:$H$107,MATCH($A873,Partidos!$A$4:$A$107,0))="Finalizado",$H873&lt;&gt;"",$H873=INDEX(Partidos!$K$4:$K$107,MATCH($A873,Partidos!$A$4:$A$107,0))),1,0)</f>
        <v>0</v>
      </c>
    </row>
    <row r="874" spans="1:10" x14ac:dyDescent="0.3">
      <c r="A874" s="31">
        <v>80</v>
      </c>
      <c r="B874" s="24" t="str">
        <f>IFERROR(INDEX(Partidos!$D$4:$D$107,MATCH($A874,Partidos!$A$4:$A$107,0)),"")</f>
        <v>Ganador 1D</v>
      </c>
      <c r="C874" s="24" t="str">
        <f>IFERROR(INDEX(Partidos!$E$4:$E$107,MATCH($A874,Partidos!$A$4:$A$107,0)),"")</f>
        <v>Ganador 2C</v>
      </c>
      <c r="D874" s="31" t="s">
        <v>264</v>
      </c>
      <c r="E874" s="24">
        <f>IFERROR(INDEX(Pepe!F$4:F$107,MATCH($A874,Pepe!$A$4:$A$107,0)),"")</f>
        <v>0</v>
      </c>
      <c r="F874" s="24">
        <f>IFERROR(INDEX(Pepe!G$4:G$107,MATCH($A874,Pepe!$A$4:$A$107,0)),"")</f>
        <v>0</v>
      </c>
      <c r="G874" s="21" t="str">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0</v>
      </c>
      <c r="I874" s="24" t="str">
        <f>IFERROR(INDEX(Partidos!$J$4:$J$107,MATCH($A874,Partidos!$A$4:$A$107,0)),"")</f>
        <v>Dieciseisavos</v>
      </c>
      <c r="J874" s="21">
        <f>IF(AND(INDEX(Partidos!$J$4:$J$107,MATCH($A874,Partidos!$A$4:$A$107,0))&lt;&gt;"Grupos",INDEX(Partidos!$H$4:$H$107,MATCH($A874,Partidos!$A$4:$A$107,0))="Finalizado",$H874&lt;&gt;"",$H874=INDEX(Partidos!$K$4:$K$107,MATCH($A874,Partidos!$A$4:$A$107,0))),1,0)</f>
        <v>0</v>
      </c>
    </row>
    <row r="875" spans="1:10" x14ac:dyDescent="0.3">
      <c r="A875" s="29">
        <v>80</v>
      </c>
      <c r="B875" s="24" t="str">
        <f>IFERROR(INDEX(Partidos!$D$4:$D$107,MATCH($A875,Partidos!$A$4:$A$107,0)),"")</f>
        <v>Ganador 1D</v>
      </c>
      <c r="C875" s="24" t="str">
        <f>IFERROR(INDEX(Partidos!$E$4:$E$107,MATCH($A875,Partidos!$A$4:$A$107,0)),"")</f>
        <v>Ganador 2C</v>
      </c>
      <c r="D875" s="29" t="s">
        <v>265</v>
      </c>
      <c r="E875" s="24">
        <f>IFERROR(INDEX(Patri!F$4:F$107,MATCH($A875,Patri!$A$4:$A$107,0)),"")</f>
        <v>0</v>
      </c>
      <c r="F875" s="24">
        <f>IFERROR(INDEX(Patri!G$4:G$107,MATCH($A875,Patri!$A$4:$A$107,0)),"")</f>
        <v>0</v>
      </c>
      <c r="G875" s="21" t="str">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0</v>
      </c>
      <c r="I875" s="24" t="str">
        <f>IFERROR(INDEX(Partidos!$J$4:$J$107,MATCH($A875,Partidos!$A$4:$A$107,0)),"")</f>
        <v>Dieciseisavos</v>
      </c>
      <c r="J875" s="21">
        <f>IF(AND(INDEX(Partidos!$J$4:$J$107,MATCH($A875,Partidos!$A$4:$A$107,0))&lt;&gt;"Grupos",INDEX(Partidos!$H$4:$H$107,MATCH($A875,Partidos!$A$4:$A$107,0))="Finalizado",$H875&lt;&gt;"",$H875=INDEX(Partidos!$K$4:$K$107,MATCH($A875,Partidos!$A$4:$A$107,0))),1,0)</f>
        <v>0</v>
      </c>
    </row>
    <row r="876" spans="1:10" x14ac:dyDescent="0.3">
      <c r="A876" s="31">
        <v>80</v>
      </c>
      <c r="B876" s="24" t="str">
        <f>IFERROR(INDEX(Partidos!$D$4:$D$107,MATCH($A876,Partidos!$A$4:$A$107,0)),"")</f>
        <v>Ganador 1D</v>
      </c>
      <c r="C876" s="24" t="str">
        <f>IFERROR(INDEX(Partidos!$E$4:$E$107,MATCH($A876,Partidos!$A$4:$A$107,0)),"")</f>
        <v>Ganador 2C</v>
      </c>
      <c r="D876" s="31" t="s">
        <v>266</v>
      </c>
      <c r="E876" s="24">
        <f>IFERROR(INDEX(Kike!F$4:F$107,MATCH($A876,Kike!$A$4:$A$107,0)),"")</f>
        <v>0</v>
      </c>
      <c r="F876" s="24">
        <f>IFERROR(INDEX(Kike!G$4:G$107,MATCH($A876,Kike!$A$4:$A$107,0)),"")</f>
        <v>0</v>
      </c>
      <c r="G876" s="21" t="str">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0</v>
      </c>
      <c r="I876" s="24" t="str">
        <f>IFERROR(INDEX(Partidos!$J$4:$J$107,MATCH($A876,Partidos!$A$4:$A$107,0)),"")</f>
        <v>Dieciseisavos</v>
      </c>
      <c r="J876" s="21">
        <f>IF(AND(INDEX(Partidos!$J$4:$J$107,MATCH($A876,Partidos!$A$4:$A$107,0))&lt;&gt;"Grupos",INDEX(Partidos!$H$4:$H$107,MATCH($A876,Partidos!$A$4:$A$107,0))="Finalizado",$H876&lt;&gt;"",$H876=INDEX(Partidos!$K$4:$K$107,MATCH($A876,Partidos!$A$4:$A$107,0))),1,0)</f>
        <v>0</v>
      </c>
    </row>
    <row r="877" spans="1:10" x14ac:dyDescent="0.3">
      <c r="A877" s="29">
        <v>80</v>
      </c>
      <c r="B877" s="24" t="str">
        <f>IFERROR(INDEX(Partidos!$D$4:$D$107,MATCH($A877,Partidos!$A$4:$A$107,0)),"")</f>
        <v>Ganador 1D</v>
      </c>
      <c r="C877" s="24" t="str">
        <f>IFERROR(INDEX(Partidos!$E$4:$E$107,MATCH($A877,Partidos!$A$4:$A$107,0)),"")</f>
        <v>Ganador 2C</v>
      </c>
      <c r="D877" s="29" t="s">
        <v>267</v>
      </c>
      <c r="E877" s="24">
        <f>IFERROR(INDEX(Quintero!F$4:F$107,MATCH($A877,Quintero!$A$4:$A$107,0)),"")</f>
        <v>0</v>
      </c>
      <c r="F877" s="24">
        <f>IFERROR(INDEX(Quintero!G$4:G$107,MATCH($A877,Quintero!$A$4:$A$107,0)),"")</f>
        <v>0</v>
      </c>
      <c r="G877" s="21" t="str">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0</v>
      </c>
      <c r="I877" s="24" t="str">
        <f>IFERROR(INDEX(Partidos!$J$4:$J$107,MATCH($A877,Partidos!$A$4:$A$107,0)),"")</f>
        <v>Dieciseisavos</v>
      </c>
      <c r="J877" s="21">
        <f>IF(AND(INDEX(Partidos!$J$4:$J$107,MATCH($A877,Partidos!$A$4:$A$107,0))&lt;&gt;"Grupos",INDEX(Partidos!$H$4:$H$107,MATCH($A877,Partidos!$A$4:$A$107,0))="Finalizado",$H877&lt;&gt;"",$H877=INDEX(Partidos!$K$4:$K$107,MATCH($A877,Partidos!$A$4:$A$107,0))),1,0)</f>
        <v>0</v>
      </c>
    </row>
    <row r="878" spans="1:10" x14ac:dyDescent="0.3">
      <c r="A878" s="31">
        <v>80</v>
      </c>
      <c r="B878" s="24" t="str">
        <f>IFERROR(INDEX(Partidos!$D$4:$D$107,MATCH($A878,Partidos!$A$4:$A$107,0)),"")</f>
        <v>Ganador 1D</v>
      </c>
      <c r="C878" s="24" t="str">
        <f>IFERROR(INDEX(Partidos!$E$4:$E$107,MATCH($A878,Partidos!$A$4:$A$107,0)),"")</f>
        <v>Ganador 2C</v>
      </c>
      <c r="D878" s="31" t="s">
        <v>268</v>
      </c>
      <c r="E878" s="24">
        <f>IFERROR(INDEX(Nacho!F$4:F$107,MATCH($A878,Nacho!$A$4:$A$107,0)),"")</f>
        <v>0</v>
      </c>
      <c r="F878" s="24">
        <f>IFERROR(INDEX(Nacho!G$4:G$107,MATCH($A878,Nacho!$A$4:$A$107,0)),"")</f>
        <v>0</v>
      </c>
      <c r="G878" s="21" t="str">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0</v>
      </c>
      <c r="I878" s="24" t="str">
        <f>IFERROR(INDEX(Partidos!$J$4:$J$107,MATCH($A878,Partidos!$A$4:$A$107,0)),"")</f>
        <v>Dieciseisavos</v>
      </c>
      <c r="J878" s="21">
        <f>IF(AND(INDEX(Partidos!$J$4:$J$107,MATCH($A878,Partidos!$A$4:$A$107,0))&lt;&gt;"Grupos",INDEX(Partidos!$H$4:$H$107,MATCH($A878,Partidos!$A$4:$A$107,0))="Finalizado",$H878&lt;&gt;"",$H878=INDEX(Partidos!$K$4:$K$107,MATCH($A878,Partidos!$A$4:$A$107,0))),1,0)</f>
        <v>0</v>
      </c>
    </row>
    <row r="879" spans="1:10" x14ac:dyDescent="0.3">
      <c r="A879" s="29">
        <v>80</v>
      </c>
      <c r="B879" s="24" t="str">
        <f>IFERROR(INDEX(Partidos!$D$4:$D$107,MATCH($A879,Partidos!$A$4:$A$107,0)),"")</f>
        <v>Ganador 1D</v>
      </c>
      <c r="C879" s="24" t="str">
        <f>IFERROR(INDEX(Partidos!$E$4:$E$107,MATCH($A879,Partidos!$A$4:$A$107,0)),"")</f>
        <v>Ganador 2C</v>
      </c>
      <c r="D879" s="29" t="s">
        <v>269</v>
      </c>
      <c r="E879" s="24">
        <f>IFERROR(INDEX(Luis!F$4:F$107,MATCH($A879,Luis!$A$4:$A$107,0)),"")</f>
        <v>0</v>
      </c>
      <c r="F879" s="24">
        <f>IFERROR(INDEX(Luis!G$4:G$107,MATCH($A879,Luis!$A$4:$A$107,0)),"")</f>
        <v>0</v>
      </c>
      <c r="G879" s="21" t="str">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0</v>
      </c>
      <c r="I879" s="24" t="str">
        <f>IFERROR(INDEX(Partidos!$J$4:$J$107,MATCH($A879,Partidos!$A$4:$A$107,0)),"")</f>
        <v>Dieciseisavos</v>
      </c>
      <c r="J879" s="21">
        <f>IF(AND(INDEX(Partidos!$J$4:$J$107,MATCH($A879,Partidos!$A$4:$A$107,0))&lt;&gt;"Grupos",INDEX(Partidos!$H$4:$H$107,MATCH($A879,Partidos!$A$4:$A$107,0))="Finalizado",$H879&lt;&gt;"",$H879=INDEX(Partidos!$K$4:$K$107,MATCH($A879,Partidos!$A$4:$A$107,0))),1,0)</f>
        <v>0</v>
      </c>
    </row>
    <row r="880" spans="1:10" x14ac:dyDescent="0.3">
      <c r="A880" s="31">
        <v>80</v>
      </c>
      <c r="B880" s="24" t="str">
        <f>IFERROR(INDEX(Partidos!$D$4:$D$107,MATCH($A880,Partidos!$A$4:$A$107,0)),"")</f>
        <v>Ganador 1D</v>
      </c>
      <c r="C880" s="24" t="str">
        <f>IFERROR(INDEX(Partidos!$E$4:$E$107,MATCH($A880,Partidos!$A$4:$A$107,0)),"")</f>
        <v>Ganador 2C</v>
      </c>
      <c r="D880" s="31" t="s">
        <v>270</v>
      </c>
      <c r="E880" s="24">
        <f>IFERROR(INDEX(Felipe!F$4:F$107,MATCH($A880,Felipe!$A$4:$A$107,0)),"")</f>
        <v>0</v>
      </c>
      <c r="F880" s="24">
        <f>IFERROR(INDEX(Felipe!G$4:G$107,MATCH($A880,Felipe!$A$4:$A$107,0)),"")</f>
        <v>0</v>
      </c>
      <c r="G880" s="21" t="str">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0</v>
      </c>
      <c r="I880" s="24" t="str">
        <f>IFERROR(INDEX(Partidos!$J$4:$J$107,MATCH($A880,Partidos!$A$4:$A$107,0)),"")</f>
        <v>Dieciseisavos</v>
      </c>
      <c r="J880" s="21">
        <f>IF(AND(INDEX(Partidos!$J$4:$J$107,MATCH($A880,Partidos!$A$4:$A$107,0))&lt;&gt;"Grupos",INDEX(Partidos!$H$4:$H$107,MATCH($A880,Partidos!$A$4:$A$107,0))="Finalizado",$H880&lt;&gt;"",$H880=INDEX(Partidos!$K$4:$K$107,MATCH($A880,Partidos!$A$4:$A$107,0))),1,0)</f>
        <v>0</v>
      </c>
    </row>
    <row r="881" spans="1:10" x14ac:dyDescent="0.3">
      <c r="A881" s="29">
        <v>80</v>
      </c>
      <c r="B881" s="24" t="str">
        <f>IFERROR(INDEX(Partidos!$D$4:$D$107,MATCH($A881,Partidos!$A$4:$A$107,0)),"")</f>
        <v>Ganador 1D</v>
      </c>
      <c r="C881" s="24" t="str">
        <f>IFERROR(INDEX(Partidos!$E$4:$E$107,MATCH($A881,Partidos!$A$4:$A$107,0)),"")</f>
        <v>Ganador 2C</v>
      </c>
      <c r="D881" s="29" t="s">
        <v>271</v>
      </c>
      <c r="E881" s="24">
        <f>IFERROR(INDEX(Simón!F$4:F$107,MATCH($A881,Simón!$A$4:$A$107,0)),"")</f>
        <v>0</v>
      </c>
      <c r="F881" s="24">
        <f>IFERROR(INDEX(Simón!G$4:G$107,MATCH($A881,Simón!$A$4:$A$107,0)),"")</f>
        <v>0</v>
      </c>
      <c r="G881" s="21" t="str">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0</v>
      </c>
      <c r="I881" s="24" t="str">
        <f>IFERROR(INDEX(Partidos!$J$4:$J$107,MATCH($A881,Partidos!$A$4:$A$107,0)),"")</f>
        <v>Dieciseisavos</v>
      </c>
      <c r="J881" s="21">
        <f>IF(AND(INDEX(Partidos!$J$4:$J$107,MATCH($A881,Partidos!$A$4:$A$107,0))&lt;&gt;"Grupos",INDEX(Partidos!$H$4:$H$107,MATCH($A881,Partidos!$A$4:$A$107,0))="Finalizado",$H881&lt;&gt;"",$H881=INDEX(Partidos!$K$4:$K$107,MATCH($A881,Partidos!$A$4:$A$107,0))),1,0)</f>
        <v>0</v>
      </c>
    </row>
    <row r="882" spans="1:10" x14ac:dyDescent="0.3">
      <c r="A882" s="31">
        <v>80</v>
      </c>
      <c r="B882" s="24" t="str">
        <f>IFERROR(INDEX(Partidos!$D$4:$D$107,MATCH($A882,Partidos!$A$4:$A$107,0)),"")</f>
        <v>Ganador 1D</v>
      </c>
      <c r="C882" s="24" t="str">
        <f>IFERROR(INDEX(Partidos!$E$4:$E$107,MATCH($A882,Partidos!$A$4:$A$107,0)),"")</f>
        <v>Ganador 2C</v>
      </c>
      <c r="D882" s="31" t="s">
        <v>272</v>
      </c>
      <c r="E882" s="24">
        <f>IFERROR(INDEX(Muni!F$4:F$107,MATCH($A882,Muni!$A$4:$A$107,0)),"")</f>
        <v>0</v>
      </c>
      <c r="F882" s="24">
        <f>IFERROR(INDEX(Muni!G$4:G$107,MATCH($A882,Muni!$A$4:$A$107,0)),"")</f>
        <v>0</v>
      </c>
      <c r="G882" s="21" t="str">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0</v>
      </c>
      <c r="I882" s="24" t="str">
        <f>IFERROR(INDEX(Partidos!$J$4:$J$107,MATCH($A882,Partidos!$A$4:$A$107,0)),"")</f>
        <v>Dieciseisavos</v>
      </c>
      <c r="J882" s="21">
        <f>IF(AND(INDEX(Partidos!$J$4:$J$107,MATCH($A882,Partidos!$A$4:$A$107,0))&lt;&gt;"Grupos",INDEX(Partidos!$H$4:$H$107,MATCH($A882,Partidos!$A$4:$A$107,0))="Finalizado",$H882&lt;&gt;"",$H882=INDEX(Partidos!$K$4:$K$107,MATCH($A882,Partidos!$A$4:$A$107,0))),1,0)</f>
        <v>0</v>
      </c>
    </row>
    <row r="883" spans="1:10" x14ac:dyDescent="0.3">
      <c r="A883" s="29">
        <v>80</v>
      </c>
      <c r="B883" s="24" t="str">
        <f>IFERROR(INDEX(Partidos!$D$4:$D$107,MATCH($A883,Partidos!$A$4:$A$107,0)),"")</f>
        <v>Ganador 1D</v>
      </c>
      <c r="C883" s="24" t="str">
        <f>IFERROR(INDEX(Partidos!$E$4:$E$107,MATCH($A883,Partidos!$A$4:$A$107,0)),"")</f>
        <v>Ganador 2C</v>
      </c>
      <c r="D883" s="29" t="s">
        <v>273</v>
      </c>
      <c r="E883" s="24">
        <f>IFERROR(INDEX(Fer!F$4:F$107,MATCH($A883,Fer!$A$4:$A$107,0)),"")</f>
        <v>0</v>
      </c>
      <c r="F883" s="24">
        <f>IFERROR(INDEX(Fer!G$4:G$107,MATCH($A883,Fer!$A$4:$A$107,0)),"")</f>
        <v>0</v>
      </c>
      <c r="G883" s="21" t="str">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0</v>
      </c>
      <c r="I883" s="24" t="str">
        <f>IFERROR(INDEX(Partidos!$J$4:$J$107,MATCH($A883,Partidos!$A$4:$A$107,0)),"")</f>
        <v>Dieciseisavos</v>
      </c>
      <c r="J883" s="21">
        <f>IF(AND(INDEX(Partidos!$J$4:$J$107,MATCH($A883,Partidos!$A$4:$A$107,0))&lt;&gt;"Grupos",INDEX(Partidos!$H$4:$H$107,MATCH($A883,Partidos!$A$4:$A$107,0))="Finalizado",$H883&lt;&gt;"",$H883=INDEX(Partidos!$K$4:$K$107,MATCH($A883,Partidos!$A$4:$A$107,0))),1,0)</f>
        <v>0</v>
      </c>
    </row>
    <row r="884" spans="1:10" x14ac:dyDescent="0.3">
      <c r="A884" s="31">
        <v>81</v>
      </c>
      <c r="B884" s="24" t="str">
        <f>IFERROR(INDEX(Partidos!$D$4:$D$107,MATCH($A884,Partidos!$A$4:$A$107,0)),"")</f>
        <v>Ganador 1F</v>
      </c>
      <c r="C884" s="24" t="str">
        <f>IFERROR(INDEX(Partidos!$E$4:$E$107,MATCH($A884,Partidos!$A$4:$A$107,0)),"")</f>
        <v>Ganador 2E</v>
      </c>
      <c r="D884" s="31" t="s">
        <v>55</v>
      </c>
      <c r="E884" s="24">
        <f>IFERROR(INDEX(Álvaro!F$4:F$107,MATCH($A884,Álvaro!$A$4:$A$107,0)),"")</f>
        <v>0</v>
      </c>
      <c r="F884" s="24">
        <f>IFERROR(INDEX(Álvaro!G$4:G$107,MATCH($A884,Álvaro!$A$4:$A$107,0)),"")</f>
        <v>0</v>
      </c>
      <c r="G884" s="21" t="str">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0</v>
      </c>
      <c r="I884" s="24" t="str">
        <f>IFERROR(INDEX(Partidos!$J$4:$J$107,MATCH($A884,Partidos!$A$4:$A$107,0)),"")</f>
        <v>Dieciseisavos</v>
      </c>
      <c r="J884" s="21">
        <f>IF(AND(INDEX(Partidos!$J$4:$J$107,MATCH($A884,Partidos!$A$4:$A$107,0))&lt;&gt;"Grupos",INDEX(Partidos!$H$4:$H$107,MATCH($A884,Partidos!$A$4:$A$107,0))="Finalizado",$H884&lt;&gt;"",$H884=INDEX(Partidos!$K$4:$K$107,MATCH($A884,Partidos!$A$4:$A$107,0))),1,0)</f>
        <v>0</v>
      </c>
    </row>
    <row r="885" spans="1:10" x14ac:dyDescent="0.3">
      <c r="A885" s="29">
        <v>81</v>
      </c>
      <c r="B885" s="24" t="str">
        <f>IFERROR(INDEX(Partidos!$D$4:$D$107,MATCH($A885,Partidos!$A$4:$A$107,0)),"")</f>
        <v>Ganador 1F</v>
      </c>
      <c r="C885" s="24" t="str">
        <f>IFERROR(INDEX(Partidos!$E$4:$E$107,MATCH($A885,Partidos!$A$4:$A$107,0)),"")</f>
        <v>Ganador 2E</v>
      </c>
      <c r="D885" s="29" t="s">
        <v>264</v>
      </c>
      <c r="E885" s="24">
        <f>IFERROR(INDEX(Pepe!F$4:F$107,MATCH($A885,Pepe!$A$4:$A$107,0)),"")</f>
        <v>0</v>
      </c>
      <c r="F885" s="24">
        <f>IFERROR(INDEX(Pepe!G$4:G$107,MATCH($A885,Pepe!$A$4:$A$107,0)),"")</f>
        <v>0</v>
      </c>
      <c r="G885" s="21" t="str">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0</v>
      </c>
      <c r="I885" s="24" t="str">
        <f>IFERROR(INDEX(Partidos!$J$4:$J$107,MATCH($A885,Partidos!$A$4:$A$107,0)),"")</f>
        <v>Dieciseisavos</v>
      </c>
      <c r="J885" s="21">
        <f>IF(AND(INDEX(Partidos!$J$4:$J$107,MATCH($A885,Partidos!$A$4:$A$107,0))&lt;&gt;"Grupos",INDEX(Partidos!$H$4:$H$107,MATCH($A885,Partidos!$A$4:$A$107,0))="Finalizado",$H885&lt;&gt;"",$H885=INDEX(Partidos!$K$4:$K$107,MATCH($A885,Partidos!$A$4:$A$107,0))),1,0)</f>
        <v>0</v>
      </c>
    </row>
    <row r="886" spans="1:10" x14ac:dyDescent="0.3">
      <c r="A886" s="31">
        <v>81</v>
      </c>
      <c r="B886" s="24" t="str">
        <f>IFERROR(INDEX(Partidos!$D$4:$D$107,MATCH($A886,Partidos!$A$4:$A$107,0)),"")</f>
        <v>Ganador 1F</v>
      </c>
      <c r="C886" s="24" t="str">
        <f>IFERROR(INDEX(Partidos!$E$4:$E$107,MATCH($A886,Partidos!$A$4:$A$107,0)),"")</f>
        <v>Ganador 2E</v>
      </c>
      <c r="D886" s="31" t="s">
        <v>265</v>
      </c>
      <c r="E886" s="24">
        <f>IFERROR(INDEX(Patri!F$4:F$107,MATCH($A886,Patri!$A$4:$A$107,0)),"")</f>
        <v>0</v>
      </c>
      <c r="F886" s="24">
        <f>IFERROR(INDEX(Patri!G$4:G$107,MATCH($A886,Patri!$A$4:$A$107,0)),"")</f>
        <v>0</v>
      </c>
      <c r="G886" s="21" t="str">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0</v>
      </c>
      <c r="I886" s="24" t="str">
        <f>IFERROR(INDEX(Partidos!$J$4:$J$107,MATCH($A886,Partidos!$A$4:$A$107,0)),"")</f>
        <v>Dieciseisavos</v>
      </c>
      <c r="J886" s="21">
        <f>IF(AND(INDEX(Partidos!$J$4:$J$107,MATCH($A886,Partidos!$A$4:$A$107,0))&lt;&gt;"Grupos",INDEX(Partidos!$H$4:$H$107,MATCH($A886,Partidos!$A$4:$A$107,0))="Finalizado",$H886&lt;&gt;"",$H886=INDEX(Partidos!$K$4:$K$107,MATCH($A886,Partidos!$A$4:$A$107,0))),1,0)</f>
        <v>0</v>
      </c>
    </row>
    <row r="887" spans="1:10" x14ac:dyDescent="0.3">
      <c r="A887" s="29">
        <v>81</v>
      </c>
      <c r="B887" s="24" t="str">
        <f>IFERROR(INDEX(Partidos!$D$4:$D$107,MATCH($A887,Partidos!$A$4:$A$107,0)),"")</f>
        <v>Ganador 1F</v>
      </c>
      <c r="C887" s="24" t="str">
        <f>IFERROR(INDEX(Partidos!$E$4:$E$107,MATCH($A887,Partidos!$A$4:$A$107,0)),"")</f>
        <v>Ganador 2E</v>
      </c>
      <c r="D887" s="29" t="s">
        <v>266</v>
      </c>
      <c r="E887" s="24">
        <f>IFERROR(INDEX(Kike!F$4:F$107,MATCH($A887,Kike!$A$4:$A$107,0)),"")</f>
        <v>0</v>
      </c>
      <c r="F887" s="24">
        <f>IFERROR(INDEX(Kike!G$4:G$107,MATCH($A887,Kike!$A$4:$A$107,0)),"")</f>
        <v>0</v>
      </c>
      <c r="G887" s="21" t="str">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0</v>
      </c>
      <c r="I887" s="24" t="str">
        <f>IFERROR(INDEX(Partidos!$J$4:$J$107,MATCH($A887,Partidos!$A$4:$A$107,0)),"")</f>
        <v>Dieciseisavos</v>
      </c>
      <c r="J887" s="21">
        <f>IF(AND(INDEX(Partidos!$J$4:$J$107,MATCH($A887,Partidos!$A$4:$A$107,0))&lt;&gt;"Grupos",INDEX(Partidos!$H$4:$H$107,MATCH($A887,Partidos!$A$4:$A$107,0))="Finalizado",$H887&lt;&gt;"",$H887=INDEX(Partidos!$K$4:$K$107,MATCH($A887,Partidos!$A$4:$A$107,0))),1,0)</f>
        <v>0</v>
      </c>
    </row>
    <row r="888" spans="1:10" x14ac:dyDescent="0.3">
      <c r="A888" s="31">
        <v>81</v>
      </c>
      <c r="B888" s="24" t="str">
        <f>IFERROR(INDEX(Partidos!$D$4:$D$107,MATCH($A888,Partidos!$A$4:$A$107,0)),"")</f>
        <v>Ganador 1F</v>
      </c>
      <c r="C888" s="24" t="str">
        <f>IFERROR(INDEX(Partidos!$E$4:$E$107,MATCH($A888,Partidos!$A$4:$A$107,0)),"")</f>
        <v>Ganador 2E</v>
      </c>
      <c r="D888" s="31" t="s">
        <v>267</v>
      </c>
      <c r="E888" s="24">
        <f>IFERROR(INDEX(Quintero!F$4:F$107,MATCH($A888,Quintero!$A$4:$A$107,0)),"")</f>
        <v>0</v>
      </c>
      <c r="F888" s="24">
        <f>IFERROR(INDEX(Quintero!G$4:G$107,MATCH($A888,Quintero!$A$4:$A$107,0)),"")</f>
        <v>0</v>
      </c>
      <c r="G888" s="21" t="str">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0</v>
      </c>
      <c r="I888" s="24" t="str">
        <f>IFERROR(INDEX(Partidos!$J$4:$J$107,MATCH($A888,Partidos!$A$4:$A$107,0)),"")</f>
        <v>Dieciseisavos</v>
      </c>
      <c r="J888" s="21">
        <f>IF(AND(INDEX(Partidos!$J$4:$J$107,MATCH($A888,Partidos!$A$4:$A$107,0))&lt;&gt;"Grupos",INDEX(Partidos!$H$4:$H$107,MATCH($A888,Partidos!$A$4:$A$107,0))="Finalizado",$H888&lt;&gt;"",$H888=INDEX(Partidos!$K$4:$K$107,MATCH($A888,Partidos!$A$4:$A$107,0))),1,0)</f>
        <v>0</v>
      </c>
    </row>
    <row r="889" spans="1:10" x14ac:dyDescent="0.3">
      <c r="A889" s="29">
        <v>81</v>
      </c>
      <c r="B889" s="24" t="str">
        <f>IFERROR(INDEX(Partidos!$D$4:$D$107,MATCH($A889,Partidos!$A$4:$A$107,0)),"")</f>
        <v>Ganador 1F</v>
      </c>
      <c r="C889" s="24" t="str">
        <f>IFERROR(INDEX(Partidos!$E$4:$E$107,MATCH($A889,Partidos!$A$4:$A$107,0)),"")</f>
        <v>Ganador 2E</v>
      </c>
      <c r="D889" s="29" t="s">
        <v>268</v>
      </c>
      <c r="E889" s="24">
        <f>IFERROR(INDEX(Nacho!F$4:F$107,MATCH($A889,Nacho!$A$4:$A$107,0)),"")</f>
        <v>0</v>
      </c>
      <c r="F889" s="24">
        <f>IFERROR(INDEX(Nacho!G$4:G$107,MATCH($A889,Nacho!$A$4:$A$107,0)),"")</f>
        <v>0</v>
      </c>
      <c r="G889" s="21" t="str">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0</v>
      </c>
      <c r="I889" s="24" t="str">
        <f>IFERROR(INDEX(Partidos!$J$4:$J$107,MATCH($A889,Partidos!$A$4:$A$107,0)),"")</f>
        <v>Dieciseisavos</v>
      </c>
      <c r="J889" s="21">
        <f>IF(AND(INDEX(Partidos!$J$4:$J$107,MATCH($A889,Partidos!$A$4:$A$107,0))&lt;&gt;"Grupos",INDEX(Partidos!$H$4:$H$107,MATCH($A889,Partidos!$A$4:$A$107,0))="Finalizado",$H889&lt;&gt;"",$H889=INDEX(Partidos!$K$4:$K$107,MATCH($A889,Partidos!$A$4:$A$107,0))),1,0)</f>
        <v>0</v>
      </c>
    </row>
    <row r="890" spans="1:10" x14ac:dyDescent="0.3">
      <c r="A890" s="31">
        <v>81</v>
      </c>
      <c r="B890" s="24" t="str">
        <f>IFERROR(INDEX(Partidos!$D$4:$D$107,MATCH($A890,Partidos!$A$4:$A$107,0)),"")</f>
        <v>Ganador 1F</v>
      </c>
      <c r="C890" s="24" t="str">
        <f>IFERROR(INDEX(Partidos!$E$4:$E$107,MATCH($A890,Partidos!$A$4:$A$107,0)),"")</f>
        <v>Ganador 2E</v>
      </c>
      <c r="D890" s="31" t="s">
        <v>269</v>
      </c>
      <c r="E890" s="24">
        <f>IFERROR(INDEX(Luis!F$4:F$107,MATCH($A890,Luis!$A$4:$A$107,0)),"")</f>
        <v>0</v>
      </c>
      <c r="F890" s="24">
        <f>IFERROR(INDEX(Luis!G$4:G$107,MATCH($A890,Luis!$A$4:$A$107,0)),"")</f>
        <v>0</v>
      </c>
      <c r="G890" s="21" t="str">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0</v>
      </c>
      <c r="I890" s="24" t="str">
        <f>IFERROR(INDEX(Partidos!$J$4:$J$107,MATCH($A890,Partidos!$A$4:$A$107,0)),"")</f>
        <v>Dieciseisavos</v>
      </c>
      <c r="J890" s="21">
        <f>IF(AND(INDEX(Partidos!$J$4:$J$107,MATCH($A890,Partidos!$A$4:$A$107,0))&lt;&gt;"Grupos",INDEX(Partidos!$H$4:$H$107,MATCH($A890,Partidos!$A$4:$A$107,0))="Finalizado",$H890&lt;&gt;"",$H890=INDEX(Partidos!$K$4:$K$107,MATCH($A890,Partidos!$A$4:$A$107,0))),1,0)</f>
        <v>0</v>
      </c>
    </row>
    <row r="891" spans="1:10" x14ac:dyDescent="0.3">
      <c r="A891" s="29">
        <v>81</v>
      </c>
      <c r="B891" s="24" t="str">
        <f>IFERROR(INDEX(Partidos!$D$4:$D$107,MATCH($A891,Partidos!$A$4:$A$107,0)),"")</f>
        <v>Ganador 1F</v>
      </c>
      <c r="C891" s="24" t="str">
        <f>IFERROR(INDEX(Partidos!$E$4:$E$107,MATCH($A891,Partidos!$A$4:$A$107,0)),"")</f>
        <v>Ganador 2E</v>
      </c>
      <c r="D891" s="29" t="s">
        <v>270</v>
      </c>
      <c r="E891" s="24">
        <f>IFERROR(INDEX(Felipe!F$4:F$107,MATCH($A891,Felipe!$A$4:$A$107,0)),"")</f>
        <v>0</v>
      </c>
      <c r="F891" s="24">
        <f>IFERROR(INDEX(Felipe!G$4:G$107,MATCH($A891,Felipe!$A$4:$A$107,0)),"")</f>
        <v>0</v>
      </c>
      <c r="G891" s="21" t="str">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0</v>
      </c>
      <c r="I891" s="24" t="str">
        <f>IFERROR(INDEX(Partidos!$J$4:$J$107,MATCH($A891,Partidos!$A$4:$A$107,0)),"")</f>
        <v>Dieciseisavos</v>
      </c>
      <c r="J891" s="21">
        <f>IF(AND(INDEX(Partidos!$J$4:$J$107,MATCH($A891,Partidos!$A$4:$A$107,0))&lt;&gt;"Grupos",INDEX(Partidos!$H$4:$H$107,MATCH($A891,Partidos!$A$4:$A$107,0))="Finalizado",$H891&lt;&gt;"",$H891=INDEX(Partidos!$K$4:$K$107,MATCH($A891,Partidos!$A$4:$A$107,0))),1,0)</f>
        <v>0</v>
      </c>
    </row>
    <row r="892" spans="1:10" x14ac:dyDescent="0.3">
      <c r="A892" s="31">
        <v>81</v>
      </c>
      <c r="B892" s="24" t="str">
        <f>IFERROR(INDEX(Partidos!$D$4:$D$107,MATCH($A892,Partidos!$A$4:$A$107,0)),"")</f>
        <v>Ganador 1F</v>
      </c>
      <c r="C892" s="24" t="str">
        <f>IFERROR(INDEX(Partidos!$E$4:$E$107,MATCH($A892,Partidos!$A$4:$A$107,0)),"")</f>
        <v>Ganador 2E</v>
      </c>
      <c r="D892" s="31" t="s">
        <v>271</v>
      </c>
      <c r="E892" s="24">
        <f>IFERROR(INDEX(Simón!F$4:F$107,MATCH($A892,Simón!$A$4:$A$107,0)),"")</f>
        <v>0</v>
      </c>
      <c r="F892" s="24">
        <f>IFERROR(INDEX(Simón!G$4:G$107,MATCH($A892,Simón!$A$4:$A$107,0)),"")</f>
        <v>0</v>
      </c>
      <c r="G892" s="21" t="str">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0</v>
      </c>
      <c r="I892" s="24" t="str">
        <f>IFERROR(INDEX(Partidos!$J$4:$J$107,MATCH($A892,Partidos!$A$4:$A$107,0)),"")</f>
        <v>Dieciseisavos</v>
      </c>
      <c r="J892" s="21">
        <f>IF(AND(INDEX(Partidos!$J$4:$J$107,MATCH($A892,Partidos!$A$4:$A$107,0))&lt;&gt;"Grupos",INDEX(Partidos!$H$4:$H$107,MATCH($A892,Partidos!$A$4:$A$107,0))="Finalizado",$H892&lt;&gt;"",$H892=INDEX(Partidos!$K$4:$K$107,MATCH($A892,Partidos!$A$4:$A$107,0))),1,0)</f>
        <v>0</v>
      </c>
    </row>
    <row r="893" spans="1:10" x14ac:dyDescent="0.3">
      <c r="A893" s="29">
        <v>81</v>
      </c>
      <c r="B893" s="24" t="str">
        <f>IFERROR(INDEX(Partidos!$D$4:$D$107,MATCH($A893,Partidos!$A$4:$A$107,0)),"")</f>
        <v>Ganador 1F</v>
      </c>
      <c r="C893" s="24" t="str">
        <f>IFERROR(INDEX(Partidos!$E$4:$E$107,MATCH($A893,Partidos!$A$4:$A$107,0)),"")</f>
        <v>Ganador 2E</v>
      </c>
      <c r="D893" s="29" t="s">
        <v>272</v>
      </c>
      <c r="E893" s="24">
        <f>IFERROR(INDEX(Muni!F$4:F$107,MATCH($A893,Muni!$A$4:$A$107,0)),"")</f>
        <v>0</v>
      </c>
      <c r="F893" s="24">
        <f>IFERROR(INDEX(Muni!G$4:G$107,MATCH($A893,Muni!$A$4:$A$107,0)),"")</f>
        <v>0</v>
      </c>
      <c r="G893" s="21" t="str">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0</v>
      </c>
      <c r="I893" s="24" t="str">
        <f>IFERROR(INDEX(Partidos!$J$4:$J$107,MATCH($A893,Partidos!$A$4:$A$107,0)),"")</f>
        <v>Dieciseisavos</v>
      </c>
      <c r="J893" s="21">
        <f>IF(AND(INDEX(Partidos!$J$4:$J$107,MATCH($A893,Partidos!$A$4:$A$107,0))&lt;&gt;"Grupos",INDEX(Partidos!$H$4:$H$107,MATCH($A893,Partidos!$A$4:$A$107,0))="Finalizado",$H893&lt;&gt;"",$H893=INDEX(Partidos!$K$4:$K$107,MATCH($A893,Partidos!$A$4:$A$107,0))),1,0)</f>
        <v>0</v>
      </c>
    </row>
    <row r="894" spans="1:10" x14ac:dyDescent="0.3">
      <c r="A894" s="31">
        <v>81</v>
      </c>
      <c r="B894" s="24" t="str">
        <f>IFERROR(INDEX(Partidos!$D$4:$D$107,MATCH($A894,Partidos!$A$4:$A$107,0)),"")</f>
        <v>Ganador 1F</v>
      </c>
      <c r="C894" s="24" t="str">
        <f>IFERROR(INDEX(Partidos!$E$4:$E$107,MATCH($A894,Partidos!$A$4:$A$107,0)),"")</f>
        <v>Ganador 2E</v>
      </c>
      <c r="D894" s="31" t="s">
        <v>273</v>
      </c>
      <c r="E894" s="24">
        <f>IFERROR(INDEX(Fer!F$4:F$107,MATCH($A894,Fer!$A$4:$A$107,0)),"")</f>
        <v>0</v>
      </c>
      <c r="F894" s="24">
        <f>IFERROR(INDEX(Fer!G$4:G$107,MATCH($A894,Fer!$A$4:$A$107,0)),"")</f>
        <v>0</v>
      </c>
      <c r="G894" s="21" t="str">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0</v>
      </c>
      <c r="I894" s="24" t="str">
        <f>IFERROR(INDEX(Partidos!$J$4:$J$107,MATCH($A894,Partidos!$A$4:$A$107,0)),"")</f>
        <v>Dieciseisavos</v>
      </c>
      <c r="J894" s="21">
        <f>IF(AND(INDEX(Partidos!$J$4:$J$107,MATCH($A894,Partidos!$A$4:$A$107,0))&lt;&gt;"Grupos",INDEX(Partidos!$H$4:$H$107,MATCH($A894,Partidos!$A$4:$A$107,0))="Finalizado",$H894&lt;&gt;"",$H894=INDEX(Partidos!$K$4:$K$107,MATCH($A894,Partidos!$A$4:$A$107,0))),1,0)</f>
        <v>0</v>
      </c>
    </row>
    <row r="895" spans="1:10" x14ac:dyDescent="0.3">
      <c r="A895" s="29">
        <v>82</v>
      </c>
      <c r="B895" s="24" t="str">
        <f>IFERROR(INDEX(Partidos!$D$4:$D$107,MATCH($A895,Partidos!$A$4:$A$107,0)),"")</f>
        <v>Ganador 1H</v>
      </c>
      <c r="C895" s="24" t="str">
        <f>IFERROR(INDEX(Partidos!$E$4:$E$107,MATCH($A895,Partidos!$A$4:$A$107,0)),"")</f>
        <v>Ganador 2G</v>
      </c>
      <c r="D895" s="29" t="s">
        <v>55</v>
      </c>
      <c r="E895" s="24">
        <f>IFERROR(INDEX(Álvaro!F$4:F$107,MATCH($A895,Álvaro!$A$4:$A$107,0)),"")</f>
        <v>0</v>
      </c>
      <c r="F895" s="24">
        <f>IFERROR(INDEX(Álvaro!G$4:G$107,MATCH($A895,Álvaro!$A$4:$A$107,0)),"")</f>
        <v>0</v>
      </c>
      <c r="G895" s="21" t="str">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0</v>
      </c>
      <c r="I895" s="24" t="str">
        <f>IFERROR(INDEX(Partidos!$J$4:$J$107,MATCH($A895,Partidos!$A$4:$A$107,0)),"")</f>
        <v>Dieciseisavos</v>
      </c>
      <c r="J895" s="21">
        <f>IF(AND(INDEX(Partidos!$J$4:$J$107,MATCH($A895,Partidos!$A$4:$A$107,0))&lt;&gt;"Grupos",INDEX(Partidos!$H$4:$H$107,MATCH($A895,Partidos!$A$4:$A$107,0))="Finalizado",$H895&lt;&gt;"",$H895=INDEX(Partidos!$K$4:$K$107,MATCH($A895,Partidos!$A$4:$A$107,0))),1,0)</f>
        <v>0</v>
      </c>
    </row>
    <row r="896" spans="1:10" x14ac:dyDescent="0.3">
      <c r="A896" s="31">
        <v>82</v>
      </c>
      <c r="B896" s="24" t="str">
        <f>IFERROR(INDEX(Partidos!$D$4:$D$107,MATCH($A896,Partidos!$A$4:$A$107,0)),"")</f>
        <v>Ganador 1H</v>
      </c>
      <c r="C896" s="24" t="str">
        <f>IFERROR(INDEX(Partidos!$E$4:$E$107,MATCH($A896,Partidos!$A$4:$A$107,0)),"")</f>
        <v>Ganador 2G</v>
      </c>
      <c r="D896" s="31" t="s">
        <v>264</v>
      </c>
      <c r="E896" s="24">
        <f>IFERROR(INDEX(Pepe!F$4:F$107,MATCH($A896,Pepe!$A$4:$A$107,0)),"")</f>
        <v>0</v>
      </c>
      <c r="F896" s="24">
        <f>IFERROR(INDEX(Pepe!G$4:G$107,MATCH($A896,Pepe!$A$4:$A$107,0)),"")</f>
        <v>0</v>
      </c>
      <c r="G896" s="21" t="str">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0</v>
      </c>
      <c r="I896" s="24" t="str">
        <f>IFERROR(INDEX(Partidos!$J$4:$J$107,MATCH($A896,Partidos!$A$4:$A$107,0)),"")</f>
        <v>Dieciseisavos</v>
      </c>
      <c r="J896" s="21">
        <f>IF(AND(INDEX(Partidos!$J$4:$J$107,MATCH($A896,Partidos!$A$4:$A$107,0))&lt;&gt;"Grupos",INDEX(Partidos!$H$4:$H$107,MATCH($A896,Partidos!$A$4:$A$107,0))="Finalizado",$H896&lt;&gt;"",$H896=INDEX(Partidos!$K$4:$K$107,MATCH($A896,Partidos!$A$4:$A$107,0))),1,0)</f>
        <v>0</v>
      </c>
    </row>
    <row r="897" spans="1:10" x14ac:dyDescent="0.3">
      <c r="A897" s="29">
        <v>82</v>
      </c>
      <c r="B897" s="24" t="str">
        <f>IFERROR(INDEX(Partidos!$D$4:$D$107,MATCH($A897,Partidos!$A$4:$A$107,0)),"")</f>
        <v>Ganador 1H</v>
      </c>
      <c r="C897" s="24" t="str">
        <f>IFERROR(INDEX(Partidos!$E$4:$E$107,MATCH($A897,Partidos!$A$4:$A$107,0)),"")</f>
        <v>Ganador 2G</v>
      </c>
      <c r="D897" s="29" t="s">
        <v>265</v>
      </c>
      <c r="E897" s="24">
        <f>IFERROR(INDEX(Patri!F$4:F$107,MATCH($A897,Patri!$A$4:$A$107,0)),"")</f>
        <v>0</v>
      </c>
      <c r="F897" s="24">
        <f>IFERROR(INDEX(Patri!G$4:G$107,MATCH($A897,Patri!$A$4:$A$107,0)),"")</f>
        <v>0</v>
      </c>
      <c r="G897" s="21" t="str">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0</v>
      </c>
      <c r="I897" s="24" t="str">
        <f>IFERROR(INDEX(Partidos!$J$4:$J$107,MATCH($A897,Partidos!$A$4:$A$107,0)),"")</f>
        <v>Dieciseisavos</v>
      </c>
      <c r="J897" s="21">
        <f>IF(AND(INDEX(Partidos!$J$4:$J$107,MATCH($A897,Partidos!$A$4:$A$107,0))&lt;&gt;"Grupos",INDEX(Partidos!$H$4:$H$107,MATCH($A897,Partidos!$A$4:$A$107,0))="Finalizado",$H897&lt;&gt;"",$H897=INDEX(Partidos!$K$4:$K$107,MATCH($A897,Partidos!$A$4:$A$107,0))),1,0)</f>
        <v>0</v>
      </c>
    </row>
    <row r="898" spans="1:10" x14ac:dyDescent="0.3">
      <c r="A898" s="31">
        <v>82</v>
      </c>
      <c r="B898" s="24" t="str">
        <f>IFERROR(INDEX(Partidos!$D$4:$D$107,MATCH($A898,Partidos!$A$4:$A$107,0)),"")</f>
        <v>Ganador 1H</v>
      </c>
      <c r="C898" s="24" t="str">
        <f>IFERROR(INDEX(Partidos!$E$4:$E$107,MATCH($A898,Partidos!$A$4:$A$107,0)),"")</f>
        <v>Ganador 2G</v>
      </c>
      <c r="D898" s="31" t="s">
        <v>266</v>
      </c>
      <c r="E898" s="24">
        <f>IFERROR(INDEX(Kike!F$4:F$107,MATCH($A898,Kike!$A$4:$A$107,0)),"")</f>
        <v>0</v>
      </c>
      <c r="F898" s="24">
        <f>IFERROR(INDEX(Kike!G$4:G$107,MATCH($A898,Kike!$A$4:$A$107,0)),"")</f>
        <v>0</v>
      </c>
      <c r="G898" s="21" t="str">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0</v>
      </c>
      <c r="I898" s="24" t="str">
        <f>IFERROR(INDEX(Partidos!$J$4:$J$107,MATCH($A898,Partidos!$A$4:$A$107,0)),"")</f>
        <v>Dieciseisavos</v>
      </c>
      <c r="J898" s="21">
        <f>IF(AND(INDEX(Partidos!$J$4:$J$107,MATCH($A898,Partidos!$A$4:$A$107,0))&lt;&gt;"Grupos",INDEX(Partidos!$H$4:$H$107,MATCH($A898,Partidos!$A$4:$A$107,0))="Finalizado",$H898&lt;&gt;"",$H898=INDEX(Partidos!$K$4:$K$107,MATCH($A898,Partidos!$A$4:$A$107,0))),1,0)</f>
        <v>0</v>
      </c>
    </row>
    <row r="899" spans="1:10" x14ac:dyDescent="0.3">
      <c r="A899" s="29">
        <v>82</v>
      </c>
      <c r="B899" s="24" t="str">
        <f>IFERROR(INDEX(Partidos!$D$4:$D$107,MATCH($A899,Partidos!$A$4:$A$107,0)),"")</f>
        <v>Ganador 1H</v>
      </c>
      <c r="C899" s="24" t="str">
        <f>IFERROR(INDEX(Partidos!$E$4:$E$107,MATCH($A899,Partidos!$A$4:$A$107,0)),"")</f>
        <v>Ganador 2G</v>
      </c>
      <c r="D899" s="29" t="s">
        <v>267</v>
      </c>
      <c r="E899" s="24">
        <f>IFERROR(INDEX(Quintero!F$4:F$107,MATCH($A899,Quintero!$A$4:$A$107,0)),"")</f>
        <v>0</v>
      </c>
      <c r="F899" s="24">
        <f>IFERROR(INDEX(Quintero!G$4:G$107,MATCH($A899,Quintero!$A$4:$A$107,0)),"")</f>
        <v>0</v>
      </c>
      <c r="G899" s="21" t="str">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0</v>
      </c>
      <c r="I899" s="24" t="str">
        <f>IFERROR(INDEX(Partidos!$J$4:$J$107,MATCH($A899,Partidos!$A$4:$A$107,0)),"")</f>
        <v>Dieciseisavos</v>
      </c>
      <c r="J899" s="21">
        <f>IF(AND(INDEX(Partidos!$J$4:$J$107,MATCH($A899,Partidos!$A$4:$A$107,0))&lt;&gt;"Grupos",INDEX(Partidos!$H$4:$H$107,MATCH($A899,Partidos!$A$4:$A$107,0))="Finalizado",$H899&lt;&gt;"",$H899=INDEX(Partidos!$K$4:$K$107,MATCH($A899,Partidos!$A$4:$A$107,0))),1,0)</f>
        <v>0</v>
      </c>
    </row>
    <row r="900" spans="1:10" x14ac:dyDescent="0.3">
      <c r="A900" s="31">
        <v>82</v>
      </c>
      <c r="B900" s="24" t="str">
        <f>IFERROR(INDEX(Partidos!$D$4:$D$107,MATCH($A900,Partidos!$A$4:$A$107,0)),"")</f>
        <v>Ganador 1H</v>
      </c>
      <c r="C900" s="24" t="str">
        <f>IFERROR(INDEX(Partidos!$E$4:$E$107,MATCH($A900,Partidos!$A$4:$A$107,0)),"")</f>
        <v>Ganador 2G</v>
      </c>
      <c r="D900" s="31" t="s">
        <v>268</v>
      </c>
      <c r="E900" s="24">
        <f>IFERROR(INDEX(Nacho!F$4:F$107,MATCH($A900,Nacho!$A$4:$A$107,0)),"")</f>
        <v>0</v>
      </c>
      <c r="F900" s="24">
        <f>IFERROR(INDEX(Nacho!G$4:G$107,MATCH($A900,Nacho!$A$4:$A$107,0)),"")</f>
        <v>0</v>
      </c>
      <c r="G900" s="21" t="str">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0</v>
      </c>
      <c r="I900" s="24" t="str">
        <f>IFERROR(INDEX(Partidos!$J$4:$J$107,MATCH($A900,Partidos!$A$4:$A$107,0)),"")</f>
        <v>Dieciseisavos</v>
      </c>
      <c r="J900" s="21">
        <f>IF(AND(INDEX(Partidos!$J$4:$J$107,MATCH($A900,Partidos!$A$4:$A$107,0))&lt;&gt;"Grupos",INDEX(Partidos!$H$4:$H$107,MATCH($A900,Partidos!$A$4:$A$107,0))="Finalizado",$H900&lt;&gt;"",$H900=INDEX(Partidos!$K$4:$K$107,MATCH($A900,Partidos!$A$4:$A$107,0))),1,0)</f>
        <v>0</v>
      </c>
    </row>
    <row r="901" spans="1:10" x14ac:dyDescent="0.3">
      <c r="A901" s="29">
        <v>82</v>
      </c>
      <c r="B901" s="24" t="str">
        <f>IFERROR(INDEX(Partidos!$D$4:$D$107,MATCH($A901,Partidos!$A$4:$A$107,0)),"")</f>
        <v>Ganador 1H</v>
      </c>
      <c r="C901" s="24" t="str">
        <f>IFERROR(INDEX(Partidos!$E$4:$E$107,MATCH($A901,Partidos!$A$4:$A$107,0)),"")</f>
        <v>Ganador 2G</v>
      </c>
      <c r="D901" s="29" t="s">
        <v>269</v>
      </c>
      <c r="E901" s="24">
        <f>IFERROR(INDEX(Luis!F$4:F$107,MATCH($A901,Luis!$A$4:$A$107,0)),"")</f>
        <v>0</v>
      </c>
      <c r="F901" s="24">
        <f>IFERROR(INDEX(Luis!G$4:G$107,MATCH($A901,Luis!$A$4:$A$107,0)),"")</f>
        <v>0</v>
      </c>
      <c r="G901" s="21" t="str">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0</v>
      </c>
      <c r="I901" s="24" t="str">
        <f>IFERROR(INDEX(Partidos!$J$4:$J$107,MATCH($A901,Partidos!$A$4:$A$107,0)),"")</f>
        <v>Dieciseisavos</v>
      </c>
      <c r="J901" s="21">
        <f>IF(AND(INDEX(Partidos!$J$4:$J$107,MATCH($A901,Partidos!$A$4:$A$107,0))&lt;&gt;"Grupos",INDEX(Partidos!$H$4:$H$107,MATCH($A901,Partidos!$A$4:$A$107,0))="Finalizado",$H901&lt;&gt;"",$H901=INDEX(Partidos!$K$4:$K$107,MATCH($A901,Partidos!$A$4:$A$107,0))),1,0)</f>
        <v>0</v>
      </c>
    </row>
    <row r="902" spans="1:10" x14ac:dyDescent="0.3">
      <c r="A902" s="31">
        <v>82</v>
      </c>
      <c r="B902" s="24" t="str">
        <f>IFERROR(INDEX(Partidos!$D$4:$D$107,MATCH($A902,Partidos!$A$4:$A$107,0)),"")</f>
        <v>Ganador 1H</v>
      </c>
      <c r="C902" s="24" t="str">
        <f>IFERROR(INDEX(Partidos!$E$4:$E$107,MATCH($A902,Partidos!$A$4:$A$107,0)),"")</f>
        <v>Ganador 2G</v>
      </c>
      <c r="D902" s="31" t="s">
        <v>270</v>
      </c>
      <c r="E902" s="24">
        <f>IFERROR(INDEX(Felipe!F$4:F$107,MATCH($A902,Felipe!$A$4:$A$107,0)),"")</f>
        <v>0</v>
      </c>
      <c r="F902" s="24">
        <f>IFERROR(INDEX(Felipe!G$4:G$107,MATCH($A902,Felipe!$A$4:$A$107,0)),"")</f>
        <v>0</v>
      </c>
      <c r="G902" s="21" t="str">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0</v>
      </c>
      <c r="I902" s="24" t="str">
        <f>IFERROR(INDEX(Partidos!$J$4:$J$107,MATCH($A902,Partidos!$A$4:$A$107,0)),"")</f>
        <v>Dieciseisavos</v>
      </c>
      <c r="J902" s="21">
        <f>IF(AND(INDEX(Partidos!$J$4:$J$107,MATCH($A902,Partidos!$A$4:$A$107,0))&lt;&gt;"Grupos",INDEX(Partidos!$H$4:$H$107,MATCH($A902,Partidos!$A$4:$A$107,0))="Finalizado",$H902&lt;&gt;"",$H902=INDEX(Partidos!$K$4:$K$107,MATCH($A902,Partidos!$A$4:$A$107,0))),1,0)</f>
        <v>0</v>
      </c>
    </row>
    <row r="903" spans="1:10" x14ac:dyDescent="0.3">
      <c r="A903" s="29">
        <v>82</v>
      </c>
      <c r="B903" s="24" t="str">
        <f>IFERROR(INDEX(Partidos!$D$4:$D$107,MATCH($A903,Partidos!$A$4:$A$107,0)),"")</f>
        <v>Ganador 1H</v>
      </c>
      <c r="C903" s="24" t="str">
        <f>IFERROR(INDEX(Partidos!$E$4:$E$107,MATCH($A903,Partidos!$A$4:$A$107,0)),"")</f>
        <v>Ganador 2G</v>
      </c>
      <c r="D903" s="29" t="s">
        <v>271</v>
      </c>
      <c r="E903" s="24">
        <f>IFERROR(INDEX(Simón!F$4:F$107,MATCH($A903,Simón!$A$4:$A$107,0)),"")</f>
        <v>0</v>
      </c>
      <c r="F903" s="24">
        <f>IFERROR(INDEX(Simón!G$4:G$107,MATCH($A903,Simón!$A$4:$A$107,0)),"")</f>
        <v>0</v>
      </c>
      <c r="G903" s="21" t="str">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0</v>
      </c>
      <c r="I903" s="24" t="str">
        <f>IFERROR(INDEX(Partidos!$J$4:$J$107,MATCH($A903,Partidos!$A$4:$A$107,0)),"")</f>
        <v>Dieciseisavos</v>
      </c>
      <c r="J903" s="21">
        <f>IF(AND(INDEX(Partidos!$J$4:$J$107,MATCH($A903,Partidos!$A$4:$A$107,0))&lt;&gt;"Grupos",INDEX(Partidos!$H$4:$H$107,MATCH($A903,Partidos!$A$4:$A$107,0))="Finalizado",$H903&lt;&gt;"",$H903=INDEX(Partidos!$K$4:$K$107,MATCH($A903,Partidos!$A$4:$A$107,0))),1,0)</f>
        <v>0</v>
      </c>
    </row>
    <row r="904" spans="1:10" x14ac:dyDescent="0.3">
      <c r="A904" s="31">
        <v>82</v>
      </c>
      <c r="B904" s="24" t="str">
        <f>IFERROR(INDEX(Partidos!$D$4:$D$107,MATCH($A904,Partidos!$A$4:$A$107,0)),"")</f>
        <v>Ganador 1H</v>
      </c>
      <c r="C904" s="24" t="str">
        <f>IFERROR(INDEX(Partidos!$E$4:$E$107,MATCH($A904,Partidos!$A$4:$A$107,0)),"")</f>
        <v>Ganador 2G</v>
      </c>
      <c r="D904" s="31" t="s">
        <v>272</v>
      </c>
      <c r="E904" s="24">
        <f>IFERROR(INDEX(Muni!F$4:F$107,MATCH($A904,Muni!$A$4:$A$107,0)),"")</f>
        <v>0</v>
      </c>
      <c r="F904" s="24">
        <f>IFERROR(INDEX(Muni!G$4:G$107,MATCH($A904,Muni!$A$4:$A$107,0)),"")</f>
        <v>0</v>
      </c>
      <c r="G904" s="21" t="str">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0</v>
      </c>
      <c r="I904" s="24" t="str">
        <f>IFERROR(INDEX(Partidos!$J$4:$J$107,MATCH($A904,Partidos!$A$4:$A$107,0)),"")</f>
        <v>Dieciseisavos</v>
      </c>
      <c r="J904" s="21">
        <f>IF(AND(INDEX(Partidos!$J$4:$J$107,MATCH($A904,Partidos!$A$4:$A$107,0))&lt;&gt;"Grupos",INDEX(Partidos!$H$4:$H$107,MATCH($A904,Partidos!$A$4:$A$107,0))="Finalizado",$H904&lt;&gt;"",$H904=INDEX(Partidos!$K$4:$K$107,MATCH($A904,Partidos!$A$4:$A$107,0))),1,0)</f>
        <v>0</v>
      </c>
    </row>
    <row r="905" spans="1:10" x14ac:dyDescent="0.3">
      <c r="A905" s="29">
        <v>82</v>
      </c>
      <c r="B905" s="24" t="str">
        <f>IFERROR(INDEX(Partidos!$D$4:$D$107,MATCH($A905,Partidos!$A$4:$A$107,0)),"")</f>
        <v>Ganador 1H</v>
      </c>
      <c r="C905" s="24" t="str">
        <f>IFERROR(INDEX(Partidos!$E$4:$E$107,MATCH($A905,Partidos!$A$4:$A$107,0)),"")</f>
        <v>Ganador 2G</v>
      </c>
      <c r="D905" s="29" t="s">
        <v>273</v>
      </c>
      <c r="E905" s="24">
        <f>IFERROR(INDEX(Fer!F$4:F$107,MATCH($A905,Fer!$A$4:$A$107,0)),"")</f>
        <v>0</v>
      </c>
      <c r="F905" s="24">
        <f>IFERROR(INDEX(Fer!G$4:G$107,MATCH($A905,Fer!$A$4:$A$107,0)),"")</f>
        <v>0</v>
      </c>
      <c r="G905" s="21" t="str">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0</v>
      </c>
      <c r="I905" s="24" t="str">
        <f>IFERROR(INDEX(Partidos!$J$4:$J$107,MATCH($A905,Partidos!$A$4:$A$107,0)),"")</f>
        <v>Dieciseisavos</v>
      </c>
      <c r="J905" s="21">
        <f>IF(AND(INDEX(Partidos!$J$4:$J$107,MATCH($A905,Partidos!$A$4:$A$107,0))&lt;&gt;"Grupos",INDEX(Partidos!$H$4:$H$107,MATCH($A905,Partidos!$A$4:$A$107,0))="Finalizado",$H905&lt;&gt;"",$H905=INDEX(Partidos!$K$4:$K$107,MATCH($A905,Partidos!$A$4:$A$107,0))),1,0)</f>
        <v>0</v>
      </c>
    </row>
    <row r="906" spans="1:10" x14ac:dyDescent="0.3">
      <c r="A906" s="31">
        <v>83</v>
      </c>
      <c r="B906" s="24" t="str">
        <f>IFERROR(INDEX(Partidos!$D$4:$D$107,MATCH($A906,Partidos!$A$4:$A$107,0)),"")</f>
        <v>Ganador 1J</v>
      </c>
      <c r="C906" s="24" t="str">
        <f>IFERROR(INDEX(Partidos!$E$4:$E$107,MATCH($A906,Partidos!$A$4:$A$107,0)),"")</f>
        <v>Ganador 2I</v>
      </c>
      <c r="D906" s="31" t="s">
        <v>55</v>
      </c>
      <c r="E906" s="24">
        <f>IFERROR(INDEX(Álvaro!F$4:F$107,MATCH($A906,Álvaro!$A$4:$A$107,0)),"")</f>
        <v>0</v>
      </c>
      <c r="F906" s="24">
        <f>IFERROR(INDEX(Álvaro!G$4:G$107,MATCH($A906,Álvaro!$A$4:$A$107,0)),"")</f>
        <v>0</v>
      </c>
      <c r="G906" s="21" t="str">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0</v>
      </c>
      <c r="I906" s="24" t="str">
        <f>IFERROR(INDEX(Partidos!$J$4:$J$107,MATCH($A906,Partidos!$A$4:$A$107,0)),"")</f>
        <v>Dieciseisavos</v>
      </c>
      <c r="J906" s="21">
        <f>IF(AND(INDEX(Partidos!$J$4:$J$107,MATCH($A906,Partidos!$A$4:$A$107,0))&lt;&gt;"Grupos",INDEX(Partidos!$H$4:$H$107,MATCH($A906,Partidos!$A$4:$A$107,0))="Finalizado",$H906&lt;&gt;"",$H906=INDEX(Partidos!$K$4:$K$107,MATCH($A906,Partidos!$A$4:$A$107,0))),1,0)</f>
        <v>0</v>
      </c>
    </row>
    <row r="907" spans="1:10" x14ac:dyDescent="0.3">
      <c r="A907" s="29">
        <v>83</v>
      </c>
      <c r="B907" s="24" t="str">
        <f>IFERROR(INDEX(Partidos!$D$4:$D$107,MATCH($A907,Partidos!$A$4:$A$107,0)),"")</f>
        <v>Ganador 1J</v>
      </c>
      <c r="C907" s="24" t="str">
        <f>IFERROR(INDEX(Partidos!$E$4:$E$107,MATCH($A907,Partidos!$A$4:$A$107,0)),"")</f>
        <v>Ganador 2I</v>
      </c>
      <c r="D907" s="29" t="s">
        <v>264</v>
      </c>
      <c r="E907" s="24">
        <f>IFERROR(INDEX(Pepe!F$4:F$107,MATCH($A907,Pepe!$A$4:$A$107,0)),"")</f>
        <v>0</v>
      </c>
      <c r="F907" s="24">
        <f>IFERROR(INDEX(Pepe!G$4:G$107,MATCH($A907,Pepe!$A$4:$A$107,0)),"")</f>
        <v>0</v>
      </c>
      <c r="G907" s="21" t="str">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0</v>
      </c>
      <c r="I907" s="24" t="str">
        <f>IFERROR(INDEX(Partidos!$J$4:$J$107,MATCH($A907,Partidos!$A$4:$A$107,0)),"")</f>
        <v>Dieciseisavos</v>
      </c>
      <c r="J907" s="21">
        <f>IF(AND(INDEX(Partidos!$J$4:$J$107,MATCH($A907,Partidos!$A$4:$A$107,0))&lt;&gt;"Grupos",INDEX(Partidos!$H$4:$H$107,MATCH($A907,Partidos!$A$4:$A$107,0))="Finalizado",$H907&lt;&gt;"",$H907=INDEX(Partidos!$K$4:$K$107,MATCH($A907,Partidos!$A$4:$A$107,0))),1,0)</f>
        <v>0</v>
      </c>
    </row>
    <row r="908" spans="1:10" x14ac:dyDescent="0.3">
      <c r="A908" s="31">
        <v>83</v>
      </c>
      <c r="B908" s="24" t="str">
        <f>IFERROR(INDEX(Partidos!$D$4:$D$107,MATCH($A908,Partidos!$A$4:$A$107,0)),"")</f>
        <v>Ganador 1J</v>
      </c>
      <c r="C908" s="24" t="str">
        <f>IFERROR(INDEX(Partidos!$E$4:$E$107,MATCH($A908,Partidos!$A$4:$A$107,0)),"")</f>
        <v>Ganador 2I</v>
      </c>
      <c r="D908" s="31" t="s">
        <v>265</v>
      </c>
      <c r="E908" s="24">
        <f>IFERROR(INDEX(Patri!F$4:F$107,MATCH($A908,Patri!$A$4:$A$107,0)),"")</f>
        <v>0</v>
      </c>
      <c r="F908" s="24">
        <f>IFERROR(INDEX(Patri!G$4:G$107,MATCH($A908,Patri!$A$4:$A$107,0)),"")</f>
        <v>0</v>
      </c>
      <c r="G908" s="21" t="str">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0</v>
      </c>
      <c r="I908" s="24" t="str">
        <f>IFERROR(INDEX(Partidos!$J$4:$J$107,MATCH($A908,Partidos!$A$4:$A$107,0)),"")</f>
        <v>Dieciseisavos</v>
      </c>
      <c r="J908" s="21">
        <f>IF(AND(INDEX(Partidos!$J$4:$J$107,MATCH($A908,Partidos!$A$4:$A$107,0))&lt;&gt;"Grupos",INDEX(Partidos!$H$4:$H$107,MATCH($A908,Partidos!$A$4:$A$107,0))="Finalizado",$H908&lt;&gt;"",$H908=INDEX(Partidos!$K$4:$K$107,MATCH($A908,Partidos!$A$4:$A$107,0))),1,0)</f>
        <v>0</v>
      </c>
    </row>
    <row r="909" spans="1:10" x14ac:dyDescent="0.3">
      <c r="A909" s="29">
        <v>83</v>
      </c>
      <c r="B909" s="24" t="str">
        <f>IFERROR(INDEX(Partidos!$D$4:$D$107,MATCH($A909,Partidos!$A$4:$A$107,0)),"")</f>
        <v>Ganador 1J</v>
      </c>
      <c r="C909" s="24" t="str">
        <f>IFERROR(INDEX(Partidos!$E$4:$E$107,MATCH($A909,Partidos!$A$4:$A$107,0)),"")</f>
        <v>Ganador 2I</v>
      </c>
      <c r="D909" s="29" t="s">
        <v>266</v>
      </c>
      <c r="E909" s="24">
        <f>IFERROR(INDEX(Kike!F$4:F$107,MATCH($A909,Kike!$A$4:$A$107,0)),"")</f>
        <v>0</v>
      </c>
      <c r="F909" s="24">
        <f>IFERROR(INDEX(Kike!G$4:G$107,MATCH($A909,Kike!$A$4:$A$107,0)),"")</f>
        <v>0</v>
      </c>
      <c r="G909" s="21" t="str">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0</v>
      </c>
      <c r="I909" s="24" t="str">
        <f>IFERROR(INDEX(Partidos!$J$4:$J$107,MATCH($A909,Partidos!$A$4:$A$107,0)),"")</f>
        <v>Dieciseisavos</v>
      </c>
      <c r="J909" s="21">
        <f>IF(AND(INDEX(Partidos!$J$4:$J$107,MATCH($A909,Partidos!$A$4:$A$107,0))&lt;&gt;"Grupos",INDEX(Partidos!$H$4:$H$107,MATCH($A909,Partidos!$A$4:$A$107,0))="Finalizado",$H909&lt;&gt;"",$H909=INDEX(Partidos!$K$4:$K$107,MATCH($A909,Partidos!$A$4:$A$107,0))),1,0)</f>
        <v>0</v>
      </c>
    </row>
    <row r="910" spans="1:10" x14ac:dyDescent="0.3">
      <c r="A910" s="31">
        <v>83</v>
      </c>
      <c r="B910" s="24" t="str">
        <f>IFERROR(INDEX(Partidos!$D$4:$D$107,MATCH($A910,Partidos!$A$4:$A$107,0)),"")</f>
        <v>Ganador 1J</v>
      </c>
      <c r="C910" s="24" t="str">
        <f>IFERROR(INDEX(Partidos!$E$4:$E$107,MATCH($A910,Partidos!$A$4:$A$107,0)),"")</f>
        <v>Ganador 2I</v>
      </c>
      <c r="D910" s="31" t="s">
        <v>267</v>
      </c>
      <c r="E910" s="24">
        <f>IFERROR(INDEX(Quintero!F$4:F$107,MATCH($A910,Quintero!$A$4:$A$107,0)),"")</f>
        <v>0</v>
      </c>
      <c r="F910" s="24">
        <f>IFERROR(INDEX(Quintero!G$4:G$107,MATCH($A910,Quintero!$A$4:$A$107,0)),"")</f>
        <v>0</v>
      </c>
      <c r="G910" s="21" t="str">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0</v>
      </c>
      <c r="I910" s="24" t="str">
        <f>IFERROR(INDEX(Partidos!$J$4:$J$107,MATCH($A910,Partidos!$A$4:$A$107,0)),"")</f>
        <v>Dieciseisavos</v>
      </c>
      <c r="J910" s="21">
        <f>IF(AND(INDEX(Partidos!$J$4:$J$107,MATCH($A910,Partidos!$A$4:$A$107,0))&lt;&gt;"Grupos",INDEX(Partidos!$H$4:$H$107,MATCH($A910,Partidos!$A$4:$A$107,0))="Finalizado",$H910&lt;&gt;"",$H910=INDEX(Partidos!$K$4:$K$107,MATCH($A910,Partidos!$A$4:$A$107,0))),1,0)</f>
        <v>0</v>
      </c>
    </row>
    <row r="911" spans="1:10" x14ac:dyDescent="0.3">
      <c r="A911" s="29">
        <v>83</v>
      </c>
      <c r="B911" s="24" t="str">
        <f>IFERROR(INDEX(Partidos!$D$4:$D$107,MATCH($A911,Partidos!$A$4:$A$107,0)),"")</f>
        <v>Ganador 1J</v>
      </c>
      <c r="C911" s="24" t="str">
        <f>IFERROR(INDEX(Partidos!$E$4:$E$107,MATCH($A911,Partidos!$A$4:$A$107,0)),"")</f>
        <v>Ganador 2I</v>
      </c>
      <c r="D911" s="29" t="s">
        <v>268</v>
      </c>
      <c r="E911" s="24">
        <f>IFERROR(INDEX(Nacho!F$4:F$107,MATCH($A911,Nacho!$A$4:$A$107,0)),"")</f>
        <v>0</v>
      </c>
      <c r="F911" s="24">
        <f>IFERROR(INDEX(Nacho!G$4:G$107,MATCH($A911,Nacho!$A$4:$A$107,0)),"")</f>
        <v>0</v>
      </c>
      <c r="G911" s="21" t="str">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0</v>
      </c>
      <c r="I911" s="24" t="str">
        <f>IFERROR(INDEX(Partidos!$J$4:$J$107,MATCH($A911,Partidos!$A$4:$A$107,0)),"")</f>
        <v>Dieciseisavos</v>
      </c>
      <c r="J911" s="21">
        <f>IF(AND(INDEX(Partidos!$J$4:$J$107,MATCH($A911,Partidos!$A$4:$A$107,0))&lt;&gt;"Grupos",INDEX(Partidos!$H$4:$H$107,MATCH($A911,Partidos!$A$4:$A$107,0))="Finalizado",$H911&lt;&gt;"",$H911=INDEX(Partidos!$K$4:$K$107,MATCH($A911,Partidos!$A$4:$A$107,0))),1,0)</f>
        <v>0</v>
      </c>
    </row>
    <row r="912" spans="1:10" x14ac:dyDescent="0.3">
      <c r="A912" s="31">
        <v>83</v>
      </c>
      <c r="B912" s="24" t="str">
        <f>IFERROR(INDEX(Partidos!$D$4:$D$107,MATCH($A912,Partidos!$A$4:$A$107,0)),"")</f>
        <v>Ganador 1J</v>
      </c>
      <c r="C912" s="24" t="str">
        <f>IFERROR(INDEX(Partidos!$E$4:$E$107,MATCH($A912,Partidos!$A$4:$A$107,0)),"")</f>
        <v>Ganador 2I</v>
      </c>
      <c r="D912" s="31" t="s">
        <v>269</v>
      </c>
      <c r="E912" s="24">
        <f>IFERROR(INDEX(Luis!F$4:F$107,MATCH($A912,Luis!$A$4:$A$107,0)),"")</f>
        <v>0</v>
      </c>
      <c r="F912" s="24">
        <f>IFERROR(INDEX(Luis!G$4:G$107,MATCH($A912,Luis!$A$4:$A$107,0)),"")</f>
        <v>0</v>
      </c>
      <c r="G912" s="21" t="str">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0</v>
      </c>
      <c r="I912" s="24" t="str">
        <f>IFERROR(INDEX(Partidos!$J$4:$J$107,MATCH($A912,Partidos!$A$4:$A$107,0)),"")</f>
        <v>Dieciseisavos</v>
      </c>
      <c r="J912" s="21">
        <f>IF(AND(INDEX(Partidos!$J$4:$J$107,MATCH($A912,Partidos!$A$4:$A$107,0))&lt;&gt;"Grupos",INDEX(Partidos!$H$4:$H$107,MATCH($A912,Partidos!$A$4:$A$107,0))="Finalizado",$H912&lt;&gt;"",$H912=INDEX(Partidos!$K$4:$K$107,MATCH($A912,Partidos!$A$4:$A$107,0))),1,0)</f>
        <v>0</v>
      </c>
    </row>
    <row r="913" spans="1:10" x14ac:dyDescent="0.3">
      <c r="A913" s="29">
        <v>83</v>
      </c>
      <c r="B913" s="24" t="str">
        <f>IFERROR(INDEX(Partidos!$D$4:$D$107,MATCH($A913,Partidos!$A$4:$A$107,0)),"")</f>
        <v>Ganador 1J</v>
      </c>
      <c r="C913" s="24" t="str">
        <f>IFERROR(INDEX(Partidos!$E$4:$E$107,MATCH($A913,Partidos!$A$4:$A$107,0)),"")</f>
        <v>Ganador 2I</v>
      </c>
      <c r="D913" s="29" t="s">
        <v>270</v>
      </c>
      <c r="E913" s="24">
        <f>IFERROR(INDEX(Felipe!F$4:F$107,MATCH($A913,Felipe!$A$4:$A$107,0)),"")</f>
        <v>0</v>
      </c>
      <c r="F913" s="24">
        <f>IFERROR(INDEX(Felipe!G$4:G$107,MATCH($A913,Felipe!$A$4:$A$107,0)),"")</f>
        <v>0</v>
      </c>
      <c r="G913" s="21" t="str">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0</v>
      </c>
      <c r="I913" s="24" t="str">
        <f>IFERROR(INDEX(Partidos!$J$4:$J$107,MATCH($A913,Partidos!$A$4:$A$107,0)),"")</f>
        <v>Dieciseisavos</v>
      </c>
      <c r="J913" s="21">
        <f>IF(AND(INDEX(Partidos!$J$4:$J$107,MATCH($A913,Partidos!$A$4:$A$107,0))&lt;&gt;"Grupos",INDEX(Partidos!$H$4:$H$107,MATCH($A913,Partidos!$A$4:$A$107,0))="Finalizado",$H913&lt;&gt;"",$H913=INDEX(Partidos!$K$4:$K$107,MATCH($A913,Partidos!$A$4:$A$107,0))),1,0)</f>
        <v>0</v>
      </c>
    </row>
    <row r="914" spans="1:10" x14ac:dyDescent="0.3">
      <c r="A914" s="31">
        <v>83</v>
      </c>
      <c r="B914" s="24" t="str">
        <f>IFERROR(INDEX(Partidos!$D$4:$D$107,MATCH($A914,Partidos!$A$4:$A$107,0)),"")</f>
        <v>Ganador 1J</v>
      </c>
      <c r="C914" s="24" t="str">
        <f>IFERROR(INDEX(Partidos!$E$4:$E$107,MATCH($A914,Partidos!$A$4:$A$107,0)),"")</f>
        <v>Ganador 2I</v>
      </c>
      <c r="D914" s="31" t="s">
        <v>271</v>
      </c>
      <c r="E914" s="24">
        <f>IFERROR(INDEX(Simón!F$4:F$107,MATCH($A914,Simón!$A$4:$A$107,0)),"")</f>
        <v>0</v>
      </c>
      <c r="F914" s="24">
        <f>IFERROR(INDEX(Simón!G$4:G$107,MATCH($A914,Simón!$A$4:$A$107,0)),"")</f>
        <v>0</v>
      </c>
      <c r="G914" s="21" t="str">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0</v>
      </c>
      <c r="I914" s="24" t="str">
        <f>IFERROR(INDEX(Partidos!$J$4:$J$107,MATCH($A914,Partidos!$A$4:$A$107,0)),"")</f>
        <v>Dieciseisavos</v>
      </c>
      <c r="J914" s="21">
        <f>IF(AND(INDEX(Partidos!$J$4:$J$107,MATCH($A914,Partidos!$A$4:$A$107,0))&lt;&gt;"Grupos",INDEX(Partidos!$H$4:$H$107,MATCH($A914,Partidos!$A$4:$A$107,0))="Finalizado",$H914&lt;&gt;"",$H914=INDEX(Partidos!$K$4:$K$107,MATCH($A914,Partidos!$A$4:$A$107,0))),1,0)</f>
        <v>0</v>
      </c>
    </row>
    <row r="915" spans="1:10" x14ac:dyDescent="0.3">
      <c r="A915" s="29">
        <v>83</v>
      </c>
      <c r="B915" s="24" t="str">
        <f>IFERROR(INDEX(Partidos!$D$4:$D$107,MATCH($A915,Partidos!$A$4:$A$107,0)),"")</f>
        <v>Ganador 1J</v>
      </c>
      <c r="C915" s="24" t="str">
        <f>IFERROR(INDEX(Partidos!$E$4:$E$107,MATCH($A915,Partidos!$A$4:$A$107,0)),"")</f>
        <v>Ganador 2I</v>
      </c>
      <c r="D915" s="29" t="s">
        <v>272</v>
      </c>
      <c r="E915" s="24">
        <f>IFERROR(INDEX(Muni!F$4:F$107,MATCH($A915,Muni!$A$4:$A$107,0)),"")</f>
        <v>0</v>
      </c>
      <c r="F915" s="24">
        <f>IFERROR(INDEX(Muni!G$4:G$107,MATCH($A915,Muni!$A$4:$A$107,0)),"")</f>
        <v>0</v>
      </c>
      <c r="G915" s="21" t="str">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0</v>
      </c>
      <c r="I915" s="24" t="str">
        <f>IFERROR(INDEX(Partidos!$J$4:$J$107,MATCH($A915,Partidos!$A$4:$A$107,0)),"")</f>
        <v>Dieciseisavos</v>
      </c>
      <c r="J915" s="21">
        <f>IF(AND(INDEX(Partidos!$J$4:$J$107,MATCH($A915,Partidos!$A$4:$A$107,0))&lt;&gt;"Grupos",INDEX(Partidos!$H$4:$H$107,MATCH($A915,Partidos!$A$4:$A$107,0))="Finalizado",$H915&lt;&gt;"",$H915=INDEX(Partidos!$K$4:$K$107,MATCH($A915,Partidos!$A$4:$A$107,0))),1,0)</f>
        <v>0</v>
      </c>
    </row>
    <row r="916" spans="1:10" x14ac:dyDescent="0.3">
      <c r="A916" s="31">
        <v>83</v>
      </c>
      <c r="B916" s="24" t="str">
        <f>IFERROR(INDEX(Partidos!$D$4:$D$107,MATCH($A916,Partidos!$A$4:$A$107,0)),"")</f>
        <v>Ganador 1J</v>
      </c>
      <c r="C916" s="24" t="str">
        <f>IFERROR(INDEX(Partidos!$E$4:$E$107,MATCH($A916,Partidos!$A$4:$A$107,0)),"")</f>
        <v>Ganador 2I</v>
      </c>
      <c r="D916" s="31" t="s">
        <v>273</v>
      </c>
      <c r="E916" s="24">
        <f>IFERROR(INDEX(Fer!F$4:F$107,MATCH($A916,Fer!$A$4:$A$107,0)),"")</f>
        <v>0</v>
      </c>
      <c r="F916" s="24">
        <f>IFERROR(INDEX(Fer!G$4:G$107,MATCH($A916,Fer!$A$4:$A$107,0)),"")</f>
        <v>0</v>
      </c>
      <c r="G916" s="21" t="str">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0</v>
      </c>
      <c r="I916" s="24" t="str">
        <f>IFERROR(INDEX(Partidos!$J$4:$J$107,MATCH($A916,Partidos!$A$4:$A$107,0)),"")</f>
        <v>Dieciseisavos</v>
      </c>
      <c r="J916" s="21">
        <f>IF(AND(INDEX(Partidos!$J$4:$J$107,MATCH($A916,Partidos!$A$4:$A$107,0))&lt;&gt;"Grupos",INDEX(Partidos!$H$4:$H$107,MATCH($A916,Partidos!$A$4:$A$107,0))="Finalizado",$H916&lt;&gt;"",$H916=INDEX(Partidos!$K$4:$K$107,MATCH($A916,Partidos!$A$4:$A$107,0))),1,0)</f>
        <v>0</v>
      </c>
    </row>
    <row r="917" spans="1:10" x14ac:dyDescent="0.3">
      <c r="A917" s="29">
        <v>84</v>
      </c>
      <c r="B917" s="24" t="str">
        <f>IFERROR(INDEX(Partidos!$D$4:$D$107,MATCH($A917,Partidos!$A$4:$A$107,0)),"")</f>
        <v>Ganador 1L</v>
      </c>
      <c r="C917" s="24" t="str">
        <f>IFERROR(INDEX(Partidos!$E$4:$E$107,MATCH($A917,Partidos!$A$4:$A$107,0)),"")</f>
        <v>Ganador 2K</v>
      </c>
      <c r="D917" s="29" t="s">
        <v>55</v>
      </c>
      <c r="E917" s="24">
        <f>IFERROR(INDEX(Álvaro!F$4:F$107,MATCH($A917,Álvaro!$A$4:$A$107,0)),"")</f>
        <v>0</v>
      </c>
      <c r="F917" s="24">
        <f>IFERROR(INDEX(Álvaro!G$4:G$107,MATCH($A917,Álvaro!$A$4:$A$107,0)),"")</f>
        <v>0</v>
      </c>
      <c r="G917" s="21" t="str">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0</v>
      </c>
      <c r="I917" s="24" t="str">
        <f>IFERROR(INDEX(Partidos!$J$4:$J$107,MATCH($A917,Partidos!$A$4:$A$107,0)),"")</f>
        <v>Dieciseisavos</v>
      </c>
      <c r="J917" s="21">
        <f>IF(AND(INDEX(Partidos!$J$4:$J$107,MATCH($A917,Partidos!$A$4:$A$107,0))&lt;&gt;"Grupos",INDEX(Partidos!$H$4:$H$107,MATCH($A917,Partidos!$A$4:$A$107,0))="Finalizado",$H917&lt;&gt;"",$H917=INDEX(Partidos!$K$4:$K$107,MATCH($A917,Partidos!$A$4:$A$107,0))),1,0)</f>
        <v>0</v>
      </c>
    </row>
    <row r="918" spans="1:10" x14ac:dyDescent="0.3">
      <c r="A918" s="31">
        <v>84</v>
      </c>
      <c r="B918" s="24" t="str">
        <f>IFERROR(INDEX(Partidos!$D$4:$D$107,MATCH($A918,Partidos!$A$4:$A$107,0)),"")</f>
        <v>Ganador 1L</v>
      </c>
      <c r="C918" s="24" t="str">
        <f>IFERROR(INDEX(Partidos!$E$4:$E$107,MATCH($A918,Partidos!$A$4:$A$107,0)),"")</f>
        <v>Ganador 2K</v>
      </c>
      <c r="D918" s="31" t="s">
        <v>264</v>
      </c>
      <c r="E918" s="24">
        <f>IFERROR(INDEX(Pepe!F$4:F$107,MATCH($A918,Pepe!$A$4:$A$107,0)),"")</f>
        <v>0</v>
      </c>
      <c r="F918" s="24">
        <f>IFERROR(INDEX(Pepe!G$4:G$107,MATCH($A918,Pepe!$A$4:$A$107,0)),"")</f>
        <v>0</v>
      </c>
      <c r="G918" s="21" t="str">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0</v>
      </c>
      <c r="I918" s="24" t="str">
        <f>IFERROR(INDEX(Partidos!$J$4:$J$107,MATCH($A918,Partidos!$A$4:$A$107,0)),"")</f>
        <v>Dieciseisavos</v>
      </c>
      <c r="J918" s="21">
        <f>IF(AND(INDEX(Partidos!$J$4:$J$107,MATCH($A918,Partidos!$A$4:$A$107,0))&lt;&gt;"Grupos",INDEX(Partidos!$H$4:$H$107,MATCH($A918,Partidos!$A$4:$A$107,0))="Finalizado",$H918&lt;&gt;"",$H918=INDEX(Partidos!$K$4:$K$107,MATCH($A918,Partidos!$A$4:$A$107,0))),1,0)</f>
        <v>0</v>
      </c>
    </row>
    <row r="919" spans="1:10" x14ac:dyDescent="0.3">
      <c r="A919" s="29">
        <v>84</v>
      </c>
      <c r="B919" s="24" t="str">
        <f>IFERROR(INDEX(Partidos!$D$4:$D$107,MATCH($A919,Partidos!$A$4:$A$107,0)),"")</f>
        <v>Ganador 1L</v>
      </c>
      <c r="C919" s="24" t="str">
        <f>IFERROR(INDEX(Partidos!$E$4:$E$107,MATCH($A919,Partidos!$A$4:$A$107,0)),"")</f>
        <v>Ganador 2K</v>
      </c>
      <c r="D919" s="29" t="s">
        <v>265</v>
      </c>
      <c r="E919" s="24">
        <f>IFERROR(INDEX(Patri!F$4:F$107,MATCH($A919,Patri!$A$4:$A$107,0)),"")</f>
        <v>0</v>
      </c>
      <c r="F919" s="24">
        <f>IFERROR(INDEX(Patri!G$4:G$107,MATCH($A919,Patri!$A$4:$A$107,0)),"")</f>
        <v>0</v>
      </c>
      <c r="G919" s="21" t="str">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0</v>
      </c>
      <c r="I919" s="24" t="str">
        <f>IFERROR(INDEX(Partidos!$J$4:$J$107,MATCH($A919,Partidos!$A$4:$A$107,0)),"")</f>
        <v>Dieciseisavos</v>
      </c>
      <c r="J919" s="21">
        <f>IF(AND(INDEX(Partidos!$J$4:$J$107,MATCH($A919,Partidos!$A$4:$A$107,0))&lt;&gt;"Grupos",INDEX(Partidos!$H$4:$H$107,MATCH($A919,Partidos!$A$4:$A$107,0))="Finalizado",$H919&lt;&gt;"",$H919=INDEX(Partidos!$K$4:$K$107,MATCH($A919,Partidos!$A$4:$A$107,0))),1,0)</f>
        <v>0</v>
      </c>
    </row>
    <row r="920" spans="1:10" x14ac:dyDescent="0.3">
      <c r="A920" s="31">
        <v>84</v>
      </c>
      <c r="B920" s="24" t="str">
        <f>IFERROR(INDEX(Partidos!$D$4:$D$107,MATCH($A920,Partidos!$A$4:$A$107,0)),"")</f>
        <v>Ganador 1L</v>
      </c>
      <c r="C920" s="24" t="str">
        <f>IFERROR(INDEX(Partidos!$E$4:$E$107,MATCH($A920,Partidos!$A$4:$A$107,0)),"")</f>
        <v>Ganador 2K</v>
      </c>
      <c r="D920" s="31" t="s">
        <v>266</v>
      </c>
      <c r="E920" s="24">
        <f>IFERROR(INDEX(Kike!F$4:F$107,MATCH($A920,Kike!$A$4:$A$107,0)),"")</f>
        <v>0</v>
      </c>
      <c r="F920" s="24">
        <f>IFERROR(INDEX(Kike!G$4:G$107,MATCH($A920,Kike!$A$4:$A$107,0)),"")</f>
        <v>0</v>
      </c>
      <c r="G920" s="21" t="str">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0</v>
      </c>
      <c r="I920" s="24" t="str">
        <f>IFERROR(INDEX(Partidos!$J$4:$J$107,MATCH($A920,Partidos!$A$4:$A$107,0)),"")</f>
        <v>Dieciseisavos</v>
      </c>
      <c r="J920" s="21">
        <f>IF(AND(INDEX(Partidos!$J$4:$J$107,MATCH($A920,Partidos!$A$4:$A$107,0))&lt;&gt;"Grupos",INDEX(Partidos!$H$4:$H$107,MATCH($A920,Partidos!$A$4:$A$107,0))="Finalizado",$H920&lt;&gt;"",$H920=INDEX(Partidos!$K$4:$K$107,MATCH($A920,Partidos!$A$4:$A$107,0))),1,0)</f>
        <v>0</v>
      </c>
    </row>
    <row r="921" spans="1:10" x14ac:dyDescent="0.3">
      <c r="A921" s="29">
        <v>84</v>
      </c>
      <c r="B921" s="24" t="str">
        <f>IFERROR(INDEX(Partidos!$D$4:$D$107,MATCH($A921,Partidos!$A$4:$A$107,0)),"")</f>
        <v>Ganador 1L</v>
      </c>
      <c r="C921" s="24" t="str">
        <f>IFERROR(INDEX(Partidos!$E$4:$E$107,MATCH($A921,Partidos!$A$4:$A$107,0)),"")</f>
        <v>Ganador 2K</v>
      </c>
      <c r="D921" s="29" t="s">
        <v>267</v>
      </c>
      <c r="E921" s="24">
        <f>IFERROR(INDEX(Quintero!F$4:F$107,MATCH($A921,Quintero!$A$4:$A$107,0)),"")</f>
        <v>0</v>
      </c>
      <c r="F921" s="24">
        <f>IFERROR(INDEX(Quintero!G$4:G$107,MATCH($A921,Quintero!$A$4:$A$107,0)),"")</f>
        <v>0</v>
      </c>
      <c r="G921" s="21" t="str">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0</v>
      </c>
      <c r="I921" s="24" t="str">
        <f>IFERROR(INDEX(Partidos!$J$4:$J$107,MATCH($A921,Partidos!$A$4:$A$107,0)),"")</f>
        <v>Dieciseisavos</v>
      </c>
      <c r="J921" s="21">
        <f>IF(AND(INDEX(Partidos!$J$4:$J$107,MATCH($A921,Partidos!$A$4:$A$107,0))&lt;&gt;"Grupos",INDEX(Partidos!$H$4:$H$107,MATCH($A921,Partidos!$A$4:$A$107,0))="Finalizado",$H921&lt;&gt;"",$H921=INDEX(Partidos!$K$4:$K$107,MATCH($A921,Partidos!$A$4:$A$107,0))),1,0)</f>
        <v>0</v>
      </c>
    </row>
    <row r="922" spans="1:10" x14ac:dyDescent="0.3">
      <c r="A922" s="31">
        <v>84</v>
      </c>
      <c r="B922" s="24" t="str">
        <f>IFERROR(INDEX(Partidos!$D$4:$D$107,MATCH($A922,Partidos!$A$4:$A$107,0)),"")</f>
        <v>Ganador 1L</v>
      </c>
      <c r="C922" s="24" t="str">
        <f>IFERROR(INDEX(Partidos!$E$4:$E$107,MATCH($A922,Partidos!$A$4:$A$107,0)),"")</f>
        <v>Ganador 2K</v>
      </c>
      <c r="D922" s="31" t="s">
        <v>268</v>
      </c>
      <c r="E922" s="24">
        <f>IFERROR(INDEX(Nacho!F$4:F$107,MATCH($A922,Nacho!$A$4:$A$107,0)),"")</f>
        <v>0</v>
      </c>
      <c r="F922" s="24">
        <f>IFERROR(INDEX(Nacho!G$4:G$107,MATCH($A922,Nacho!$A$4:$A$107,0)),"")</f>
        <v>0</v>
      </c>
      <c r="G922" s="21" t="str">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0</v>
      </c>
      <c r="I922" s="24" t="str">
        <f>IFERROR(INDEX(Partidos!$J$4:$J$107,MATCH($A922,Partidos!$A$4:$A$107,0)),"")</f>
        <v>Dieciseisavos</v>
      </c>
      <c r="J922" s="21">
        <f>IF(AND(INDEX(Partidos!$J$4:$J$107,MATCH($A922,Partidos!$A$4:$A$107,0))&lt;&gt;"Grupos",INDEX(Partidos!$H$4:$H$107,MATCH($A922,Partidos!$A$4:$A$107,0))="Finalizado",$H922&lt;&gt;"",$H922=INDEX(Partidos!$K$4:$K$107,MATCH($A922,Partidos!$A$4:$A$107,0))),1,0)</f>
        <v>0</v>
      </c>
    </row>
    <row r="923" spans="1:10" x14ac:dyDescent="0.3">
      <c r="A923" s="29">
        <v>84</v>
      </c>
      <c r="B923" s="24" t="str">
        <f>IFERROR(INDEX(Partidos!$D$4:$D$107,MATCH($A923,Partidos!$A$4:$A$107,0)),"")</f>
        <v>Ganador 1L</v>
      </c>
      <c r="C923" s="24" t="str">
        <f>IFERROR(INDEX(Partidos!$E$4:$E$107,MATCH($A923,Partidos!$A$4:$A$107,0)),"")</f>
        <v>Ganador 2K</v>
      </c>
      <c r="D923" s="29" t="s">
        <v>269</v>
      </c>
      <c r="E923" s="24">
        <f>IFERROR(INDEX(Luis!F$4:F$107,MATCH($A923,Luis!$A$4:$A$107,0)),"")</f>
        <v>0</v>
      </c>
      <c r="F923" s="24">
        <f>IFERROR(INDEX(Luis!G$4:G$107,MATCH($A923,Luis!$A$4:$A$107,0)),"")</f>
        <v>0</v>
      </c>
      <c r="G923" s="21" t="str">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0</v>
      </c>
      <c r="I923" s="24" t="str">
        <f>IFERROR(INDEX(Partidos!$J$4:$J$107,MATCH($A923,Partidos!$A$4:$A$107,0)),"")</f>
        <v>Dieciseisavos</v>
      </c>
      <c r="J923" s="21">
        <f>IF(AND(INDEX(Partidos!$J$4:$J$107,MATCH($A923,Partidos!$A$4:$A$107,0))&lt;&gt;"Grupos",INDEX(Partidos!$H$4:$H$107,MATCH($A923,Partidos!$A$4:$A$107,0))="Finalizado",$H923&lt;&gt;"",$H923=INDEX(Partidos!$K$4:$K$107,MATCH($A923,Partidos!$A$4:$A$107,0))),1,0)</f>
        <v>0</v>
      </c>
    </row>
    <row r="924" spans="1:10" x14ac:dyDescent="0.3">
      <c r="A924" s="31">
        <v>84</v>
      </c>
      <c r="B924" s="24" t="str">
        <f>IFERROR(INDEX(Partidos!$D$4:$D$107,MATCH($A924,Partidos!$A$4:$A$107,0)),"")</f>
        <v>Ganador 1L</v>
      </c>
      <c r="C924" s="24" t="str">
        <f>IFERROR(INDEX(Partidos!$E$4:$E$107,MATCH($A924,Partidos!$A$4:$A$107,0)),"")</f>
        <v>Ganador 2K</v>
      </c>
      <c r="D924" s="31" t="s">
        <v>270</v>
      </c>
      <c r="E924" s="24">
        <f>IFERROR(INDEX(Felipe!F$4:F$107,MATCH($A924,Felipe!$A$4:$A$107,0)),"")</f>
        <v>0</v>
      </c>
      <c r="F924" s="24">
        <f>IFERROR(INDEX(Felipe!G$4:G$107,MATCH($A924,Felipe!$A$4:$A$107,0)),"")</f>
        <v>0</v>
      </c>
      <c r="G924" s="21" t="str">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0</v>
      </c>
      <c r="I924" s="24" t="str">
        <f>IFERROR(INDEX(Partidos!$J$4:$J$107,MATCH($A924,Partidos!$A$4:$A$107,0)),"")</f>
        <v>Dieciseisavos</v>
      </c>
      <c r="J924" s="21">
        <f>IF(AND(INDEX(Partidos!$J$4:$J$107,MATCH($A924,Partidos!$A$4:$A$107,0))&lt;&gt;"Grupos",INDEX(Partidos!$H$4:$H$107,MATCH($A924,Partidos!$A$4:$A$107,0))="Finalizado",$H924&lt;&gt;"",$H924=INDEX(Partidos!$K$4:$K$107,MATCH($A924,Partidos!$A$4:$A$107,0))),1,0)</f>
        <v>0</v>
      </c>
    </row>
    <row r="925" spans="1:10" x14ac:dyDescent="0.3">
      <c r="A925" s="29">
        <v>84</v>
      </c>
      <c r="B925" s="24" t="str">
        <f>IFERROR(INDEX(Partidos!$D$4:$D$107,MATCH($A925,Partidos!$A$4:$A$107,0)),"")</f>
        <v>Ganador 1L</v>
      </c>
      <c r="C925" s="24" t="str">
        <f>IFERROR(INDEX(Partidos!$E$4:$E$107,MATCH($A925,Partidos!$A$4:$A$107,0)),"")</f>
        <v>Ganador 2K</v>
      </c>
      <c r="D925" s="29" t="s">
        <v>271</v>
      </c>
      <c r="E925" s="24">
        <f>IFERROR(INDEX(Simón!F$4:F$107,MATCH($A925,Simón!$A$4:$A$107,0)),"")</f>
        <v>0</v>
      </c>
      <c r="F925" s="24">
        <f>IFERROR(INDEX(Simón!G$4:G$107,MATCH($A925,Simón!$A$4:$A$107,0)),"")</f>
        <v>0</v>
      </c>
      <c r="G925" s="21" t="str">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0</v>
      </c>
      <c r="I925" s="24" t="str">
        <f>IFERROR(INDEX(Partidos!$J$4:$J$107,MATCH($A925,Partidos!$A$4:$A$107,0)),"")</f>
        <v>Dieciseisavos</v>
      </c>
      <c r="J925" s="21">
        <f>IF(AND(INDEX(Partidos!$J$4:$J$107,MATCH($A925,Partidos!$A$4:$A$107,0))&lt;&gt;"Grupos",INDEX(Partidos!$H$4:$H$107,MATCH($A925,Partidos!$A$4:$A$107,0))="Finalizado",$H925&lt;&gt;"",$H925=INDEX(Partidos!$K$4:$K$107,MATCH($A925,Partidos!$A$4:$A$107,0))),1,0)</f>
        <v>0</v>
      </c>
    </row>
    <row r="926" spans="1:10" x14ac:dyDescent="0.3">
      <c r="A926" s="31">
        <v>84</v>
      </c>
      <c r="B926" s="24" t="str">
        <f>IFERROR(INDEX(Partidos!$D$4:$D$107,MATCH($A926,Partidos!$A$4:$A$107,0)),"")</f>
        <v>Ganador 1L</v>
      </c>
      <c r="C926" s="24" t="str">
        <f>IFERROR(INDEX(Partidos!$E$4:$E$107,MATCH($A926,Partidos!$A$4:$A$107,0)),"")</f>
        <v>Ganador 2K</v>
      </c>
      <c r="D926" s="31" t="s">
        <v>272</v>
      </c>
      <c r="E926" s="24">
        <f>IFERROR(INDEX(Muni!F$4:F$107,MATCH($A926,Muni!$A$4:$A$107,0)),"")</f>
        <v>0</v>
      </c>
      <c r="F926" s="24">
        <f>IFERROR(INDEX(Muni!G$4:G$107,MATCH($A926,Muni!$A$4:$A$107,0)),"")</f>
        <v>0</v>
      </c>
      <c r="G926" s="21" t="str">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0</v>
      </c>
      <c r="I926" s="24" t="str">
        <f>IFERROR(INDEX(Partidos!$J$4:$J$107,MATCH($A926,Partidos!$A$4:$A$107,0)),"")</f>
        <v>Dieciseisavos</v>
      </c>
      <c r="J926" s="21">
        <f>IF(AND(INDEX(Partidos!$J$4:$J$107,MATCH($A926,Partidos!$A$4:$A$107,0))&lt;&gt;"Grupos",INDEX(Partidos!$H$4:$H$107,MATCH($A926,Partidos!$A$4:$A$107,0))="Finalizado",$H926&lt;&gt;"",$H926=INDEX(Partidos!$K$4:$K$107,MATCH($A926,Partidos!$A$4:$A$107,0))),1,0)</f>
        <v>0</v>
      </c>
    </row>
    <row r="927" spans="1:10" x14ac:dyDescent="0.3">
      <c r="A927" s="29">
        <v>84</v>
      </c>
      <c r="B927" s="24" t="str">
        <f>IFERROR(INDEX(Partidos!$D$4:$D$107,MATCH($A927,Partidos!$A$4:$A$107,0)),"")</f>
        <v>Ganador 1L</v>
      </c>
      <c r="C927" s="24" t="str">
        <f>IFERROR(INDEX(Partidos!$E$4:$E$107,MATCH($A927,Partidos!$A$4:$A$107,0)),"")</f>
        <v>Ganador 2K</v>
      </c>
      <c r="D927" s="29" t="s">
        <v>273</v>
      </c>
      <c r="E927" s="24">
        <f>IFERROR(INDEX(Fer!F$4:F$107,MATCH($A927,Fer!$A$4:$A$107,0)),"")</f>
        <v>0</v>
      </c>
      <c r="F927" s="24">
        <f>IFERROR(INDEX(Fer!G$4:G$107,MATCH($A927,Fer!$A$4:$A$107,0)),"")</f>
        <v>0</v>
      </c>
      <c r="G927" s="21" t="str">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0</v>
      </c>
      <c r="I927" s="24" t="str">
        <f>IFERROR(INDEX(Partidos!$J$4:$J$107,MATCH($A927,Partidos!$A$4:$A$107,0)),"")</f>
        <v>Dieciseisavos</v>
      </c>
      <c r="J927" s="21">
        <f>IF(AND(INDEX(Partidos!$J$4:$J$107,MATCH($A927,Partidos!$A$4:$A$107,0))&lt;&gt;"Grupos",INDEX(Partidos!$H$4:$H$107,MATCH($A927,Partidos!$A$4:$A$107,0))="Finalizado",$H927&lt;&gt;"",$H927=INDEX(Partidos!$K$4:$K$107,MATCH($A927,Partidos!$A$4:$A$107,0))),1,0)</f>
        <v>0</v>
      </c>
    </row>
    <row r="928" spans="1:10" x14ac:dyDescent="0.3">
      <c r="A928" s="31">
        <v>85</v>
      </c>
      <c r="B928" s="24" t="str">
        <f>IFERROR(INDEX(Partidos!$D$4:$D$107,MATCH($A928,Partidos!$A$4:$A$107,0)),"")</f>
        <v>Ganador 3A</v>
      </c>
      <c r="C928" s="24" t="str">
        <f>IFERROR(INDEX(Partidos!$E$4:$E$107,MATCH($A928,Partidos!$A$4:$A$107,0)),"")</f>
        <v>Ganador 3B</v>
      </c>
      <c r="D928" s="31" t="s">
        <v>55</v>
      </c>
      <c r="E928" s="24">
        <f>IFERROR(INDEX(Álvaro!F$4:F$107,MATCH($A928,Álvaro!$A$4:$A$107,0)),"")</f>
        <v>0</v>
      </c>
      <c r="F928" s="24">
        <f>IFERROR(INDEX(Álvaro!G$4:G$107,MATCH($A928,Álvaro!$A$4:$A$107,0)),"")</f>
        <v>0</v>
      </c>
      <c r="G928" s="21" t="str">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0</v>
      </c>
      <c r="I928" s="24" t="str">
        <f>IFERROR(INDEX(Partidos!$J$4:$J$107,MATCH($A928,Partidos!$A$4:$A$107,0)),"")</f>
        <v>Dieciseisavos</v>
      </c>
      <c r="J928" s="21">
        <f>IF(AND(INDEX(Partidos!$J$4:$J$107,MATCH($A928,Partidos!$A$4:$A$107,0))&lt;&gt;"Grupos",INDEX(Partidos!$H$4:$H$107,MATCH($A928,Partidos!$A$4:$A$107,0))="Finalizado",$H928&lt;&gt;"",$H928=INDEX(Partidos!$K$4:$K$107,MATCH($A928,Partidos!$A$4:$A$107,0))),1,0)</f>
        <v>0</v>
      </c>
    </row>
    <row r="929" spans="1:10" x14ac:dyDescent="0.3">
      <c r="A929" s="29">
        <v>85</v>
      </c>
      <c r="B929" s="24" t="str">
        <f>IFERROR(INDEX(Partidos!$D$4:$D$107,MATCH($A929,Partidos!$A$4:$A$107,0)),"")</f>
        <v>Ganador 3A</v>
      </c>
      <c r="C929" s="24" t="str">
        <f>IFERROR(INDEX(Partidos!$E$4:$E$107,MATCH($A929,Partidos!$A$4:$A$107,0)),"")</f>
        <v>Ganador 3B</v>
      </c>
      <c r="D929" s="29" t="s">
        <v>264</v>
      </c>
      <c r="E929" s="24">
        <f>IFERROR(INDEX(Pepe!F$4:F$107,MATCH($A929,Pepe!$A$4:$A$107,0)),"")</f>
        <v>0</v>
      </c>
      <c r="F929" s="24">
        <f>IFERROR(INDEX(Pepe!G$4:G$107,MATCH($A929,Pepe!$A$4:$A$107,0)),"")</f>
        <v>0</v>
      </c>
      <c r="G929" s="21" t="str">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0</v>
      </c>
      <c r="I929" s="24" t="str">
        <f>IFERROR(INDEX(Partidos!$J$4:$J$107,MATCH($A929,Partidos!$A$4:$A$107,0)),"")</f>
        <v>Dieciseisavos</v>
      </c>
      <c r="J929" s="21">
        <f>IF(AND(INDEX(Partidos!$J$4:$J$107,MATCH($A929,Partidos!$A$4:$A$107,0))&lt;&gt;"Grupos",INDEX(Partidos!$H$4:$H$107,MATCH($A929,Partidos!$A$4:$A$107,0))="Finalizado",$H929&lt;&gt;"",$H929=INDEX(Partidos!$K$4:$K$107,MATCH($A929,Partidos!$A$4:$A$107,0))),1,0)</f>
        <v>0</v>
      </c>
    </row>
    <row r="930" spans="1:10" x14ac:dyDescent="0.3">
      <c r="A930" s="31">
        <v>85</v>
      </c>
      <c r="B930" s="24" t="str">
        <f>IFERROR(INDEX(Partidos!$D$4:$D$107,MATCH($A930,Partidos!$A$4:$A$107,0)),"")</f>
        <v>Ganador 3A</v>
      </c>
      <c r="C930" s="24" t="str">
        <f>IFERROR(INDEX(Partidos!$E$4:$E$107,MATCH($A930,Partidos!$A$4:$A$107,0)),"")</f>
        <v>Ganador 3B</v>
      </c>
      <c r="D930" s="31" t="s">
        <v>265</v>
      </c>
      <c r="E930" s="24">
        <f>IFERROR(INDEX(Patri!F$4:F$107,MATCH($A930,Patri!$A$4:$A$107,0)),"")</f>
        <v>0</v>
      </c>
      <c r="F930" s="24">
        <f>IFERROR(INDEX(Patri!G$4:G$107,MATCH($A930,Patri!$A$4:$A$107,0)),"")</f>
        <v>0</v>
      </c>
      <c r="G930" s="21" t="str">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0</v>
      </c>
      <c r="I930" s="24" t="str">
        <f>IFERROR(INDEX(Partidos!$J$4:$J$107,MATCH($A930,Partidos!$A$4:$A$107,0)),"")</f>
        <v>Dieciseisavos</v>
      </c>
      <c r="J930" s="21">
        <f>IF(AND(INDEX(Partidos!$J$4:$J$107,MATCH($A930,Partidos!$A$4:$A$107,0))&lt;&gt;"Grupos",INDEX(Partidos!$H$4:$H$107,MATCH($A930,Partidos!$A$4:$A$107,0))="Finalizado",$H930&lt;&gt;"",$H930=INDEX(Partidos!$K$4:$K$107,MATCH($A930,Partidos!$A$4:$A$107,0))),1,0)</f>
        <v>0</v>
      </c>
    </row>
    <row r="931" spans="1:10" x14ac:dyDescent="0.3">
      <c r="A931" s="29">
        <v>85</v>
      </c>
      <c r="B931" s="24" t="str">
        <f>IFERROR(INDEX(Partidos!$D$4:$D$107,MATCH($A931,Partidos!$A$4:$A$107,0)),"")</f>
        <v>Ganador 3A</v>
      </c>
      <c r="C931" s="24" t="str">
        <f>IFERROR(INDEX(Partidos!$E$4:$E$107,MATCH($A931,Partidos!$A$4:$A$107,0)),"")</f>
        <v>Ganador 3B</v>
      </c>
      <c r="D931" s="29" t="s">
        <v>266</v>
      </c>
      <c r="E931" s="24">
        <f>IFERROR(INDEX(Kike!F$4:F$107,MATCH($A931,Kike!$A$4:$A$107,0)),"")</f>
        <v>0</v>
      </c>
      <c r="F931" s="24">
        <f>IFERROR(INDEX(Kike!G$4:G$107,MATCH($A931,Kike!$A$4:$A$107,0)),"")</f>
        <v>0</v>
      </c>
      <c r="G931" s="21" t="str">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0</v>
      </c>
      <c r="I931" s="24" t="str">
        <f>IFERROR(INDEX(Partidos!$J$4:$J$107,MATCH($A931,Partidos!$A$4:$A$107,0)),"")</f>
        <v>Dieciseisavos</v>
      </c>
      <c r="J931" s="21">
        <f>IF(AND(INDEX(Partidos!$J$4:$J$107,MATCH($A931,Partidos!$A$4:$A$107,0))&lt;&gt;"Grupos",INDEX(Partidos!$H$4:$H$107,MATCH($A931,Partidos!$A$4:$A$107,0))="Finalizado",$H931&lt;&gt;"",$H931=INDEX(Partidos!$K$4:$K$107,MATCH($A931,Partidos!$A$4:$A$107,0))),1,0)</f>
        <v>0</v>
      </c>
    </row>
    <row r="932" spans="1:10" x14ac:dyDescent="0.3">
      <c r="A932" s="31">
        <v>85</v>
      </c>
      <c r="B932" s="24" t="str">
        <f>IFERROR(INDEX(Partidos!$D$4:$D$107,MATCH($A932,Partidos!$A$4:$A$107,0)),"")</f>
        <v>Ganador 3A</v>
      </c>
      <c r="C932" s="24" t="str">
        <f>IFERROR(INDEX(Partidos!$E$4:$E$107,MATCH($A932,Partidos!$A$4:$A$107,0)),"")</f>
        <v>Ganador 3B</v>
      </c>
      <c r="D932" s="31" t="s">
        <v>267</v>
      </c>
      <c r="E932" s="24">
        <f>IFERROR(INDEX(Quintero!F$4:F$107,MATCH($A932,Quintero!$A$4:$A$107,0)),"")</f>
        <v>0</v>
      </c>
      <c r="F932" s="24">
        <f>IFERROR(INDEX(Quintero!G$4:G$107,MATCH($A932,Quintero!$A$4:$A$107,0)),"")</f>
        <v>0</v>
      </c>
      <c r="G932" s="21" t="str">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0</v>
      </c>
      <c r="I932" s="24" t="str">
        <f>IFERROR(INDEX(Partidos!$J$4:$J$107,MATCH($A932,Partidos!$A$4:$A$107,0)),"")</f>
        <v>Dieciseisavos</v>
      </c>
      <c r="J932" s="21">
        <f>IF(AND(INDEX(Partidos!$J$4:$J$107,MATCH($A932,Partidos!$A$4:$A$107,0))&lt;&gt;"Grupos",INDEX(Partidos!$H$4:$H$107,MATCH($A932,Partidos!$A$4:$A$107,0))="Finalizado",$H932&lt;&gt;"",$H932=INDEX(Partidos!$K$4:$K$107,MATCH($A932,Partidos!$A$4:$A$107,0))),1,0)</f>
        <v>0</v>
      </c>
    </row>
    <row r="933" spans="1:10" x14ac:dyDescent="0.3">
      <c r="A933" s="29">
        <v>85</v>
      </c>
      <c r="B933" s="24" t="str">
        <f>IFERROR(INDEX(Partidos!$D$4:$D$107,MATCH($A933,Partidos!$A$4:$A$107,0)),"")</f>
        <v>Ganador 3A</v>
      </c>
      <c r="C933" s="24" t="str">
        <f>IFERROR(INDEX(Partidos!$E$4:$E$107,MATCH($A933,Partidos!$A$4:$A$107,0)),"")</f>
        <v>Ganador 3B</v>
      </c>
      <c r="D933" s="29" t="s">
        <v>268</v>
      </c>
      <c r="E933" s="24">
        <f>IFERROR(INDEX(Nacho!F$4:F$107,MATCH($A933,Nacho!$A$4:$A$107,0)),"")</f>
        <v>0</v>
      </c>
      <c r="F933" s="24">
        <f>IFERROR(INDEX(Nacho!G$4:G$107,MATCH($A933,Nacho!$A$4:$A$107,0)),"")</f>
        <v>0</v>
      </c>
      <c r="G933" s="21" t="str">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0</v>
      </c>
      <c r="I933" s="24" t="str">
        <f>IFERROR(INDEX(Partidos!$J$4:$J$107,MATCH($A933,Partidos!$A$4:$A$107,0)),"")</f>
        <v>Dieciseisavos</v>
      </c>
      <c r="J933" s="21">
        <f>IF(AND(INDEX(Partidos!$J$4:$J$107,MATCH($A933,Partidos!$A$4:$A$107,0))&lt;&gt;"Grupos",INDEX(Partidos!$H$4:$H$107,MATCH($A933,Partidos!$A$4:$A$107,0))="Finalizado",$H933&lt;&gt;"",$H933=INDEX(Partidos!$K$4:$K$107,MATCH($A933,Partidos!$A$4:$A$107,0))),1,0)</f>
        <v>0</v>
      </c>
    </row>
    <row r="934" spans="1:10" x14ac:dyDescent="0.3">
      <c r="A934" s="31">
        <v>85</v>
      </c>
      <c r="B934" s="24" t="str">
        <f>IFERROR(INDEX(Partidos!$D$4:$D$107,MATCH($A934,Partidos!$A$4:$A$107,0)),"")</f>
        <v>Ganador 3A</v>
      </c>
      <c r="C934" s="24" t="str">
        <f>IFERROR(INDEX(Partidos!$E$4:$E$107,MATCH($A934,Partidos!$A$4:$A$107,0)),"")</f>
        <v>Ganador 3B</v>
      </c>
      <c r="D934" s="31" t="s">
        <v>269</v>
      </c>
      <c r="E934" s="24">
        <f>IFERROR(INDEX(Luis!F$4:F$107,MATCH($A934,Luis!$A$4:$A$107,0)),"")</f>
        <v>0</v>
      </c>
      <c r="F934" s="24">
        <f>IFERROR(INDEX(Luis!G$4:G$107,MATCH($A934,Luis!$A$4:$A$107,0)),"")</f>
        <v>0</v>
      </c>
      <c r="G934" s="21" t="str">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0</v>
      </c>
      <c r="I934" s="24" t="str">
        <f>IFERROR(INDEX(Partidos!$J$4:$J$107,MATCH($A934,Partidos!$A$4:$A$107,0)),"")</f>
        <v>Dieciseisavos</v>
      </c>
      <c r="J934" s="21">
        <f>IF(AND(INDEX(Partidos!$J$4:$J$107,MATCH($A934,Partidos!$A$4:$A$107,0))&lt;&gt;"Grupos",INDEX(Partidos!$H$4:$H$107,MATCH($A934,Partidos!$A$4:$A$107,0))="Finalizado",$H934&lt;&gt;"",$H934=INDEX(Partidos!$K$4:$K$107,MATCH($A934,Partidos!$A$4:$A$107,0))),1,0)</f>
        <v>0</v>
      </c>
    </row>
    <row r="935" spans="1:10" x14ac:dyDescent="0.3">
      <c r="A935" s="29">
        <v>85</v>
      </c>
      <c r="B935" s="24" t="str">
        <f>IFERROR(INDEX(Partidos!$D$4:$D$107,MATCH($A935,Partidos!$A$4:$A$107,0)),"")</f>
        <v>Ganador 3A</v>
      </c>
      <c r="C935" s="24" t="str">
        <f>IFERROR(INDEX(Partidos!$E$4:$E$107,MATCH($A935,Partidos!$A$4:$A$107,0)),"")</f>
        <v>Ganador 3B</v>
      </c>
      <c r="D935" s="29" t="s">
        <v>270</v>
      </c>
      <c r="E935" s="24">
        <f>IFERROR(INDEX(Felipe!F$4:F$107,MATCH($A935,Felipe!$A$4:$A$107,0)),"")</f>
        <v>0</v>
      </c>
      <c r="F935" s="24">
        <f>IFERROR(INDEX(Felipe!G$4:G$107,MATCH($A935,Felipe!$A$4:$A$107,0)),"")</f>
        <v>0</v>
      </c>
      <c r="G935" s="21" t="str">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0</v>
      </c>
      <c r="I935" s="24" t="str">
        <f>IFERROR(INDEX(Partidos!$J$4:$J$107,MATCH($A935,Partidos!$A$4:$A$107,0)),"")</f>
        <v>Dieciseisavos</v>
      </c>
      <c r="J935" s="21">
        <f>IF(AND(INDEX(Partidos!$J$4:$J$107,MATCH($A935,Partidos!$A$4:$A$107,0))&lt;&gt;"Grupos",INDEX(Partidos!$H$4:$H$107,MATCH($A935,Partidos!$A$4:$A$107,0))="Finalizado",$H935&lt;&gt;"",$H935=INDEX(Partidos!$K$4:$K$107,MATCH($A935,Partidos!$A$4:$A$107,0))),1,0)</f>
        <v>0</v>
      </c>
    </row>
    <row r="936" spans="1:10" x14ac:dyDescent="0.3">
      <c r="A936" s="31">
        <v>85</v>
      </c>
      <c r="B936" s="24" t="str">
        <f>IFERROR(INDEX(Partidos!$D$4:$D$107,MATCH($A936,Partidos!$A$4:$A$107,0)),"")</f>
        <v>Ganador 3A</v>
      </c>
      <c r="C936" s="24" t="str">
        <f>IFERROR(INDEX(Partidos!$E$4:$E$107,MATCH($A936,Partidos!$A$4:$A$107,0)),"")</f>
        <v>Ganador 3B</v>
      </c>
      <c r="D936" s="31" t="s">
        <v>271</v>
      </c>
      <c r="E936" s="24">
        <f>IFERROR(INDEX(Simón!F$4:F$107,MATCH($A936,Simón!$A$4:$A$107,0)),"")</f>
        <v>0</v>
      </c>
      <c r="F936" s="24">
        <f>IFERROR(INDEX(Simón!G$4:G$107,MATCH($A936,Simón!$A$4:$A$107,0)),"")</f>
        <v>0</v>
      </c>
      <c r="G936" s="21" t="str">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0</v>
      </c>
      <c r="I936" s="24" t="str">
        <f>IFERROR(INDEX(Partidos!$J$4:$J$107,MATCH($A936,Partidos!$A$4:$A$107,0)),"")</f>
        <v>Dieciseisavos</v>
      </c>
      <c r="J936" s="21">
        <f>IF(AND(INDEX(Partidos!$J$4:$J$107,MATCH($A936,Partidos!$A$4:$A$107,0))&lt;&gt;"Grupos",INDEX(Partidos!$H$4:$H$107,MATCH($A936,Partidos!$A$4:$A$107,0))="Finalizado",$H936&lt;&gt;"",$H936=INDEX(Partidos!$K$4:$K$107,MATCH($A936,Partidos!$A$4:$A$107,0))),1,0)</f>
        <v>0</v>
      </c>
    </row>
    <row r="937" spans="1:10" x14ac:dyDescent="0.3">
      <c r="A937" s="29">
        <v>85</v>
      </c>
      <c r="B937" s="24" t="str">
        <f>IFERROR(INDEX(Partidos!$D$4:$D$107,MATCH($A937,Partidos!$A$4:$A$107,0)),"")</f>
        <v>Ganador 3A</v>
      </c>
      <c r="C937" s="24" t="str">
        <f>IFERROR(INDEX(Partidos!$E$4:$E$107,MATCH($A937,Partidos!$A$4:$A$107,0)),"")</f>
        <v>Ganador 3B</v>
      </c>
      <c r="D937" s="29" t="s">
        <v>272</v>
      </c>
      <c r="E937" s="24">
        <f>IFERROR(INDEX(Muni!F$4:F$107,MATCH($A937,Muni!$A$4:$A$107,0)),"")</f>
        <v>0</v>
      </c>
      <c r="F937" s="24">
        <f>IFERROR(INDEX(Muni!G$4:G$107,MATCH($A937,Muni!$A$4:$A$107,0)),"")</f>
        <v>0</v>
      </c>
      <c r="G937" s="21" t="str">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0</v>
      </c>
      <c r="I937" s="24" t="str">
        <f>IFERROR(INDEX(Partidos!$J$4:$J$107,MATCH($A937,Partidos!$A$4:$A$107,0)),"")</f>
        <v>Dieciseisavos</v>
      </c>
      <c r="J937" s="21">
        <f>IF(AND(INDEX(Partidos!$J$4:$J$107,MATCH($A937,Partidos!$A$4:$A$107,0))&lt;&gt;"Grupos",INDEX(Partidos!$H$4:$H$107,MATCH($A937,Partidos!$A$4:$A$107,0))="Finalizado",$H937&lt;&gt;"",$H937=INDEX(Partidos!$K$4:$K$107,MATCH($A937,Partidos!$A$4:$A$107,0))),1,0)</f>
        <v>0</v>
      </c>
    </row>
    <row r="938" spans="1:10" x14ac:dyDescent="0.3">
      <c r="A938" s="31">
        <v>85</v>
      </c>
      <c r="B938" s="24" t="str">
        <f>IFERROR(INDEX(Partidos!$D$4:$D$107,MATCH($A938,Partidos!$A$4:$A$107,0)),"")</f>
        <v>Ganador 3A</v>
      </c>
      <c r="C938" s="24" t="str">
        <f>IFERROR(INDEX(Partidos!$E$4:$E$107,MATCH($A938,Partidos!$A$4:$A$107,0)),"")</f>
        <v>Ganador 3B</v>
      </c>
      <c r="D938" s="31" t="s">
        <v>273</v>
      </c>
      <c r="E938" s="24">
        <f>IFERROR(INDEX(Fer!F$4:F$107,MATCH($A938,Fer!$A$4:$A$107,0)),"")</f>
        <v>0</v>
      </c>
      <c r="F938" s="24">
        <f>IFERROR(INDEX(Fer!G$4:G$107,MATCH($A938,Fer!$A$4:$A$107,0)),"")</f>
        <v>0</v>
      </c>
      <c r="G938" s="21" t="str">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0</v>
      </c>
      <c r="I938" s="24" t="str">
        <f>IFERROR(INDEX(Partidos!$J$4:$J$107,MATCH($A938,Partidos!$A$4:$A$107,0)),"")</f>
        <v>Dieciseisavos</v>
      </c>
      <c r="J938" s="21">
        <f>IF(AND(INDEX(Partidos!$J$4:$J$107,MATCH($A938,Partidos!$A$4:$A$107,0))&lt;&gt;"Grupos",INDEX(Partidos!$H$4:$H$107,MATCH($A938,Partidos!$A$4:$A$107,0))="Finalizado",$H938&lt;&gt;"",$H938=INDEX(Partidos!$K$4:$K$107,MATCH($A938,Partidos!$A$4:$A$107,0))),1,0)</f>
        <v>0</v>
      </c>
    </row>
    <row r="939" spans="1:10" x14ac:dyDescent="0.3">
      <c r="A939" s="29">
        <v>86</v>
      </c>
      <c r="B939" s="24" t="str">
        <f>IFERROR(INDEX(Partidos!$D$4:$D$107,MATCH($A939,Partidos!$A$4:$A$107,0)),"")</f>
        <v>Ganador 3C</v>
      </c>
      <c r="C939" s="24" t="str">
        <f>IFERROR(INDEX(Partidos!$E$4:$E$107,MATCH($A939,Partidos!$A$4:$A$107,0)),"")</f>
        <v>Ganador 3D</v>
      </c>
      <c r="D939" s="29" t="s">
        <v>55</v>
      </c>
      <c r="E939" s="24">
        <f>IFERROR(INDEX(Álvaro!F$4:F$107,MATCH($A939,Álvaro!$A$4:$A$107,0)),"")</f>
        <v>0</v>
      </c>
      <c r="F939" s="24">
        <f>IFERROR(INDEX(Álvaro!G$4:G$107,MATCH($A939,Álvaro!$A$4:$A$107,0)),"")</f>
        <v>0</v>
      </c>
      <c r="G939" s="21" t="str">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0</v>
      </c>
      <c r="I939" s="24" t="str">
        <f>IFERROR(INDEX(Partidos!$J$4:$J$107,MATCH($A939,Partidos!$A$4:$A$107,0)),"")</f>
        <v>Dieciseisavos</v>
      </c>
      <c r="J939" s="21">
        <f>IF(AND(INDEX(Partidos!$J$4:$J$107,MATCH($A939,Partidos!$A$4:$A$107,0))&lt;&gt;"Grupos",INDEX(Partidos!$H$4:$H$107,MATCH($A939,Partidos!$A$4:$A$107,0))="Finalizado",$H939&lt;&gt;"",$H939=INDEX(Partidos!$K$4:$K$107,MATCH($A939,Partidos!$A$4:$A$107,0))),1,0)</f>
        <v>0</v>
      </c>
    </row>
    <row r="940" spans="1:10" x14ac:dyDescent="0.3">
      <c r="A940" s="31">
        <v>86</v>
      </c>
      <c r="B940" s="24" t="str">
        <f>IFERROR(INDEX(Partidos!$D$4:$D$107,MATCH($A940,Partidos!$A$4:$A$107,0)),"")</f>
        <v>Ganador 3C</v>
      </c>
      <c r="C940" s="24" t="str">
        <f>IFERROR(INDEX(Partidos!$E$4:$E$107,MATCH($A940,Partidos!$A$4:$A$107,0)),"")</f>
        <v>Ganador 3D</v>
      </c>
      <c r="D940" s="31" t="s">
        <v>264</v>
      </c>
      <c r="E940" s="24">
        <f>IFERROR(INDEX(Pepe!F$4:F$107,MATCH($A940,Pepe!$A$4:$A$107,0)),"")</f>
        <v>0</v>
      </c>
      <c r="F940" s="24">
        <f>IFERROR(INDEX(Pepe!G$4:G$107,MATCH($A940,Pepe!$A$4:$A$107,0)),"")</f>
        <v>0</v>
      </c>
      <c r="G940" s="21" t="str">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0</v>
      </c>
      <c r="I940" s="24" t="str">
        <f>IFERROR(INDEX(Partidos!$J$4:$J$107,MATCH($A940,Partidos!$A$4:$A$107,0)),"")</f>
        <v>Dieciseisavos</v>
      </c>
      <c r="J940" s="21">
        <f>IF(AND(INDEX(Partidos!$J$4:$J$107,MATCH($A940,Partidos!$A$4:$A$107,0))&lt;&gt;"Grupos",INDEX(Partidos!$H$4:$H$107,MATCH($A940,Partidos!$A$4:$A$107,0))="Finalizado",$H940&lt;&gt;"",$H940=INDEX(Partidos!$K$4:$K$107,MATCH($A940,Partidos!$A$4:$A$107,0))),1,0)</f>
        <v>0</v>
      </c>
    </row>
    <row r="941" spans="1:10" x14ac:dyDescent="0.3">
      <c r="A941" s="29">
        <v>86</v>
      </c>
      <c r="B941" s="24" t="str">
        <f>IFERROR(INDEX(Partidos!$D$4:$D$107,MATCH($A941,Partidos!$A$4:$A$107,0)),"")</f>
        <v>Ganador 3C</v>
      </c>
      <c r="C941" s="24" t="str">
        <f>IFERROR(INDEX(Partidos!$E$4:$E$107,MATCH($A941,Partidos!$A$4:$A$107,0)),"")</f>
        <v>Ganador 3D</v>
      </c>
      <c r="D941" s="29" t="s">
        <v>265</v>
      </c>
      <c r="E941" s="24">
        <f>IFERROR(INDEX(Patri!F$4:F$107,MATCH($A941,Patri!$A$4:$A$107,0)),"")</f>
        <v>0</v>
      </c>
      <c r="F941" s="24">
        <f>IFERROR(INDEX(Patri!G$4:G$107,MATCH($A941,Patri!$A$4:$A$107,0)),"")</f>
        <v>0</v>
      </c>
      <c r="G941" s="21" t="str">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0</v>
      </c>
      <c r="I941" s="24" t="str">
        <f>IFERROR(INDEX(Partidos!$J$4:$J$107,MATCH($A941,Partidos!$A$4:$A$107,0)),"")</f>
        <v>Dieciseisavos</v>
      </c>
      <c r="J941" s="21">
        <f>IF(AND(INDEX(Partidos!$J$4:$J$107,MATCH($A941,Partidos!$A$4:$A$107,0))&lt;&gt;"Grupos",INDEX(Partidos!$H$4:$H$107,MATCH($A941,Partidos!$A$4:$A$107,0))="Finalizado",$H941&lt;&gt;"",$H941=INDEX(Partidos!$K$4:$K$107,MATCH($A941,Partidos!$A$4:$A$107,0))),1,0)</f>
        <v>0</v>
      </c>
    </row>
    <row r="942" spans="1:10" x14ac:dyDescent="0.3">
      <c r="A942" s="31">
        <v>86</v>
      </c>
      <c r="B942" s="24" t="str">
        <f>IFERROR(INDEX(Partidos!$D$4:$D$107,MATCH($A942,Partidos!$A$4:$A$107,0)),"")</f>
        <v>Ganador 3C</v>
      </c>
      <c r="C942" s="24" t="str">
        <f>IFERROR(INDEX(Partidos!$E$4:$E$107,MATCH($A942,Partidos!$A$4:$A$107,0)),"")</f>
        <v>Ganador 3D</v>
      </c>
      <c r="D942" s="31" t="s">
        <v>266</v>
      </c>
      <c r="E942" s="24">
        <f>IFERROR(INDEX(Kike!F$4:F$107,MATCH($A942,Kike!$A$4:$A$107,0)),"")</f>
        <v>0</v>
      </c>
      <c r="F942" s="24">
        <f>IFERROR(INDEX(Kike!G$4:G$107,MATCH($A942,Kike!$A$4:$A$107,0)),"")</f>
        <v>0</v>
      </c>
      <c r="G942" s="21" t="str">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0</v>
      </c>
      <c r="I942" s="24" t="str">
        <f>IFERROR(INDEX(Partidos!$J$4:$J$107,MATCH($A942,Partidos!$A$4:$A$107,0)),"")</f>
        <v>Dieciseisavos</v>
      </c>
      <c r="J942" s="21">
        <f>IF(AND(INDEX(Partidos!$J$4:$J$107,MATCH($A942,Partidos!$A$4:$A$107,0))&lt;&gt;"Grupos",INDEX(Partidos!$H$4:$H$107,MATCH($A942,Partidos!$A$4:$A$107,0))="Finalizado",$H942&lt;&gt;"",$H942=INDEX(Partidos!$K$4:$K$107,MATCH($A942,Partidos!$A$4:$A$107,0))),1,0)</f>
        <v>0</v>
      </c>
    </row>
    <row r="943" spans="1:10" x14ac:dyDescent="0.3">
      <c r="A943" s="29">
        <v>86</v>
      </c>
      <c r="B943" s="24" t="str">
        <f>IFERROR(INDEX(Partidos!$D$4:$D$107,MATCH($A943,Partidos!$A$4:$A$107,0)),"")</f>
        <v>Ganador 3C</v>
      </c>
      <c r="C943" s="24" t="str">
        <f>IFERROR(INDEX(Partidos!$E$4:$E$107,MATCH($A943,Partidos!$A$4:$A$107,0)),"")</f>
        <v>Ganador 3D</v>
      </c>
      <c r="D943" s="29" t="s">
        <v>267</v>
      </c>
      <c r="E943" s="24">
        <f>IFERROR(INDEX(Quintero!F$4:F$107,MATCH($A943,Quintero!$A$4:$A$107,0)),"")</f>
        <v>0</v>
      </c>
      <c r="F943" s="24">
        <f>IFERROR(INDEX(Quintero!G$4:G$107,MATCH($A943,Quintero!$A$4:$A$107,0)),"")</f>
        <v>0</v>
      </c>
      <c r="G943" s="21" t="str">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0</v>
      </c>
      <c r="I943" s="24" t="str">
        <f>IFERROR(INDEX(Partidos!$J$4:$J$107,MATCH($A943,Partidos!$A$4:$A$107,0)),"")</f>
        <v>Dieciseisavos</v>
      </c>
      <c r="J943" s="21">
        <f>IF(AND(INDEX(Partidos!$J$4:$J$107,MATCH($A943,Partidos!$A$4:$A$107,0))&lt;&gt;"Grupos",INDEX(Partidos!$H$4:$H$107,MATCH($A943,Partidos!$A$4:$A$107,0))="Finalizado",$H943&lt;&gt;"",$H943=INDEX(Partidos!$K$4:$K$107,MATCH($A943,Partidos!$A$4:$A$107,0))),1,0)</f>
        <v>0</v>
      </c>
    </row>
    <row r="944" spans="1:10" x14ac:dyDescent="0.3">
      <c r="A944" s="31">
        <v>86</v>
      </c>
      <c r="B944" s="24" t="str">
        <f>IFERROR(INDEX(Partidos!$D$4:$D$107,MATCH($A944,Partidos!$A$4:$A$107,0)),"")</f>
        <v>Ganador 3C</v>
      </c>
      <c r="C944" s="24" t="str">
        <f>IFERROR(INDEX(Partidos!$E$4:$E$107,MATCH($A944,Partidos!$A$4:$A$107,0)),"")</f>
        <v>Ganador 3D</v>
      </c>
      <c r="D944" s="31" t="s">
        <v>268</v>
      </c>
      <c r="E944" s="24">
        <f>IFERROR(INDEX(Nacho!F$4:F$107,MATCH($A944,Nacho!$A$4:$A$107,0)),"")</f>
        <v>0</v>
      </c>
      <c r="F944" s="24">
        <f>IFERROR(INDEX(Nacho!G$4:G$107,MATCH($A944,Nacho!$A$4:$A$107,0)),"")</f>
        <v>0</v>
      </c>
      <c r="G944" s="21" t="str">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0</v>
      </c>
      <c r="I944" s="24" t="str">
        <f>IFERROR(INDEX(Partidos!$J$4:$J$107,MATCH($A944,Partidos!$A$4:$A$107,0)),"")</f>
        <v>Dieciseisavos</v>
      </c>
      <c r="J944" s="21">
        <f>IF(AND(INDEX(Partidos!$J$4:$J$107,MATCH($A944,Partidos!$A$4:$A$107,0))&lt;&gt;"Grupos",INDEX(Partidos!$H$4:$H$107,MATCH($A944,Partidos!$A$4:$A$107,0))="Finalizado",$H944&lt;&gt;"",$H944=INDEX(Partidos!$K$4:$K$107,MATCH($A944,Partidos!$A$4:$A$107,0))),1,0)</f>
        <v>0</v>
      </c>
    </row>
    <row r="945" spans="1:10" x14ac:dyDescent="0.3">
      <c r="A945" s="29">
        <v>86</v>
      </c>
      <c r="B945" s="24" t="str">
        <f>IFERROR(INDEX(Partidos!$D$4:$D$107,MATCH($A945,Partidos!$A$4:$A$107,0)),"")</f>
        <v>Ganador 3C</v>
      </c>
      <c r="C945" s="24" t="str">
        <f>IFERROR(INDEX(Partidos!$E$4:$E$107,MATCH($A945,Partidos!$A$4:$A$107,0)),"")</f>
        <v>Ganador 3D</v>
      </c>
      <c r="D945" s="29" t="s">
        <v>269</v>
      </c>
      <c r="E945" s="24">
        <f>IFERROR(INDEX(Luis!F$4:F$107,MATCH($A945,Luis!$A$4:$A$107,0)),"")</f>
        <v>0</v>
      </c>
      <c r="F945" s="24">
        <f>IFERROR(INDEX(Luis!G$4:G$107,MATCH($A945,Luis!$A$4:$A$107,0)),"")</f>
        <v>0</v>
      </c>
      <c r="G945" s="21" t="str">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0</v>
      </c>
      <c r="I945" s="24" t="str">
        <f>IFERROR(INDEX(Partidos!$J$4:$J$107,MATCH($A945,Partidos!$A$4:$A$107,0)),"")</f>
        <v>Dieciseisavos</v>
      </c>
      <c r="J945" s="21">
        <f>IF(AND(INDEX(Partidos!$J$4:$J$107,MATCH($A945,Partidos!$A$4:$A$107,0))&lt;&gt;"Grupos",INDEX(Partidos!$H$4:$H$107,MATCH($A945,Partidos!$A$4:$A$107,0))="Finalizado",$H945&lt;&gt;"",$H945=INDEX(Partidos!$K$4:$K$107,MATCH($A945,Partidos!$A$4:$A$107,0))),1,0)</f>
        <v>0</v>
      </c>
    </row>
    <row r="946" spans="1:10" x14ac:dyDescent="0.3">
      <c r="A946" s="31">
        <v>86</v>
      </c>
      <c r="B946" s="24" t="str">
        <f>IFERROR(INDEX(Partidos!$D$4:$D$107,MATCH($A946,Partidos!$A$4:$A$107,0)),"")</f>
        <v>Ganador 3C</v>
      </c>
      <c r="C946" s="24" t="str">
        <f>IFERROR(INDEX(Partidos!$E$4:$E$107,MATCH($A946,Partidos!$A$4:$A$107,0)),"")</f>
        <v>Ganador 3D</v>
      </c>
      <c r="D946" s="31" t="s">
        <v>270</v>
      </c>
      <c r="E946" s="24">
        <f>IFERROR(INDEX(Felipe!F$4:F$107,MATCH($A946,Felipe!$A$4:$A$107,0)),"")</f>
        <v>0</v>
      </c>
      <c r="F946" s="24">
        <f>IFERROR(INDEX(Felipe!G$4:G$107,MATCH($A946,Felipe!$A$4:$A$107,0)),"")</f>
        <v>0</v>
      </c>
      <c r="G946" s="21" t="str">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0</v>
      </c>
      <c r="I946" s="24" t="str">
        <f>IFERROR(INDEX(Partidos!$J$4:$J$107,MATCH($A946,Partidos!$A$4:$A$107,0)),"")</f>
        <v>Dieciseisavos</v>
      </c>
      <c r="J946" s="21">
        <f>IF(AND(INDEX(Partidos!$J$4:$J$107,MATCH($A946,Partidos!$A$4:$A$107,0))&lt;&gt;"Grupos",INDEX(Partidos!$H$4:$H$107,MATCH($A946,Partidos!$A$4:$A$107,0))="Finalizado",$H946&lt;&gt;"",$H946=INDEX(Partidos!$K$4:$K$107,MATCH($A946,Partidos!$A$4:$A$107,0))),1,0)</f>
        <v>0</v>
      </c>
    </row>
    <row r="947" spans="1:10" x14ac:dyDescent="0.3">
      <c r="A947" s="29">
        <v>86</v>
      </c>
      <c r="B947" s="24" t="str">
        <f>IFERROR(INDEX(Partidos!$D$4:$D$107,MATCH($A947,Partidos!$A$4:$A$107,0)),"")</f>
        <v>Ganador 3C</v>
      </c>
      <c r="C947" s="24" t="str">
        <f>IFERROR(INDEX(Partidos!$E$4:$E$107,MATCH($A947,Partidos!$A$4:$A$107,0)),"")</f>
        <v>Ganador 3D</v>
      </c>
      <c r="D947" s="29" t="s">
        <v>271</v>
      </c>
      <c r="E947" s="24">
        <f>IFERROR(INDEX(Simón!F$4:F$107,MATCH($A947,Simón!$A$4:$A$107,0)),"")</f>
        <v>0</v>
      </c>
      <c r="F947" s="24">
        <f>IFERROR(INDEX(Simón!G$4:G$107,MATCH($A947,Simón!$A$4:$A$107,0)),"")</f>
        <v>0</v>
      </c>
      <c r="G947" s="21" t="str">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0</v>
      </c>
      <c r="I947" s="24" t="str">
        <f>IFERROR(INDEX(Partidos!$J$4:$J$107,MATCH($A947,Partidos!$A$4:$A$107,0)),"")</f>
        <v>Dieciseisavos</v>
      </c>
      <c r="J947" s="21">
        <f>IF(AND(INDEX(Partidos!$J$4:$J$107,MATCH($A947,Partidos!$A$4:$A$107,0))&lt;&gt;"Grupos",INDEX(Partidos!$H$4:$H$107,MATCH($A947,Partidos!$A$4:$A$107,0))="Finalizado",$H947&lt;&gt;"",$H947=INDEX(Partidos!$K$4:$K$107,MATCH($A947,Partidos!$A$4:$A$107,0))),1,0)</f>
        <v>0</v>
      </c>
    </row>
    <row r="948" spans="1:10" x14ac:dyDescent="0.3">
      <c r="A948" s="31">
        <v>86</v>
      </c>
      <c r="B948" s="24" t="str">
        <f>IFERROR(INDEX(Partidos!$D$4:$D$107,MATCH($A948,Partidos!$A$4:$A$107,0)),"")</f>
        <v>Ganador 3C</v>
      </c>
      <c r="C948" s="24" t="str">
        <f>IFERROR(INDEX(Partidos!$E$4:$E$107,MATCH($A948,Partidos!$A$4:$A$107,0)),"")</f>
        <v>Ganador 3D</v>
      </c>
      <c r="D948" s="31" t="s">
        <v>272</v>
      </c>
      <c r="E948" s="24">
        <f>IFERROR(INDEX(Muni!F$4:F$107,MATCH($A948,Muni!$A$4:$A$107,0)),"")</f>
        <v>0</v>
      </c>
      <c r="F948" s="24">
        <f>IFERROR(INDEX(Muni!G$4:G$107,MATCH($A948,Muni!$A$4:$A$107,0)),"")</f>
        <v>0</v>
      </c>
      <c r="G948" s="21" t="str">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0</v>
      </c>
      <c r="I948" s="24" t="str">
        <f>IFERROR(INDEX(Partidos!$J$4:$J$107,MATCH($A948,Partidos!$A$4:$A$107,0)),"")</f>
        <v>Dieciseisavos</v>
      </c>
      <c r="J948" s="21">
        <f>IF(AND(INDEX(Partidos!$J$4:$J$107,MATCH($A948,Partidos!$A$4:$A$107,0))&lt;&gt;"Grupos",INDEX(Partidos!$H$4:$H$107,MATCH($A948,Partidos!$A$4:$A$107,0))="Finalizado",$H948&lt;&gt;"",$H948=INDEX(Partidos!$K$4:$K$107,MATCH($A948,Partidos!$A$4:$A$107,0))),1,0)</f>
        <v>0</v>
      </c>
    </row>
    <row r="949" spans="1:10" x14ac:dyDescent="0.3">
      <c r="A949" s="29">
        <v>86</v>
      </c>
      <c r="B949" s="24" t="str">
        <f>IFERROR(INDEX(Partidos!$D$4:$D$107,MATCH($A949,Partidos!$A$4:$A$107,0)),"")</f>
        <v>Ganador 3C</v>
      </c>
      <c r="C949" s="24" t="str">
        <f>IFERROR(INDEX(Partidos!$E$4:$E$107,MATCH($A949,Partidos!$A$4:$A$107,0)),"")</f>
        <v>Ganador 3D</v>
      </c>
      <c r="D949" s="29" t="s">
        <v>273</v>
      </c>
      <c r="E949" s="24">
        <f>IFERROR(INDEX(Fer!F$4:F$107,MATCH($A949,Fer!$A$4:$A$107,0)),"")</f>
        <v>0</v>
      </c>
      <c r="F949" s="24">
        <f>IFERROR(INDEX(Fer!G$4:G$107,MATCH($A949,Fer!$A$4:$A$107,0)),"")</f>
        <v>0</v>
      </c>
      <c r="G949" s="21" t="str">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0</v>
      </c>
      <c r="I949" s="24" t="str">
        <f>IFERROR(INDEX(Partidos!$J$4:$J$107,MATCH($A949,Partidos!$A$4:$A$107,0)),"")</f>
        <v>Dieciseisavos</v>
      </c>
      <c r="J949" s="21">
        <f>IF(AND(INDEX(Partidos!$J$4:$J$107,MATCH($A949,Partidos!$A$4:$A$107,0))&lt;&gt;"Grupos",INDEX(Partidos!$H$4:$H$107,MATCH($A949,Partidos!$A$4:$A$107,0))="Finalizado",$H949&lt;&gt;"",$H949=INDEX(Partidos!$K$4:$K$107,MATCH($A949,Partidos!$A$4:$A$107,0))),1,0)</f>
        <v>0</v>
      </c>
    </row>
    <row r="950" spans="1:10" x14ac:dyDescent="0.3">
      <c r="A950" s="31">
        <v>87</v>
      </c>
      <c r="B950" s="24" t="str">
        <f>IFERROR(INDEX(Partidos!$D$4:$D$107,MATCH($A950,Partidos!$A$4:$A$107,0)),"")</f>
        <v>Ganador 3E</v>
      </c>
      <c r="C950" s="24" t="str">
        <f>IFERROR(INDEX(Partidos!$E$4:$E$107,MATCH($A950,Partidos!$A$4:$A$107,0)),"")</f>
        <v>Ganador 3F</v>
      </c>
      <c r="D950" s="31" t="s">
        <v>55</v>
      </c>
      <c r="E950" s="24">
        <f>IFERROR(INDEX(Álvaro!F$4:F$107,MATCH($A950,Álvaro!$A$4:$A$107,0)),"")</f>
        <v>0</v>
      </c>
      <c r="F950" s="24">
        <f>IFERROR(INDEX(Álvaro!G$4:G$107,MATCH($A950,Álvaro!$A$4:$A$107,0)),"")</f>
        <v>0</v>
      </c>
      <c r="G950" s="21" t="str">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0</v>
      </c>
      <c r="I950" s="24" t="str">
        <f>IFERROR(INDEX(Partidos!$J$4:$J$107,MATCH($A950,Partidos!$A$4:$A$107,0)),"")</f>
        <v>Dieciseisavos</v>
      </c>
      <c r="J950" s="21">
        <f>IF(AND(INDEX(Partidos!$J$4:$J$107,MATCH($A950,Partidos!$A$4:$A$107,0))&lt;&gt;"Grupos",INDEX(Partidos!$H$4:$H$107,MATCH($A950,Partidos!$A$4:$A$107,0))="Finalizado",$H950&lt;&gt;"",$H950=INDEX(Partidos!$K$4:$K$107,MATCH($A950,Partidos!$A$4:$A$107,0))),1,0)</f>
        <v>0</v>
      </c>
    </row>
    <row r="951" spans="1:10" x14ac:dyDescent="0.3">
      <c r="A951" s="29">
        <v>87</v>
      </c>
      <c r="B951" s="24" t="str">
        <f>IFERROR(INDEX(Partidos!$D$4:$D$107,MATCH($A951,Partidos!$A$4:$A$107,0)),"")</f>
        <v>Ganador 3E</v>
      </c>
      <c r="C951" s="24" t="str">
        <f>IFERROR(INDEX(Partidos!$E$4:$E$107,MATCH($A951,Partidos!$A$4:$A$107,0)),"")</f>
        <v>Ganador 3F</v>
      </c>
      <c r="D951" s="29" t="s">
        <v>264</v>
      </c>
      <c r="E951" s="24">
        <f>IFERROR(INDEX(Pepe!F$4:F$107,MATCH($A951,Pepe!$A$4:$A$107,0)),"")</f>
        <v>0</v>
      </c>
      <c r="F951" s="24">
        <f>IFERROR(INDEX(Pepe!G$4:G$107,MATCH($A951,Pepe!$A$4:$A$107,0)),"")</f>
        <v>0</v>
      </c>
      <c r="G951" s="21" t="str">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0</v>
      </c>
      <c r="I951" s="24" t="str">
        <f>IFERROR(INDEX(Partidos!$J$4:$J$107,MATCH($A951,Partidos!$A$4:$A$107,0)),"")</f>
        <v>Dieciseisavos</v>
      </c>
      <c r="J951" s="21">
        <f>IF(AND(INDEX(Partidos!$J$4:$J$107,MATCH($A951,Partidos!$A$4:$A$107,0))&lt;&gt;"Grupos",INDEX(Partidos!$H$4:$H$107,MATCH($A951,Partidos!$A$4:$A$107,0))="Finalizado",$H951&lt;&gt;"",$H951=INDEX(Partidos!$K$4:$K$107,MATCH($A951,Partidos!$A$4:$A$107,0))),1,0)</f>
        <v>0</v>
      </c>
    </row>
    <row r="952" spans="1:10" x14ac:dyDescent="0.3">
      <c r="A952" s="31">
        <v>87</v>
      </c>
      <c r="B952" s="24" t="str">
        <f>IFERROR(INDEX(Partidos!$D$4:$D$107,MATCH($A952,Partidos!$A$4:$A$107,0)),"")</f>
        <v>Ganador 3E</v>
      </c>
      <c r="C952" s="24" t="str">
        <f>IFERROR(INDEX(Partidos!$E$4:$E$107,MATCH($A952,Partidos!$A$4:$A$107,0)),"")</f>
        <v>Ganador 3F</v>
      </c>
      <c r="D952" s="31" t="s">
        <v>265</v>
      </c>
      <c r="E952" s="24">
        <f>IFERROR(INDEX(Patri!F$4:F$107,MATCH($A952,Patri!$A$4:$A$107,0)),"")</f>
        <v>0</v>
      </c>
      <c r="F952" s="24">
        <f>IFERROR(INDEX(Patri!G$4:G$107,MATCH($A952,Patri!$A$4:$A$107,0)),"")</f>
        <v>0</v>
      </c>
      <c r="G952" s="21" t="str">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0</v>
      </c>
      <c r="I952" s="24" t="str">
        <f>IFERROR(INDEX(Partidos!$J$4:$J$107,MATCH($A952,Partidos!$A$4:$A$107,0)),"")</f>
        <v>Dieciseisavos</v>
      </c>
      <c r="J952" s="21">
        <f>IF(AND(INDEX(Partidos!$J$4:$J$107,MATCH($A952,Partidos!$A$4:$A$107,0))&lt;&gt;"Grupos",INDEX(Partidos!$H$4:$H$107,MATCH($A952,Partidos!$A$4:$A$107,0))="Finalizado",$H952&lt;&gt;"",$H952=INDEX(Partidos!$K$4:$K$107,MATCH($A952,Partidos!$A$4:$A$107,0))),1,0)</f>
        <v>0</v>
      </c>
    </row>
    <row r="953" spans="1:10" x14ac:dyDescent="0.3">
      <c r="A953" s="29">
        <v>87</v>
      </c>
      <c r="B953" s="24" t="str">
        <f>IFERROR(INDEX(Partidos!$D$4:$D$107,MATCH($A953,Partidos!$A$4:$A$107,0)),"")</f>
        <v>Ganador 3E</v>
      </c>
      <c r="C953" s="24" t="str">
        <f>IFERROR(INDEX(Partidos!$E$4:$E$107,MATCH($A953,Partidos!$A$4:$A$107,0)),"")</f>
        <v>Ganador 3F</v>
      </c>
      <c r="D953" s="29" t="s">
        <v>266</v>
      </c>
      <c r="E953" s="24">
        <f>IFERROR(INDEX(Kike!F$4:F$107,MATCH($A953,Kike!$A$4:$A$107,0)),"")</f>
        <v>0</v>
      </c>
      <c r="F953" s="24">
        <f>IFERROR(INDEX(Kike!G$4:G$107,MATCH($A953,Kike!$A$4:$A$107,0)),"")</f>
        <v>0</v>
      </c>
      <c r="G953" s="21" t="str">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0</v>
      </c>
      <c r="I953" s="24" t="str">
        <f>IFERROR(INDEX(Partidos!$J$4:$J$107,MATCH($A953,Partidos!$A$4:$A$107,0)),"")</f>
        <v>Dieciseisavos</v>
      </c>
      <c r="J953" s="21">
        <f>IF(AND(INDEX(Partidos!$J$4:$J$107,MATCH($A953,Partidos!$A$4:$A$107,0))&lt;&gt;"Grupos",INDEX(Partidos!$H$4:$H$107,MATCH($A953,Partidos!$A$4:$A$107,0))="Finalizado",$H953&lt;&gt;"",$H953=INDEX(Partidos!$K$4:$K$107,MATCH($A953,Partidos!$A$4:$A$107,0))),1,0)</f>
        <v>0</v>
      </c>
    </row>
    <row r="954" spans="1:10" x14ac:dyDescent="0.3">
      <c r="A954" s="31">
        <v>87</v>
      </c>
      <c r="B954" s="24" t="str">
        <f>IFERROR(INDEX(Partidos!$D$4:$D$107,MATCH($A954,Partidos!$A$4:$A$107,0)),"")</f>
        <v>Ganador 3E</v>
      </c>
      <c r="C954" s="24" t="str">
        <f>IFERROR(INDEX(Partidos!$E$4:$E$107,MATCH($A954,Partidos!$A$4:$A$107,0)),"")</f>
        <v>Ganador 3F</v>
      </c>
      <c r="D954" s="31" t="s">
        <v>267</v>
      </c>
      <c r="E954" s="24">
        <f>IFERROR(INDEX(Quintero!F$4:F$107,MATCH($A954,Quintero!$A$4:$A$107,0)),"")</f>
        <v>0</v>
      </c>
      <c r="F954" s="24">
        <f>IFERROR(INDEX(Quintero!G$4:G$107,MATCH($A954,Quintero!$A$4:$A$107,0)),"")</f>
        <v>0</v>
      </c>
      <c r="G954" s="21" t="str">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0</v>
      </c>
      <c r="I954" s="24" t="str">
        <f>IFERROR(INDEX(Partidos!$J$4:$J$107,MATCH($A954,Partidos!$A$4:$A$107,0)),"")</f>
        <v>Dieciseisavos</v>
      </c>
      <c r="J954" s="21">
        <f>IF(AND(INDEX(Partidos!$J$4:$J$107,MATCH($A954,Partidos!$A$4:$A$107,0))&lt;&gt;"Grupos",INDEX(Partidos!$H$4:$H$107,MATCH($A954,Partidos!$A$4:$A$107,0))="Finalizado",$H954&lt;&gt;"",$H954=INDEX(Partidos!$K$4:$K$107,MATCH($A954,Partidos!$A$4:$A$107,0))),1,0)</f>
        <v>0</v>
      </c>
    </row>
    <row r="955" spans="1:10" x14ac:dyDescent="0.3">
      <c r="A955" s="29">
        <v>87</v>
      </c>
      <c r="B955" s="24" t="str">
        <f>IFERROR(INDEX(Partidos!$D$4:$D$107,MATCH($A955,Partidos!$A$4:$A$107,0)),"")</f>
        <v>Ganador 3E</v>
      </c>
      <c r="C955" s="24" t="str">
        <f>IFERROR(INDEX(Partidos!$E$4:$E$107,MATCH($A955,Partidos!$A$4:$A$107,0)),"")</f>
        <v>Ganador 3F</v>
      </c>
      <c r="D955" s="29" t="s">
        <v>268</v>
      </c>
      <c r="E955" s="24">
        <f>IFERROR(INDEX(Nacho!F$4:F$107,MATCH($A955,Nacho!$A$4:$A$107,0)),"")</f>
        <v>0</v>
      </c>
      <c r="F955" s="24">
        <f>IFERROR(INDEX(Nacho!G$4:G$107,MATCH($A955,Nacho!$A$4:$A$107,0)),"")</f>
        <v>0</v>
      </c>
      <c r="G955" s="21" t="str">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0</v>
      </c>
      <c r="I955" s="24" t="str">
        <f>IFERROR(INDEX(Partidos!$J$4:$J$107,MATCH($A955,Partidos!$A$4:$A$107,0)),"")</f>
        <v>Dieciseisavos</v>
      </c>
      <c r="J955" s="21">
        <f>IF(AND(INDEX(Partidos!$J$4:$J$107,MATCH($A955,Partidos!$A$4:$A$107,0))&lt;&gt;"Grupos",INDEX(Partidos!$H$4:$H$107,MATCH($A955,Partidos!$A$4:$A$107,0))="Finalizado",$H955&lt;&gt;"",$H955=INDEX(Partidos!$K$4:$K$107,MATCH($A955,Partidos!$A$4:$A$107,0))),1,0)</f>
        <v>0</v>
      </c>
    </row>
    <row r="956" spans="1:10" x14ac:dyDescent="0.3">
      <c r="A956" s="31">
        <v>87</v>
      </c>
      <c r="B956" s="24" t="str">
        <f>IFERROR(INDEX(Partidos!$D$4:$D$107,MATCH($A956,Partidos!$A$4:$A$107,0)),"")</f>
        <v>Ganador 3E</v>
      </c>
      <c r="C956" s="24" t="str">
        <f>IFERROR(INDEX(Partidos!$E$4:$E$107,MATCH($A956,Partidos!$A$4:$A$107,0)),"")</f>
        <v>Ganador 3F</v>
      </c>
      <c r="D956" s="31" t="s">
        <v>269</v>
      </c>
      <c r="E956" s="24">
        <f>IFERROR(INDEX(Luis!F$4:F$107,MATCH($A956,Luis!$A$4:$A$107,0)),"")</f>
        <v>0</v>
      </c>
      <c r="F956" s="24">
        <f>IFERROR(INDEX(Luis!G$4:G$107,MATCH($A956,Luis!$A$4:$A$107,0)),"")</f>
        <v>0</v>
      </c>
      <c r="G956" s="21" t="str">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0</v>
      </c>
      <c r="I956" s="24" t="str">
        <f>IFERROR(INDEX(Partidos!$J$4:$J$107,MATCH($A956,Partidos!$A$4:$A$107,0)),"")</f>
        <v>Dieciseisavos</v>
      </c>
      <c r="J956" s="21">
        <f>IF(AND(INDEX(Partidos!$J$4:$J$107,MATCH($A956,Partidos!$A$4:$A$107,0))&lt;&gt;"Grupos",INDEX(Partidos!$H$4:$H$107,MATCH($A956,Partidos!$A$4:$A$107,0))="Finalizado",$H956&lt;&gt;"",$H956=INDEX(Partidos!$K$4:$K$107,MATCH($A956,Partidos!$A$4:$A$107,0))),1,0)</f>
        <v>0</v>
      </c>
    </row>
    <row r="957" spans="1:10" x14ac:dyDescent="0.3">
      <c r="A957" s="29">
        <v>87</v>
      </c>
      <c r="B957" s="24" t="str">
        <f>IFERROR(INDEX(Partidos!$D$4:$D$107,MATCH($A957,Partidos!$A$4:$A$107,0)),"")</f>
        <v>Ganador 3E</v>
      </c>
      <c r="C957" s="24" t="str">
        <f>IFERROR(INDEX(Partidos!$E$4:$E$107,MATCH($A957,Partidos!$A$4:$A$107,0)),"")</f>
        <v>Ganador 3F</v>
      </c>
      <c r="D957" s="29" t="s">
        <v>270</v>
      </c>
      <c r="E957" s="24">
        <f>IFERROR(INDEX(Felipe!F$4:F$107,MATCH($A957,Felipe!$A$4:$A$107,0)),"")</f>
        <v>0</v>
      </c>
      <c r="F957" s="24">
        <f>IFERROR(INDEX(Felipe!G$4:G$107,MATCH($A957,Felipe!$A$4:$A$107,0)),"")</f>
        <v>0</v>
      </c>
      <c r="G957" s="21" t="str">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0</v>
      </c>
      <c r="I957" s="24" t="str">
        <f>IFERROR(INDEX(Partidos!$J$4:$J$107,MATCH($A957,Partidos!$A$4:$A$107,0)),"")</f>
        <v>Dieciseisavos</v>
      </c>
      <c r="J957" s="21">
        <f>IF(AND(INDEX(Partidos!$J$4:$J$107,MATCH($A957,Partidos!$A$4:$A$107,0))&lt;&gt;"Grupos",INDEX(Partidos!$H$4:$H$107,MATCH($A957,Partidos!$A$4:$A$107,0))="Finalizado",$H957&lt;&gt;"",$H957=INDEX(Partidos!$K$4:$K$107,MATCH($A957,Partidos!$A$4:$A$107,0))),1,0)</f>
        <v>0</v>
      </c>
    </row>
    <row r="958" spans="1:10" x14ac:dyDescent="0.3">
      <c r="A958" s="31">
        <v>87</v>
      </c>
      <c r="B958" s="24" t="str">
        <f>IFERROR(INDEX(Partidos!$D$4:$D$107,MATCH($A958,Partidos!$A$4:$A$107,0)),"")</f>
        <v>Ganador 3E</v>
      </c>
      <c r="C958" s="24" t="str">
        <f>IFERROR(INDEX(Partidos!$E$4:$E$107,MATCH($A958,Partidos!$A$4:$A$107,0)),"")</f>
        <v>Ganador 3F</v>
      </c>
      <c r="D958" s="31" t="s">
        <v>271</v>
      </c>
      <c r="E958" s="24">
        <f>IFERROR(INDEX(Simón!F$4:F$107,MATCH($A958,Simón!$A$4:$A$107,0)),"")</f>
        <v>0</v>
      </c>
      <c r="F958" s="24">
        <f>IFERROR(INDEX(Simón!G$4:G$107,MATCH($A958,Simón!$A$4:$A$107,0)),"")</f>
        <v>0</v>
      </c>
      <c r="G958" s="21" t="str">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0</v>
      </c>
      <c r="I958" s="24" t="str">
        <f>IFERROR(INDEX(Partidos!$J$4:$J$107,MATCH($A958,Partidos!$A$4:$A$107,0)),"")</f>
        <v>Dieciseisavos</v>
      </c>
      <c r="J958" s="21">
        <f>IF(AND(INDEX(Partidos!$J$4:$J$107,MATCH($A958,Partidos!$A$4:$A$107,0))&lt;&gt;"Grupos",INDEX(Partidos!$H$4:$H$107,MATCH($A958,Partidos!$A$4:$A$107,0))="Finalizado",$H958&lt;&gt;"",$H958=INDEX(Partidos!$K$4:$K$107,MATCH($A958,Partidos!$A$4:$A$107,0))),1,0)</f>
        <v>0</v>
      </c>
    </row>
    <row r="959" spans="1:10" x14ac:dyDescent="0.3">
      <c r="A959" s="29">
        <v>87</v>
      </c>
      <c r="B959" s="24" t="str">
        <f>IFERROR(INDEX(Partidos!$D$4:$D$107,MATCH($A959,Partidos!$A$4:$A$107,0)),"")</f>
        <v>Ganador 3E</v>
      </c>
      <c r="C959" s="24" t="str">
        <f>IFERROR(INDEX(Partidos!$E$4:$E$107,MATCH($A959,Partidos!$A$4:$A$107,0)),"")</f>
        <v>Ganador 3F</v>
      </c>
      <c r="D959" s="29" t="s">
        <v>272</v>
      </c>
      <c r="E959" s="24">
        <f>IFERROR(INDEX(Muni!F$4:F$107,MATCH($A959,Muni!$A$4:$A$107,0)),"")</f>
        <v>0</v>
      </c>
      <c r="F959" s="24">
        <f>IFERROR(INDEX(Muni!G$4:G$107,MATCH($A959,Muni!$A$4:$A$107,0)),"")</f>
        <v>0</v>
      </c>
      <c r="G959" s="21" t="str">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0</v>
      </c>
      <c r="I959" s="24" t="str">
        <f>IFERROR(INDEX(Partidos!$J$4:$J$107,MATCH($A959,Partidos!$A$4:$A$107,0)),"")</f>
        <v>Dieciseisavos</v>
      </c>
      <c r="J959" s="21">
        <f>IF(AND(INDEX(Partidos!$J$4:$J$107,MATCH($A959,Partidos!$A$4:$A$107,0))&lt;&gt;"Grupos",INDEX(Partidos!$H$4:$H$107,MATCH($A959,Partidos!$A$4:$A$107,0))="Finalizado",$H959&lt;&gt;"",$H959=INDEX(Partidos!$K$4:$K$107,MATCH($A959,Partidos!$A$4:$A$107,0))),1,0)</f>
        <v>0</v>
      </c>
    </row>
    <row r="960" spans="1:10" x14ac:dyDescent="0.3">
      <c r="A960" s="31">
        <v>87</v>
      </c>
      <c r="B960" s="24" t="str">
        <f>IFERROR(INDEX(Partidos!$D$4:$D$107,MATCH($A960,Partidos!$A$4:$A$107,0)),"")</f>
        <v>Ganador 3E</v>
      </c>
      <c r="C960" s="24" t="str">
        <f>IFERROR(INDEX(Partidos!$E$4:$E$107,MATCH($A960,Partidos!$A$4:$A$107,0)),"")</f>
        <v>Ganador 3F</v>
      </c>
      <c r="D960" s="31" t="s">
        <v>273</v>
      </c>
      <c r="E960" s="24">
        <f>IFERROR(INDEX(Fer!F$4:F$107,MATCH($A960,Fer!$A$4:$A$107,0)),"")</f>
        <v>0</v>
      </c>
      <c r="F960" s="24">
        <f>IFERROR(INDEX(Fer!G$4:G$107,MATCH($A960,Fer!$A$4:$A$107,0)),"")</f>
        <v>0</v>
      </c>
      <c r="G960" s="21" t="str">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0</v>
      </c>
      <c r="I960" s="24" t="str">
        <f>IFERROR(INDEX(Partidos!$J$4:$J$107,MATCH($A960,Partidos!$A$4:$A$107,0)),"")</f>
        <v>Dieciseisavos</v>
      </c>
      <c r="J960" s="21">
        <f>IF(AND(INDEX(Partidos!$J$4:$J$107,MATCH($A960,Partidos!$A$4:$A$107,0))&lt;&gt;"Grupos",INDEX(Partidos!$H$4:$H$107,MATCH($A960,Partidos!$A$4:$A$107,0))="Finalizado",$H960&lt;&gt;"",$H960=INDEX(Partidos!$K$4:$K$107,MATCH($A960,Partidos!$A$4:$A$107,0))),1,0)</f>
        <v>0</v>
      </c>
    </row>
    <row r="961" spans="1:10" x14ac:dyDescent="0.3">
      <c r="A961" s="29">
        <v>88</v>
      </c>
      <c r="B961" s="24" t="str">
        <f>IFERROR(INDEX(Partidos!$D$4:$D$107,MATCH($A961,Partidos!$A$4:$A$107,0)),"")</f>
        <v>Ganador 3G</v>
      </c>
      <c r="C961" s="24" t="str">
        <f>IFERROR(INDEX(Partidos!$E$4:$E$107,MATCH($A961,Partidos!$A$4:$A$107,0)),"")</f>
        <v>Ganador 3H</v>
      </c>
      <c r="D961" s="29" t="s">
        <v>55</v>
      </c>
      <c r="E961" s="24">
        <f>IFERROR(INDEX(Álvaro!F$4:F$107,MATCH($A961,Álvaro!$A$4:$A$107,0)),"")</f>
        <v>0</v>
      </c>
      <c r="F961" s="24">
        <f>IFERROR(INDEX(Álvaro!G$4:G$107,MATCH($A961,Álvaro!$A$4:$A$107,0)),"")</f>
        <v>0</v>
      </c>
      <c r="G961" s="21" t="str">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0</v>
      </c>
      <c r="I961" s="24" t="str">
        <f>IFERROR(INDEX(Partidos!$J$4:$J$107,MATCH($A961,Partidos!$A$4:$A$107,0)),"")</f>
        <v>Dieciseisavos</v>
      </c>
      <c r="J961" s="21">
        <f>IF(AND(INDEX(Partidos!$J$4:$J$107,MATCH($A961,Partidos!$A$4:$A$107,0))&lt;&gt;"Grupos",INDEX(Partidos!$H$4:$H$107,MATCH($A961,Partidos!$A$4:$A$107,0))="Finalizado",$H961&lt;&gt;"",$H961=INDEX(Partidos!$K$4:$K$107,MATCH($A961,Partidos!$A$4:$A$107,0))),1,0)</f>
        <v>0</v>
      </c>
    </row>
    <row r="962" spans="1:10" x14ac:dyDescent="0.3">
      <c r="A962" s="31">
        <v>88</v>
      </c>
      <c r="B962" s="24" t="str">
        <f>IFERROR(INDEX(Partidos!$D$4:$D$107,MATCH($A962,Partidos!$A$4:$A$107,0)),"")</f>
        <v>Ganador 3G</v>
      </c>
      <c r="C962" s="24" t="str">
        <f>IFERROR(INDEX(Partidos!$E$4:$E$107,MATCH($A962,Partidos!$A$4:$A$107,0)),"")</f>
        <v>Ganador 3H</v>
      </c>
      <c r="D962" s="31" t="s">
        <v>264</v>
      </c>
      <c r="E962" s="24">
        <f>IFERROR(INDEX(Pepe!F$4:F$107,MATCH($A962,Pepe!$A$4:$A$107,0)),"")</f>
        <v>0</v>
      </c>
      <c r="F962" s="24">
        <f>IFERROR(INDEX(Pepe!G$4:G$107,MATCH($A962,Pepe!$A$4:$A$107,0)),"")</f>
        <v>0</v>
      </c>
      <c r="G962" s="21" t="str">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0</v>
      </c>
      <c r="I962" s="24" t="str">
        <f>IFERROR(INDEX(Partidos!$J$4:$J$107,MATCH($A962,Partidos!$A$4:$A$107,0)),"")</f>
        <v>Dieciseisavos</v>
      </c>
      <c r="J962" s="21">
        <f>IF(AND(INDEX(Partidos!$J$4:$J$107,MATCH($A962,Partidos!$A$4:$A$107,0))&lt;&gt;"Grupos",INDEX(Partidos!$H$4:$H$107,MATCH($A962,Partidos!$A$4:$A$107,0))="Finalizado",$H962&lt;&gt;"",$H962=INDEX(Partidos!$K$4:$K$107,MATCH($A962,Partidos!$A$4:$A$107,0))),1,0)</f>
        <v>0</v>
      </c>
    </row>
    <row r="963" spans="1:10" x14ac:dyDescent="0.3">
      <c r="A963" s="29">
        <v>88</v>
      </c>
      <c r="B963" s="24" t="str">
        <f>IFERROR(INDEX(Partidos!$D$4:$D$107,MATCH($A963,Partidos!$A$4:$A$107,0)),"")</f>
        <v>Ganador 3G</v>
      </c>
      <c r="C963" s="24" t="str">
        <f>IFERROR(INDEX(Partidos!$E$4:$E$107,MATCH($A963,Partidos!$A$4:$A$107,0)),"")</f>
        <v>Ganador 3H</v>
      </c>
      <c r="D963" s="29" t="s">
        <v>265</v>
      </c>
      <c r="E963" s="24">
        <f>IFERROR(INDEX(Patri!F$4:F$107,MATCH($A963,Patri!$A$4:$A$107,0)),"")</f>
        <v>0</v>
      </c>
      <c r="F963" s="24">
        <f>IFERROR(INDEX(Patri!G$4:G$107,MATCH($A963,Patri!$A$4:$A$107,0)),"")</f>
        <v>0</v>
      </c>
      <c r="G963" s="21" t="str">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0</v>
      </c>
      <c r="I963" s="24" t="str">
        <f>IFERROR(INDEX(Partidos!$J$4:$J$107,MATCH($A963,Partidos!$A$4:$A$107,0)),"")</f>
        <v>Dieciseisavos</v>
      </c>
      <c r="J963" s="21">
        <f>IF(AND(INDEX(Partidos!$J$4:$J$107,MATCH($A963,Partidos!$A$4:$A$107,0))&lt;&gt;"Grupos",INDEX(Partidos!$H$4:$H$107,MATCH($A963,Partidos!$A$4:$A$107,0))="Finalizado",$H963&lt;&gt;"",$H963=INDEX(Partidos!$K$4:$K$107,MATCH($A963,Partidos!$A$4:$A$107,0))),1,0)</f>
        <v>0</v>
      </c>
    </row>
    <row r="964" spans="1:10" x14ac:dyDescent="0.3">
      <c r="A964" s="31">
        <v>88</v>
      </c>
      <c r="B964" s="24" t="str">
        <f>IFERROR(INDEX(Partidos!$D$4:$D$107,MATCH($A964,Partidos!$A$4:$A$107,0)),"")</f>
        <v>Ganador 3G</v>
      </c>
      <c r="C964" s="24" t="str">
        <f>IFERROR(INDEX(Partidos!$E$4:$E$107,MATCH($A964,Partidos!$A$4:$A$107,0)),"")</f>
        <v>Ganador 3H</v>
      </c>
      <c r="D964" s="31" t="s">
        <v>266</v>
      </c>
      <c r="E964" s="24">
        <f>IFERROR(INDEX(Kike!F$4:F$107,MATCH($A964,Kike!$A$4:$A$107,0)),"")</f>
        <v>0</v>
      </c>
      <c r="F964" s="24">
        <f>IFERROR(INDEX(Kike!G$4:G$107,MATCH($A964,Kike!$A$4:$A$107,0)),"")</f>
        <v>0</v>
      </c>
      <c r="G964" s="21" t="str">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0</v>
      </c>
      <c r="I964" s="24" t="str">
        <f>IFERROR(INDEX(Partidos!$J$4:$J$107,MATCH($A964,Partidos!$A$4:$A$107,0)),"")</f>
        <v>Dieciseisavos</v>
      </c>
      <c r="J964" s="21">
        <f>IF(AND(INDEX(Partidos!$J$4:$J$107,MATCH($A964,Partidos!$A$4:$A$107,0))&lt;&gt;"Grupos",INDEX(Partidos!$H$4:$H$107,MATCH($A964,Partidos!$A$4:$A$107,0))="Finalizado",$H964&lt;&gt;"",$H964=INDEX(Partidos!$K$4:$K$107,MATCH($A964,Partidos!$A$4:$A$107,0))),1,0)</f>
        <v>0</v>
      </c>
    </row>
    <row r="965" spans="1:10" x14ac:dyDescent="0.3">
      <c r="A965" s="29">
        <v>88</v>
      </c>
      <c r="B965" s="24" t="str">
        <f>IFERROR(INDEX(Partidos!$D$4:$D$107,MATCH($A965,Partidos!$A$4:$A$107,0)),"")</f>
        <v>Ganador 3G</v>
      </c>
      <c r="C965" s="24" t="str">
        <f>IFERROR(INDEX(Partidos!$E$4:$E$107,MATCH($A965,Partidos!$A$4:$A$107,0)),"")</f>
        <v>Ganador 3H</v>
      </c>
      <c r="D965" s="29" t="s">
        <v>267</v>
      </c>
      <c r="E965" s="24">
        <f>IFERROR(INDEX(Quintero!F$4:F$107,MATCH($A965,Quintero!$A$4:$A$107,0)),"")</f>
        <v>0</v>
      </c>
      <c r="F965" s="24">
        <f>IFERROR(INDEX(Quintero!G$4:G$107,MATCH($A965,Quintero!$A$4:$A$107,0)),"")</f>
        <v>0</v>
      </c>
      <c r="G965" s="21" t="str">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0</v>
      </c>
      <c r="I965" s="24" t="str">
        <f>IFERROR(INDEX(Partidos!$J$4:$J$107,MATCH($A965,Partidos!$A$4:$A$107,0)),"")</f>
        <v>Dieciseisavos</v>
      </c>
      <c r="J965" s="21">
        <f>IF(AND(INDEX(Partidos!$J$4:$J$107,MATCH($A965,Partidos!$A$4:$A$107,0))&lt;&gt;"Grupos",INDEX(Partidos!$H$4:$H$107,MATCH($A965,Partidos!$A$4:$A$107,0))="Finalizado",$H965&lt;&gt;"",$H965=INDEX(Partidos!$K$4:$K$107,MATCH($A965,Partidos!$A$4:$A$107,0))),1,0)</f>
        <v>0</v>
      </c>
    </row>
    <row r="966" spans="1:10" x14ac:dyDescent="0.3">
      <c r="A966" s="31">
        <v>88</v>
      </c>
      <c r="B966" s="24" t="str">
        <f>IFERROR(INDEX(Partidos!$D$4:$D$107,MATCH($A966,Partidos!$A$4:$A$107,0)),"")</f>
        <v>Ganador 3G</v>
      </c>
      <c r="C966" s="24" t="str">
        <f>IFERROR(INDEX(Partidos!$E$4:$E$107,MATCH($A966,Partidos!$A$4:$A$107,0)),"")</f>
        <v>Ganador 3H</v>
      </c>
      <c r="D966" s="31" t="s">
        <v>268</v>
      </c>
      <c r="E966" s="24">
        <f>IFERROR(INDEX(Nacho!F$4:F$107,MATCH($A966,Nacho!$A$4:$A$107,0)),"")</f>
        <v>0</v>
      </c>
      <c r="F966" s="24">
        <f>IFERROR(INDEX(Nacho!G$4:G$107,MATCH($A966,Nacho!$A$4:$A$107,0)),"")</f>
        <v>0</v>
      </c>
      <c r="G966" s="21" t="str">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0</v>
      </c>
      <c r="I966" s="24" t="str">
        <f>IFERROR(INDEX(Partidos!$J$4:$J$107,MATCH($A966,Partidos!$A$4:$A$107,0)),"")</f>
        <v>Dieciseisavos</v>
      </c>
      <c r="J966" s="21">
        <f>IF(AND(INDEX(Partidos!$J$4:$J$107,MATCH($A966,Partidos!$A$4:$A$107,0))&lt;&gt;"Grupos",INDEX(Partidos!$H$4:$H$107,MATCH($A966,Partidos!$A$4:$A$107,0))="Finalizado",$H966&lt;&gt;"",$H966=INDEX(Partidos!$K$4:$K$107,MATCH($A966,Partidos!$A$4:$A$107,0))),1,0)</f>
        <v>0</v>
      </c>
    </row>
    <row r="967" spans="1:10" x14ac:dyDescent="0.3">
      <c r="A967" s="29">
        <v>88</v>
      </c>
      <c r="B967" s="24" t="str">
        <f>IFERROR(INDEX(Partidos!$D$4:$D$107,MATCH($A967,Partidos!$A$4:$A$107,0)),"")</f>
        <v>Ganador 3G</v>
      </c>
      <c r="C967" s="24" t="str">
        <f>IFERROR(INDEX(Partidos!$E$4:$E$107,MATCH($A967,Partidos!$A$4:$A$107,0)),"")</f>
        <v>Ganador 3H</v>
      </c>
      <c r="D967" s="29" t="s">
        <v>269</v>
      </c>
      <c r="E967" s="24">
        <f>IFERROR(INDEX(Luis!F$4:F$107,MATCH($A967,Luis!$A$4:$A$107,0)),"")</f>
        <v>0</v>
      </c>
      <c r="F967" s="24">
        <f>IFERROR(INDEX(Luis!G$4:G$107,MATCH($A967,Luis!$A$4:$A$107,0)),"")</f>
        <v>0</v>
      </c>
      <c r="G967" s="21" t="str">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0</v>
      </c>
      <c r="I967" s="24" t="str">
        <f>IFERROR(INDEX(Partidos!$J$4:$J$107,MATCH($A967,Partidos!$A$4:$A$107,0)),"")</f>
        <v>Dieciseisavos</v>
      </c>
      <c r="J967" s="21">
        <f>IF(AND(INDEX(Partidos!$J$4:$J$107,MATCH($A967,Partidos!$A$4:$A$107,0))&lt;&gt;"Grupos",INDEX(Partidos!$H$4:$H$107,MATCH($A967,Partidos!$A$4:$A$107,0))="Finalizado",$H967&lt;&gt;"",$H967=INDEX(Partidos!$K$4:$K$107,MATCH($A967,Partidos!$A$4:$A$107,0))),1,0)</f>
        <v>0</v>
      </c>
    </row>
    <row r="968" spans="1:10" x14ac:dyDescent="0.3">
      <c r="A968" s="31">
        <v>88</v>
      </c>
      <c r="B968" s="24" t="str">
        <f>IFERROR(INDEX(Partidos!$D$4:$D$107,MATCH($A968,Partidos!$A$4:$A$107,0)),"")</f>
        <v>Ganador 3G</v>
      </c>
      <c r="C968" s="24" t="str">
        <f>IFERROR(INDEX(Partidos!$E$4:$E$107,MATCH($A968,Partidos!$A$4:$A$107,0)),"")</f>
        <v>Ganador 3H</v>
      </c>
      <c r="D968" s="31" t="s">
        <v>270</v>
      </c>
      <c r="E968" s="24">
        <f>IFERROR(INDEX(Felipe!F$4:F$107,MATCH($A968,Felipe!$A$4:$A$107,0)),"")</f>
        <v>0</v>
      </c>
      <c r="F968" s="24">
        <f>IFERROR(INDEX(Felipe!G$4:G$107,MATCH($A968,Felipe!$A$4:$A$107,0)),"")</f>
        <v>0</v>
      </c>
      <c r="G968" s="21" t="str">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0</v>
      </c>
      <c r="I968" s="24" t="str">
        <f>IFERROR(INDEX(Partidos!$J$4:$J$107,MATCH($A968,Partidos!$A$4:$A$107,0)),"")</f>
        <v>Dieciseisavos</v>
      </c>
      <c r="J968" s="21">
        <f>IF(AND(INDEX(Partidos!$J$4:$J$107,MATCH($A968,Partidos!$A$4:$A$107,0))&lt;&gt;"Grupos",INDEX(Partidos!$H$4:$H$107,MATCH($A968,Partidos!$A$4:$A$107,0))="Finalizado",$H968&lt;&gt;"",$H968=INDEX(Partidos!$K$4:$K$107,MATCH($A968,Partidos!$A$4:$A$107,0))),1,0)</f>
        <v>0</v>
      </c>
    </row>
    <row r="969" spans="1:10" x14ac:dyDescent="0.3">
      <c r="A969" s="29">
        <v>88</v>
      </c>
      <c r="B969" s="24" t="str">
        <f>IFERROR(INDEX(Partidos!$D$4:$D$107,MATCH($A969,Partidos!$A$4:$A$107,0)),"")</f>
        <v>Ganador 3G</v>
      </c>
      <c r="C969" s="24" t="str">
        <f>IFERROR(INDEX(Partidos!$E$4:$E$107,MATCH($A969,Partidos!$A$4:$A$107,0)),"")</f>
        <v>Ganador 3H</v>
      </c>
      <c r="D969" s="29" t="s">
        <v>271</v>
      </c>
      <c r="E969" s="24">
        <f>IFERROR(INDEX(Simón!F$4:F$107,MATCH($A969,Simón!$A$4:$A$107,0)),"")</f>
        <v>0</v>
      </c>
      <c r="F969" s="24">
        <f>IFERROR(INDEX(Simón!G$4:G$107,MATCH($A969,Simón!$A$4:$A$107,0)),"")</f>
        <v>0</v>
      </c>
      <c r="G969" s="21" t="str">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0</v>
      </c>
      <c r="I969" s="24" t="str">
        <f>IFERROR(INDEX(Partidos!$J$4:$J$107,MATCH($A969,Partidos!$A$4:$A$107,0)),"")</f>
        <v>Dieciseisavos</v>
      </c>
      <c r="J969" s="21">
        <f>IF(AND(INDEX(Partidos!$J$4:$J$107,MATCH($A969,Partidos!$A$4:$A$107,0))&lt;&gt;"Grupos",INDEX(Partidos!$H$4:$H$107,MATCH($A969,Partidos!$A$4:$A$107,0))="Finalizado",$H969&lt;&gt;"",$H969=INDEX(Partidos!$K$4:$K$107,MATCH($A969,Partidos!$A$4:$A$107,0))),1,0)</f>
        <v>0</v>
      </c>
    </row>
    <row r="970" spans="1:10" x14ac:dyDescent="0.3">
      <c r="A970" s="31">
        <v>88</v>
      </c>
      <c r="B970" s="24" t="str">
        <f>IFERROR(INDEX(Partidos!$D$4:$D$107,MATCH($A970,Partidos!$A$4:$A$107,0)),"")</f>
        <v>Ganador 3G</v>
      </c>
      <c r="C970" s="24" t="str">
        <f>IFERROR(INDEX(Partidos!$E$4:$E$107,MATCH($A970,Partidos!$A$4:$A$107,0)),"")</f>
        <v>Ganador 3H</v>
      </c>
      <c r="D970" s="31" t="s">
        <v>272</v>
      </c>
      <c r="E970" s="24">
        <f>IFERROR(INDEX(Muni!F$4:F$107,MATCH($A970,Muni!$A$4:$A$107,0)),"")</f>
        <v>0</v>
      </c>
      <c r="F970" s="24">
        <f>IFERROR(INDEX(Muni!G$4:G$107,MATCH($A970,Muni!$A$4:$A$107,0)),"")</f>
        <v>0</v>
      </c>
      <c r="G970" s="21" t="str">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0</v>
      </c>
      <c r="I970" s="24" t="str">
        <f>IFERROR(INDEX(Partidos!$J$4:$J$107,MATCH($A970,Partidos!$A$4:$A$107,0)),"")</f>
        <v>Dieciseisavos</v>
      </c>
      <c r="J970" s="21">
        <f>IF(AND(INDEX(Partidos!$J$4:$J$107,MATCH($A970,Partidos!$A$4:$A$107,0))&lt;&gt;"Grupos",INDEX(Partidos!$H$4:$H$107,MATCH($A970,Partidos!$A$4:$A$107,0))="Finalizado",$H970&lt;&gt;"",$H970=INDEX(Partidos!$K$4:$K$107,MATCH($A970,Partidos!$A$4:$A$107,0))),1,0)</f>
        <v>0</v>
      </c>
    </row>
    <row r="971" spans="1:10" x14ac:dyDescent="0.3">
      <c r="A971" s="29">
        <v>88</v>
      </c>
      <c r="B971" s="24" t="str">
        <f>IFERROR(INDEX(Partidos!$D$4:$D$107,MATCH($A971,Partidos!$A$4:$A$107,0)),"")</f>
        <v>Ganador 3G</v>
      </c>
      <c r="C971" s="24" t="str">
        <f>IFERROR(INDEX(Partidos!$E$4:$E$107,MATCH($A971,Partidos!$A$4:$A$107,0)),"")</f>
        <v>Ganador 3H</v>
      </c>
      <c r="D971" s="29" t="s">
        <v>273</v>
      </c>
      <c r="E971" s="24">
        <f>IFERROR(INDEX(Fer!F$4:F$107,MATCH($A971,Fer!$A$4:$A$107,0)),"")</f>
        <v>0</v>
      </c>
      <c r="F971" s="24">
        <f>IFERROR(INDEX(Fer!G$4:G$107,MATCH($A971,Fer!$A$4:$A$107,0)),"")</f>
        <v>0</v>
      </c>
      <c r="G971" s="21" t="str">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0</v>
      </c>
      <c r="I971" s="24" t="str">
        <f>IFERROR(INDEX(Partidos!$J$4:$J$107,MATCH($A971,Partidos!$A$4:$A$107,0)),"")</f>
        <v>Dieciseisavos</v>
      </c>
      <c r="J971" s="21">
        <f>IF(AND(INDEX(Partidos!$J$4:$J$107,MATCH($A971,Partidos!$A$4:$A$107,0))&lt;&gt;"Grupos",INDEX(Partidos!$H$4:$H$107,MATCH($A971,Partidos!$A$4:$A$107,0))="Finalizado",$H971&lt;&gt;"",$H971=INDEX(Partidos!$K$4:$K$107,MATCH($A971,Partidos!$A$4:$A$107,0))),1,0)</f>
        <v>0</v>
      </c>
    </row>
    <row r="972" spans="1:10" x14ac:dyDescent="0.3">
      <c r="A972" s="31">
        <v>89</v>
      </c>
      <c r="B972" s="24" t="str">
        <f>IFERROR(INDEX(Partidos!$D$4:$D$107,MATCH($A972,Partidos!$A$4:$A$107,0)),"")</f>
        <v>Ganador Octavos 1</v>
      </c>
      <c r="C972" s="24" t="str">
        <f>IFERROR(INDEX(Partidos!$E$4:$E$107,MATCH($A972,Partidos!$A$4:$A$107,0)),"")</f>
        <v>Ganador Octavos 2</v>
      </c>
      <c r="D972" s="31" t="s">
        <v>55</v>
      </c>
      <c r="E972" s="24">
        <f>IFERROR(INDEX(Álvaro!F$4:F$107,MATCH($A972,Álvaro!$A$4:$A$107,0)),"")</f>
        <v>0</v>
      </c>
      <c r="F972" s="24">
        <f>IFERROR(INDEX(Álvaro!G$4:G$107,MATCH($A972,Álvaro!$A$4:$A$107,0)),"")</f>
        <v>0</v>
      </c>
      <c r="G972" s="21" t="str">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0</v>
      </c>
      <c r="I972" s="24" t="str">
        <f>IFERROR(INDEX(Partidos!$J$4:$J$107,MATCH($A972,Partidos!$A$4:$A$107,0)),"")</f>
        <v>Octavos</v>
      </c>
      <c r="J972" s="21">
        <f>IF(AND(INDEX(Partidos!$J$4:$J$107,MATCH($A972,Partidos!$A$4:$A$107,0))&lt;&gt;"Grupos",INDEX(Partidos!$H$4:$H$107,MATCH($A972,Partidos!$A$4:$A$107,0))="Finalizado",$H972&lt;&gt;"",$H972=INDEX(Partidos!$K$4:$K$107,MATCH($A972,Partidos!$A$4:$A$107,0))),1,0)</f>
        <v>0</v>
      </c>
    </row>
    <row r="973" spans="1:10" x14ac:dyDescent="0.3">
      <c r="A973" s="29">
        <v>89</v>
      </c>
      <c r="B973" s="24" t="str">
        <f>IFERROR(INDEX(Partidos!$D$4:$D$107,MATCH($A973,Partidos!$A$4:$A$107,0)),"")</f>
        <v>Ganador Octavos 1</v>
      </c>
      <c r="C973" s="24" t="str">
        <f>IFERROR(INDEX(Partidos!$E$4:$E$107,MATCH($A973,Partidos!$A$4:$A$107,0)),"")</f>
        <v>Ganador Octavos 2</v>
      </c>
      <c r="D973" s="29" t="s">
        <v>264</v>
      </c>
      <c r="E973" s="24">
        <f>IFERROR(INDEX(Pepe!F$4:F$107,MATCH($A973,Pepe!$A$4:$A$107,0)),"")</f>
        <v>0</v>
      </c>
      <c r="F973" s="24">
        <f>IFERROR(INDEX(Pepe!G$4:G$107,MATCH($A973,Pepe!$A$4:$A$107,0)),"")</f>
        <v>0</v>
      </c>
      <c r="G973" s="21" t="str">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0</v>
      </c>
      <c r="I973" s="24" t="str">
        <f>IFERROR(INDEX(Partidos!$J$4:$J$107,MATCH($A973,Partidos!$A$4:$A$107,0)),"")</f>
        <v>Octavos</v>
      </c>
      <c r="J973" s="21">
        <f>IF(AND(INDEX(Partidos!$J$4:$J$107,MATCH($A973,Partidos!$A$4:$A$107,0))&lt;&gt;"Grupos",INDEX(Partidos!$H$4:$H$107,MATCH($A973,Partidos!$A$4:$A$107,0))="Finalizado",$H973&lt;&gt;"",$H973=INDEX(Partidos!$K$4:$K$107,MATCH($A973,Partidos!$A$4:$A$107,0))),1,0)</f>
        <v>0</v>
      </c>
    </row>
    <row r="974" spans="1:10" x14ac:dyDescent="0.3">
      <c r="A974" s="31">
        <v>89</v>
      </c>
      <c r="B974" s="24" t="str">
        <f>IFERROR(INDEX(Partidos!$D$4:$D$107,MATCH($A974,Partidos!$A$4:$A$107,0)),"")</f>
        <v>Ganador Octavos 1</v>
      </c>
      <c r="C974" s="24" t="str">
        <f>IFERROR(INDEX(Partidos!$E$4:$E$107,MATCH($A974,Partidos!$A$4:$A$107,0)),"")</f>
        <v>Ganador Octavos 2</v>
      </c>
      <c r="D974" s="31" t="s">
        <v>265</v>
      </c>
      <c r="E974" s="24">
        <f>IFERROR(INDEX(Patri!F$4:F$107,MATCH($A974,Patri!$A$4:$A$107,0)),"")</f>
        <v>0</v>
      </c>
      <c r="F974" s="24">
        <f>IFERROR(INDEX(Patri!G$4:G$107,MATCH($A974,Patri!$A$4:$A$107,0)),"")</f>
        <v>0</v>
      </c>
      <c r="G974" s="21" t="str">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0</v>
      </c>
      <c r="I974" s="24" t="str">
        <f>IFERROR(INDEX(Partidos!$J$4:$J$107,MATCH($A974,Partidos!$A$4:$A$107,0)),"")</f>
        <v>Octavos</v>
      </c>
      <c r="J974" s="21">
        <f>IF(AND(INDEX(Partidos!$J$4:$J$107,MATCH($A974,Partidos!$A$4:$A$107,0))&lt;&gt;"Grupos",INDEX(Partidos!$H$4:$H$107,MATCH($A974,Partidos!$A$4:$A$107,0))="Finalizado",$H974&lt;&gt;"",$H974=INDEX(Partidos!$K$4:$K$107,MATCH($A974,Partidos!$A$4:$A$107,0))),1,0)</f>
        <v>0</v>
      </c>
    </row>
    <row r="975" spans="1:10" x14ac:dyDescent="0.3">
      <c r="A975" s="29">
        <v>89</v>
      </c>
      <c r="B975" s="24" t="str">
        <f>IFERROR(INDEX(Partidos!$D$4:$D$107,MATCH($A975,Partidos!$A$4:$A$107,0)),"")</f>
        <v>Ganador Octavos 1</v>
      </c>
      <c r="C975" s="24" t="str">
        <f>IFERROR(INDEX(Partidos!$E$4:$E$107,MATCH($A975,Partidos!$A$4:$A$107,0)),"")</f>
        <v>Ganador Octavos 2</v>
      </c>
      <c r="D975" s="29" t="s">
        <v>266</v>
      </c>
      <c r="E975" s="24">
        <f>IFERROR(INDEX(Kike!F$4:F$107,MATCH($A975,Kike!$A$4:$A$107,0)),"")</f>
        <v>0</v>
      </c>
      <c r="F975" s="24">
        <f>IFERROR(INDEX(Kike!G$4:G$107,MATCH($A975,Kike!$A$4:$A$107,0)),"")</f>
        <v>0</v>
      </c>
      <c r="G975" s="21" t="str">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0</v>
      </c>
      <c r="I975" s="24" t="str">
        <f>IFERROR(INDEX(Partidos!$J$4:$J$107,MATCH($A975,Partidos!$A$4:$A$107,0)),"")</f>
        <v>Octavos</v>
      </c>
      <c r="J975" s="21">
        <f>IF(AND(INDEX(Partidos!$J$4:$J$107,MATCH($A975,Partidos!$A$4:$A$107,0))&lt;&gt;"Grupos",INDEX(Partidos!$H$4:$H$107,MATCH($A975,Partidos!$A$4:$A$107,0))="Finalizado",$H975&lt;&gt;"",$H975=INDEX(Partidos!$K$4:$K$107,MATCH($A975,Partidos!$A$4:$A$107,0))),1,0)</f>
        <v>0</v>
      </c>
    </row>
    <row r="976" spans="1:10" x14ac:dyDescent="0.3">
      <c r="A976" s="31">
        <v>89</v>
      </c>
      <c r="B976" s="24" t="str">
        <f>IFERROR(INDEX(Partidos!$D$4:$D$107,MATCH($A976,Partidos!$A$4:$A$107,0)),"")</f>
        <v>Ganador Octavos 1</v>
      </c>
      <c r="C976" s="24" t="str">
        <f>IFERROR(INDEX(Partidos!$E$4:$E$107,MATCH($A976,Partidos!$A$4:$A$107,0)),"")</f>
        <v>Ganador Octavos 2</v>
      </c>
      <c r="D976" s="31" t="s">
        <v>267</v>
      </c>
      <c r="E976" s="24">
        <f>IFERROR(INDEX(Quintero!F$4:F$107,MATCH($A976,Quintero!$A$4:$A$107,0)),"")</f>
        <v>0</v>
      </c>
      <c r="F976" s="24">
        <f>IFERROR(INDEX(Quintero!G$4:G$107,MATCH($A976,Quintero!$A$4:$A$107,0)),"")</f>
        <v>0</v>
      </c>
      <c r="G976" s="21" t="str">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0</v>
      </c>
      <c r="I976" s="24" t="str">
        <f>IFERROR(INDEX(Partidos!$J$4:$J$107,MATCH($A976,Partidos!$A$4:$A$107,0)),"")</f>
        <v>Octavos</v>
      </c>
      <c r="J976" s="21">
        <f>IF(AND(INDEX(Partidos!$J$4:$J$107,MATCH($A976,Partidos!$A$4:$A$107,0))&lt;&gt;"Grupos",INDEX(Partidos!$H$4:$H$107,MATCH($A976,Partidos!$A$4:$A$107,0))="Finalizado",$H976&lt;&gt;"",$H976=INDEX(Partidos!$K$4:$K$107,MATCH($A976,Partidos!$A$4:$A$107,0))),1,0)</f>
        <v>0</v>
      </c>
    </row>
    <row r="977" spans="1:10" x14ac:dyDescent="0.3">
      <c r="A977" s="29">
        <v>89</v>
      </c>
      <c r="B977" s="24" t="str">
        <f>IFERROR(INDEX(Partidos!$D$4:$D$107,MATCH($A977,Partidos!$A$4:$A$107,0)),"")</f>
        <v>Ganador Octavos 1</v>
      </c>
      <c r="C977" s="24" t="str">
        <f>IFERROR(INDEX(Partidos!$E$4:$E$107,MATCH($A977,Partidos!$A$4:$A$107,0)),"")</f>
        <v>Ganador Octavos 2</v>
      </c>
      <c r="D977" s="29" t="s">
        <v>268</v>
      </c>
      <c r="E977" s="24">
        <f>IFERROR(INDEX(Nacho!F$4:F$107,MATCH($A977,Nacho!$A$4:$A$107,0)),"")</f>
        <v>0</v>
      </c>
      <c r="F977" s="24">
        <f>IFERROR(INDEX(Nacho!G$4:G$107,MATCH($A977,Nacho!$A$4:$A$107,0)),"")</f>
        <v>0</v>
      </c>
      <c r="G977" s="21" t="str">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0</v>
      </c>
      <c r="I977" s="24" t="str">
        <f>IFERROR(INDEX(Partidos!$J$4:$J$107,MATCH($A977,Partidos!$A$4:$A$107,0)),"")</f>
        <v>Octavos</v>
      </c>
      <c r="J977" s="21">
        <f>IF(AND(INDEX(Partidos!$J$4:$J$107,MATCH($A977,Partidos!$A$4:$A$107,0))&lt;&gt;"Grupos",INDEX(Partidos!$H$4:$H$107,MATCH($A977,Partidos!$A$4:$A$107,0))="Finalizado",$H977&lt;&gt;"",$H977=INDEX(Partidos!$K$4:$K$107,MATCH($A977,Partidos!$A$4:$A$107,0))),1,0)</f>
        <v>0</v>
      </c>
    </row>
    <row r="978" spans="1:10" x14ac:dyDescent="0.3">
      <c r="A978" s="31">
        <v>89</v>
      </c>
      <c r="B978" s="24" t="str">
        <f>IFERROR(INDEX(Partidos!$D$4:$D$107,MATCH($A978,Partidos!$A$4:$A$107,0)),"")</f>
        <v>Ganador Octavos 1</v>
      </c>
      <c r="C978" s="24" t="str">
        <f>IFERROR(INDEX(Partidos!$E$4:$E$107,MATCH($A978,Partidos!$A$4:$A$107,0)),"")</f>
        <v>Ganador Octavos 2</v>
      </c>
      <c r="D978" s="31" t="s">
        <v>269</v>
      </c>
      <c r="E978" s="24">
        <f>IFERROR(INDEX(Luis!F$4:F$107,MATCH($A978,Luis!$A$4:$A$107,0)),"")</f>
        <v>0</v>
      </c>
      <c r="F978" s="24">
        <f>IFERROR(INDEX(Luis!G$4:G$107,MATCH($A978,Luis!$A$4:$A$107,0)),"")</f>
        <v>0</v>
      </c>
      <c r="G978" s="21" t="str">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0</v>
      </c>
      <c r="I978" s="24" t="str">
        <f>IFERROR(INDEX(Partidos!$J$4:$J$107,MATCH($A978,Partidos!$A$4:$A$107,0)),"")</f>
        <v>Octavos</v>
      </c>
      <c r="J978" s="21">
        <f>IF(AND(INDEX(Partidos!$J$4:$J$107,MATCH($A978,Partidos!$A$4:$A$107,0))&lt;&gt;"Grupos",INDEX(Partidos!$H$4:$H$107,MATCH($A978,Partidos!$A$4:$A$107,0))="Finalizado",$H978&lt;&gt;"",$H978=INDEX(Partidos!$K$4:$K$107,MATCH($A978,Partidos!$A$4:$A$107,0))),1,0)</f>
        <v>0</v>
      </c>
    </row>
    <row r="979" spans="1:10" x14ac:dyDescent="0.3">
      <c r="A979" s="29">
        <v>89</v>
      </c>
      <c r="B979" s="24" t="str">
        <f>IFERROR(INDEX(Partidos!$D$4:$D$107,MATCH($A979,Partidos!$A$4:$A$107,0)),"")</f>
        <v>Ganador Octavos 1</v>
      </c>
      <c r="C979" s="24" t="str">
        <f>IFERROR(INDEX(Partidos!$E$4:$E$107,MATCH($A979,Partidos!$A$4:$A$107,0)),"")</f>
        <v>Ganador Octavos 2</v>
      </c>
      <c r="D979" s="29" t="s">
        <v>270</v>
      </c>
      <c r="E979" s="24">
        <f>IFERROR(INDEX(Felipe!F$4:F$107,MATCH($A979,Felipe!$A$4:$A$107,0)),"")</f>
        <v>0</v>
      </c>
      <c r="F979" s="24">
        <f>IFERROR(INDEX(Felipe!G$4:G$107,MATCH($A979,Felipe!$A$4:$A$107,0)),"")</f>
        <v>0</v>
      </c>
      <c r="G979" s="21" t="str">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0</v>
      </c>
      <c r="I979" s="24" t="str">
        <f>IFERROR(INDEX(Partidos!$J$4:$J$107,MATCH($A979,Partidos!$A$4:$A$107,0)),"")</f>
        <v>Octavos</v>
      </c>
      <c r="J979" s="21">
        <f>IF(AND(INDEX(Partidos!$J$4:$J$107,MATCH($A979,Partidos!$A$4:$A$107,0))&lt;&gt;"Grupos",INDEX(Partidos!$H$4:$H$107,MATCH($A979,Partidos!$A$4:$A$107,0))="Finalizado",$H979&lt;&gt;"",$H979=INDEX(Partidos!$K$4:$K$107,MATCH($A979,Partidos!$A$4:$A$107,0))),1,0)</f>
        <v>0</v>
      </c>
    </row>
    <row r="980" spans="1:10" x14ac:dyDescent="0.3">
      <c r="A980" s="31">
        <v>89</v>
      </c>
      <c r="B980" s="24" t="str">
        <f>IFERROR(INDEX(Partidos!$D$4:$D$107,MATCH($A980,Partidos!$A$4:$A$107,0)),"")</f>
        <v>Ganador Octavos 1</v>
      </c>
      <c r="C980" s="24" t="str">
        <f>IFERROR(INDEX(Partidos!$E$4:$E$107,MATCH($A980,Partidos!$A$4:$A$107,0)),"")</f>
        <v>Ganador Octavos 2</v>
      </c>
      <c r="D980" s="31" t="s">
        <v>271</v>
      </c>
      <c r="E980" s="24">
        <f>IFERROR(INDEX(Simón!F$4:F$107,MATCH($A980,Simón!$A$4:$A$107,0)),"")</f>
        <v>0</v>
      </c>
      <c r="F980" s="24">
        <f>IFERROR(INDEX(Simón!G$4:G$107,MATCH($A980,Simón!$A$4:$A$107,0)),"")</f>
        <v>0</v>
      </c>
      <c r="G980" s="21" t="str">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0</v>
      </c>
      <c r="I980" s="24" t="str">
        <f>IFERROR(INDEX(Partidos!$J$4:$J$107,MATCH($A980,Partidos!$A$4:$A$107,0)),"")</f>
        <v>Octavos</v>
      </c>
      <c r="J980" s="21">
        <f>IF(AND(INDEX(Partidos!$J$4:$J$107,MATCH($A980,Partidos!$A$4:$A$107,0))&lt;&gt;"Grupos",INDEX(Partidos!$H$4:$H$107,MATCH($A980,Partidos!$A$4:$A$107,0))="Finalizado",$H980&lt;&gt;"",$H980=INDEX(Partidos!$K$4:$K$107,MATCH($A980,Partidos!$A$4:$A$107,0))),1,0)</f>
        <v>0</v>
      </c>
    </row>
    <row r="981" spans="1:10" x14ac:dyDescent="0.3">
      <c r="A981" s="29">
        <v>89</v>
      </c>
      <c r="B981" s="24" t="str">
        <f>IFERROR(INDEX(Partidos!$D$4:$D$107,MATCH($A981,Partidos!$A$4:$A$107,0)),"")</f>
        <v>Ganador Octavos 1</v>
      </c>
      <c r="C981" s="24" t="str">
        <f>IFERROR(INDEX(Partidos!$E$4:$E$107,MATCH($A981,Partidos!$A$4:$A$107,0)),"")</f>
        <v>Ganador Octavos 2</v>
      </c>
      <c r="D981" s="29" t="s">
        <v>272</v>
      </c>
      <c r="E981" s="24">
        <f>IFERROR(INDEX(Muni!F$4:F$107,MATCH($A981,Muni!$A$4:$A$107,0)),"")</f>
        <v>0</v>
      </c>
      <c r="F981" s="24">
        <f>IFERROR(INDEX(Muni!G$4:G$107,MATCH($A981,Muni!$A$4:$A$107,0)),"")</f>
        <v>0</v>
      </c>
      <c r="G981" s="21" t="str">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0</v>
      </c>
      <c r="I981" s="24" t="str">
        <f>IFERROR(INDEX(Partidos!$J$4:$J$107,MATCH($A981,Partidos!$A$4:$A$107,0)),"")</f>
        <v>Octavos</v>
      </c>
      <c r="J981" s="21">
        <f>IF(AND(INDEX(Partidos!$J$4:$J$107,MATCH($A981,Partidos!$A$4:$A$107,0))&lt;&gt;"Grupos",INDEX(Partidos!$H$4:$H$107,MATCH($A981,Partidos!$A$4:$A$107,0))="Finalizado",$H981&lt;&gt;"",$H981=INDEX(Partidos!$K$4:$K$107,MATCH($A981,Partidos!$A$4:$A$107,0))),1,0)</f>
        <v>0</v>
      </c>
    </row>
    <row r="982" spans="1:10" x14ac:dyDescent="0.3">
      <c r="A982" s="31">
        <v>89</v>
      </c>
      <c r="B982" s="24" t="str">
        <f>IFERROR(INDEX(Partidos!$D$4:$D$107,MATCH($A982,Partidos!$A$4:$A$107,0)),"")</f>
        <v>Ganador Octavos 1</v>
      </c>
      <c r="C982" s="24" t="str">
        <f>IFERROR(INDEX(Partidos!$E$4:$E$107,MATCH($A982,Partidos!$A$4:$A$107,0)),"")</f>
        <v>Ganador Octavos 2</v>
      </c>
      <c r="D982" s="31" t="s">
        <v>273</v>
      </c>
      <c r="E982" s="24">
        <f>IFERROR(INDEX(Fer!F$4:F$107,MATCH($A982,Fer!$A$4:$A$107,0)),"")</f>
        <v>0</v>
      </c>
      <c r="F982" s="24">
        <f>IFERROR(INDEX(Fer!G$4:G$107,MATCH($A982,Fer!$A$4:$A$107,0)),"")</f>
        <v>0</v>
      </c>
      <c r="G982" s="21" t="str">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0</v>
      </c>
      <c r="I982" s="24" t="str">
        <f>IFERROR(INDEX(Partidos!$J$4:$J$107,MATCH($A982,Partidos!$A$4:$A$107,0)),"")</f>
        <v>Octavos</v>
      </c>
      <c r="J982" s="21">
        <f>IF(AND(INDEX(Partidos!$J$4:$J$107,MATCH($A982,Partidos!$A$4:$A$107,0))&lt;&gt;"Grupos",INDEX(Partidos!$H$4:$H$107,MATCH($A982,Partidos!$A$4:$A$107,0))="Finalizado",$H982&lt;&gt;"",$H982=INDEX(Partidos!$K$4:$K$107,MATCH($A982,Partidos!$A$4:$A$107,0))),1,0)</f>
        <v>0</v>
      </c>
    </row>
    <row r="983" spans="1:10" x14ac:dyDescent="0.3">
      <c r="A983" s="29">
        <v>90</v>
      </c>
      <c r="B983" s="24" t="str">
        <f>IFERROR(INDEX(Partidos!$D$4:$D$107,MATCH($A983,Partidos!$A$4:$A$107,0)),"")</f>
        <v>Ganador Octavos 3</v>
      </c>
      <c r="C983" s="24" t="str">
        <f>IFERROR(INDEX(Partidos!$E$4:$E$107,MATCH($A983,Partidos!$A$4:$A$107,0)),"")</f>
        <v>Ganador Octavos 4</v>
      </c>
      <c r="D983" s="29" t="s">
        <v>55</v>
      </c>
      <c r="E983" s="24">
        <f>IFERROR(INDEX(Álvaro!F$4:F$107,MATCH($A983,Álvaro!$A$4:$A$107,0)),"")</f>
        <v>0</v>
      </c>
      <c r="F983" s="24">
        <f>IFERROR(INDEX(Álvaro!G$4:G$107,MATCH($A983,Álvaro!$A$4:$A$107,0)),"")</f>
        <v>0</v>
      </c>
      <c r="G983" s="21" t="str">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0</v>
      </c>
      <c r="I983" s="24" t="str">
        <f>IFERROR(INDEX(Partidos!$J$4:$J$107,MATCH($A983,Partidos!$A$4:$A$107,0)),"")</f>
        <v>Octavos</v>
      </c>
      <c r="J983" s="21">
        <f>IF(AND(INDEX(Partidos!$J$4:$J$107,MATCH($A983,Partidos!$A$4:$A$107,0))&lt;&gt;"Grupos",INDEX(Partidos!$H$4:$H$107,MATCH($A983,Partidos!$A$4:$A$107,0))="Finalizado",$H983&lt;&gt;"",$H983=INDEX(Partidos!$K$4:$K$107,MATCH($A983,Partidos!$A$4:$A$107,0))),1,0)</f>
        <v>0</v>
      </c>
    </row>
    <row r="984" spans="1:10" x14ac:dyDescent="0.3">
      <c r="A984" s="31">
        <v>90</v>
      </c>
      <c r="B984" s="24" t="str">
        <f>IFERROR(INDEX(Partidos!$D$4:$D$107,MATCH($A984,Partidos!$A$4:$A$107,0)),"")</f>
        <v>Ganador Octavos 3</v>
      </c>
      <c r="C984" s="24" t="str">
        <f>IFERROR(INDEX(Partidos!$E$4:$E$107,MATCH($A984,Partidos!$A$4:$A$107,0)),"")</f>
        <v>Ganador Octavos 4</v>
      </c>
      <c r="D984" s="31" t="s">
        <v>264</v>
      </c>
      <c r="E984" s="24">
        <f>IFERROR(INDEX(Pepe!F$4:F$107,MATCH($A984,Pepe!$A$4:$A$107,0)),"")</f>
        <v>0</v>
      </c>
      <c r="F984" s="24">
        <f>IFERROR(INDEX(Pepe!G$4:G$107,MATCH($A984,Pepe!$A$4:$A$107,0)),"")</f>
        <v>0</v>
      </c>
      <c r="G984" s="21" t="str">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0</v>
      </c>
      <c r="I984" s="24" t="str">
        <f>IFERROR(INDEX(Partidos!$J$4:$J$107,MATCH($A984,Partidos!$A$4:$A$107,0)),"")</f>
        <v>Octavos</v>
      </c>
      <c r="J984" s="21">
        <f>IF(AND(INDEX(Partidos!$J$4:$J$107,MATCH($A984,Partidos!$A$4:$A$107,0))&lt;&gt;"Grupos",INDEX(Partidos!$H$4:$H$107,MATCH($A984,Partidos!$A$4:$A$107,0))="Finalizado",$H984&lt;&gt;"",$H984=INDEX(Partidos!$K$4:$K$107,MATCH($A984,Partidos!$A$4:$A$107,0))),1,0)</f>
        <v>0</v>
      </c>
    </row>
    <row r="985" spans="1:10" x14ac:dyDescent="0.3">
      <c r="A985" s="29">
        <v>90</v>
      </c>
      <c r="B985" s="24" t="str">
        <f>IFERROR(INDEX(Partidos!$D$4:$D$107,MATCH($A985,Partidos!$A$4:$A$107,0)),"")</f>
        <v>Ganador Octavos 3</v>
      </c>
      <c r="C985" s="24" t="str">
        <f>IFERROR(INDEX(Partidos!$E$4:$E$107,MATCH($A985,Partidos!$A$4:$A$107,0)),"")</f>
        <v>Ganador Octavos 4</v>
      </c>
      <c r="D985" s="29" t="s">
        <v>265</v>
      </c>
      <c r="E985" s="24">
        <f>IFERROR(INDEX(Patri!F$4:F$107,MATCH($A985,Patri!$A$4:$A$107,0)),"")</f>
        <v>0</v>
      </c>
      <c r="F985" s="24">
        <f>IFERROR(INDEX(Patri!G$4:G$107,MATCH($A985,Patri!$A$4:$A$107,0)),"")</f>
        <v>0</v>
      </c>
      <c r="G985" s="21" t="str">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0</v>
      </c>
      <c r="I985" s="24" t="str">
        <f>IFERROR(INDEX(Partidos!$J$4:$J$107,MATCH($A985,Partidos!$A$4:$A$107,0)),"")</f>
        <v>Octavos</v>
      </c>
      <c r="J985" s="21">
        <f>IF(AND(INDEX(Partidos!$J$4:$J$107,MATCH($A985,Partidos!$A$4:$A$107,0))&lt;&gt;"Grupos",INDEX(Partidos!$H$4:$H$107,MATCH($A985,Partidos!$A$4:$A$107,0))="Finalizado",$H985&lt;&gt;"",$H985=INDEX(Partidos!$K$4:$K$107,MATCH($A985,Partidos!$A$4:$A$107,0))),1,0)</f>
        <v>0</v>
      </c>
    </row>
    <row r="986" spans="1:10" x14ac:dyDescent="0.3">
      <c r="A986" s="31">
        <v>90</v>
      </c>
      <c r="B986" s="24" t="str">
        <f>IFERROR(INDEX(Partidos!$D$4:$D$107,MATCH($A986,Partidos!$A$4:$A$107,0)),"")</f>
        <v>Ganador Octavos 3</v>
      </c>
      <c r="C986" s="24" t="str">
        <f>IFERROR(INDEX(Partidos!$E$4:$E$107,MATCH($A986,Partidos!$A$4:$A$107,0)),"")</f>
        <v>Ganador Octavos 4</v>
      </c>
      <c r="D986" s="31" t="s">
        <v>266</v>
      </c>
      <c r="E986" s="24">
        <f>IFERROR(INDEX(Kike!F$4:F$107,MATCH($A986,Kike!$A$4:$A$107,0)),"")</f>
        <v>0</v>
      </c>
      <c r="F986" s="24">
        <f>IFERROR(INDEX(Kike!G$4:G$107,MATCH($A986,Kike!$A$4:$A$107,0)),"")</f>
        <v>0</v>
      </c>
      <c r="G986" s="21" t="str">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0</v>
      </c>
      <c r="I986" s="24" t="str">
        <f>IFERROR(INDEX(Partidos!$J$4:$J$107,MATCH($A986,Partidos!$A$4:$A$107,0)),"")</f>
        <v>Octavos</v>
      </c>
      <c r="J986" s="21">
        <f>IF(AND(INDEX(Partidos!$J$4:$J$107,MATCH($A986,Partidos!$A$4:$A$107,0))&lt;&gt;"Grupos",INDEX(Partidos!$H$4:$H$107,MATCH($A986,Partidos!$A$4:$A$107,0))="Finalizado",$H986&lt;&gt;"",$H986=INDEX(Partidos!$K$4:$K$107,MATCH($A986,Partidos!$A$4:$A$107,0))),1,0)</f>
        <v>0</v>
      </c>
    </row>
    <row r="987" spans="1:10" x14ac:dyDescent="0.3">
      <c r="A987" s="29">
        <v>90</v>
      </c>
      <c r="B987" s="24" t="str">
        <f>IFERROR(INDEX(Partidos!$D$4:$D$107,MATCH($A987,Partidos!$A$4:$A$107,0)),"")</f>
        <v>Ganador Octavos 3</v>
      </c>
      <c r="C987" s="24" t="str">
        <f>IFERROR(INDEX(Partidos!$E$4:$E$107,MATCH($A987,Partidos!$A$4:$A$107,0)),"")</f>
        <v>Ganador Octavos 4</v>
      </c>
      <c r="D987" s="29" t="s">
        <v>267</v>
      </c>
      <c r="E987" s="24">
        <f>IFERROR(INDEX(Quintero!F$4:F$107,MATCH($A987,Quintero!$A$4:$A$107,0)),"")</f>
        <v>0</v>
      </c>
      <c r="F987" s="24">
        <f>IFERROR(INDEX(Quintero!G$4:G$107,MATCH($A987,Quintero!$A$4:$A$107,0)),"")</f>
        <v>0</v>
      </c>
      <c r="G987" s="21" t="str">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0</v>
      </c>
      <c r="I987" s="24" t="str">
        <f>IFERROR(INDEX(Partidos!$J$4:$J$107,MATCH($A987,Partidos!$A$4:$A$107,0)),"")</f>
        <v>Octavos</v>
      </c>
      <c r="J987" s="21">
        <f>IF(AND(INDEX(Partidos!$J$4:$J$107,MATCH($A987,Partidos!$A$4:$A$107,0))&lt;&gt;"Grupos",INDEX(Partidos!$H$4:$H$107,MATCH($A987,Partidos!$A$4:$A$107,0))="Finalizado",$H987&lt;&gt;"",$H987=INDEX(Partidos!$K$4:$K$107,MATCH($A987,Partidos!$A$4:$A$107,0))),1,0)</f>
        <v>0</v>
      </c>
    </row>
    <row r="988" spans="1:10" x14ac:dyDescent="0.3">
      <c r="A988" s="31">
        <v>90</v>
      </c>
      <c r="B988" s="24" t="str">
        <f>IFERROR(INDEX(Partidos!$D$4:$D$107,MATCH($A988,Partidos!$A$4:$A$107,0)),"")</f>
        <v>Ganador Octavos 3</v>
      </c>
      <c r="C988" s="24" t="str">
        <f>IFERROR(INDEX(Partidos!$E$4:$E$107,MATCH($A988,Partidos!$A$4:$A$107,0)),"")</f>
        <v>Ganador Octavos 4</v>
      </c>
      <c r="D988" s="31" t="s">
        <v>268</v>
      </c>
      <c r="E988" s="24">
        <f>IFERROR(INDEX(Nacho!F$4:F$107,MATCH($A988,Nacho!$A$4:$A$107,0)),"")</f>
        <v>0</v>
      </c>
      <c r="F988" s="24">
        <f>IFERROR(INDEX(Nacho!G$4:G$107,MATCH($A988,Nacho!$A$4:$A$107,0)),"")</f>
        <v>0</v>
      </c>
      <c r="G988" s="21" t="str">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0</v>
      </c>
      <c r="I988" s="24" t="str">
        <f>IFERROR(INDEX(Partidos!$J$4:$J$107,MATCH($A988,Partidos!$A$4:$A$107,0)),"")</f>
        <v>Octavos</v>
      </c>
      <c r="J988" s="21">
        <f>IF(AND(INDEX(Partidos!$J$4:$J$107,MATCH($A988,Partidos!$A$4:$A$107,0))&lt;&gt;"Grupos",INDEX(Partidos!$H$4:$H$107,MATCH($A988,Partidos!$A$4:$A$107,0))="Finalizado",$H988&lt;&gt;"",$H988=INDEX(Partidos!$K$4:$K$107,MATCH($A988,Partidos!$A$4:$A$107,0))),1,0)</f>
        <v>0</v>
      </c>
    </row>
    <row r="989" spans="1:10" x14ac:dyDescent="0.3">
      <c r="A989" s="29">
        <v>90</v>
      </c>
      <c r="B989" s="24" t="str">
        <f>IFERROR(INDEX(Partidos!$D$4:$D$107,MATCH($A989,Partidos!$A$4:$A$107,0)),"")</f>
        <v>Ganador Octavos 3</v>
      </c>
      <c r="C989" s="24" t="str">
        <f>IFERROR(INDEX(Partidos!$E$4:$E$107,MATCH($A989,Partidos!$A$4:$A$107,0)),"")</f>
        <v>Ganador Octavos 4</v>
      </c>
      <c r="D989" s="29" t="s">
        <v>269</v>
      </c>
      <c r="E989" s="24">
        <f>IFERROR(INDEX(Luis!F$4:F$107,MATCH($A989,Luis!$A$4:$A$107,0)),"")</f>
        <v>0</v>
      </c>
      <c r="F989" s="24">
        <f>IFERROR(INDEX(Luis!G$4:G$107,MATCH($A989,Luis!$A$4:$A$107,0)),"")</f>
        <v>0</v>
      </c>
      <c r="G989" s="21" t="str">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0</v>
      </c>
      <c r="I989" s="24" t="str">
        <f>IFERROR(INDEX(Partidos!$J$4:$J$107,MATCH($A989,Partidos!$A$4:$A$107,0)),"")</f>
        <v>Octavos</v>
      </c>
      <c r="J989" s="21">
        <f>IF(AND(INDEX(Partidos!$J$4:$J$107,MATCH($A989,Partidos!$A$4:$A$107,0))&lt;&gt;"Grupos",INDEX(Partidos!$H$4:$H$107,MATCH($A989,Partidos!$A$4:$A$107,0))="Finalizado",$H989&lt;&gt;"",$H989=INDEX(Partidos!$K$4:$K$107,MATCH($A989,Partidos!$A$4:$A$107,0))),1,0)</f>
        <v>0</v>
      </c>
    </row>
    <row r="990" spans="1:10" x14ac:dyDescent="0.3">
      <c r="A990" s="31">
        <v>90</v>
      </c>
      <c r="B990" s="24" t="str">
        <f>IFERROR(INDEX(Partidos!$D$4:$D$107,MATCH($A990,Partidos!$A$4:$A$107,0)),"")</f>
        <v>Ganador Octavos 3</v>
      </c>
      <c r="C990" s="24" t="str">
        <f>IFERROR(INDEX(Partidos!$E$4:$E$107,MATCH($A990,Partidos!$A$4:$A$107,0)),"")</f>
        <v>Ganador Octavos 4</v>
      </c>
      <c r="D990" s="31" t="s">
        <v>270</v>
      </c>
      <c r="E990" s="24">
        <f>IFERROR(INDEX(Felipe!F$4:F$107,MATCH($A990,Felipe!$A$4:$A$107,0)),"")</f>
        <v>0</v>
      </c>
      <c r="F990" s="24">
        <f>IFERROR(INDEX(Felipe!G$4:G$107,MATCH($A990,Felipe!$A$4:$A$107,0)),"")</f>
        <v>0</v>
      </c>
      <c r="G990" s="21" t="str">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0</v>
      </c>
      <c r="I990" s="24" t="str">
        <f>IFERROR(INDEX(Partidos!$J$4:$J$107,MATCH($A990,Partidos!$A$4:$A$107,0)),"")</f>
        <v>Octavos</v>
      </c>
      <c r="J990" s="21">
        <f>IF(AND(INDEX(Partidos!$J$4:$J$107,MATCH($A990,Partidos!$A$4:$A$107,0))&lt;&gt;"Grupos",INDEX(Partidos!$H$4:$H$107,MATCH($A990,Partidos!$A$4:$A$107,0))="Finalizado",$H990&lt;&gt;"",$H990=INDEX(Partidos!$K$4:$K$107,MATCH($A990,Partidos!$A$4:$A$107,0))),1,0)</f>
        <v>0</v>
      </c>
    </row>
    <row r="991" spans="1:10" x14ac:dyDescent="0.3">
      <c r="A991" s="29">
        <v>90</v>
      </c>
      <c r="B991" s="24" t="str">
        <f>IFERROR(INDEX(Partidos!$D$4:$D$107,MATCH($A991,Partidos!$A$4:$A$107,0)),"")</f>
        <v>Ganador Octavos 3</v>
      </c>
      <c r="C991" s="24" t="str">
        <f>IFERROR(INDEX(Partidos!$E$4:$E$107,MATCH($A991,Partidos!$A$4:$A$107,0)),"")</f>
        <v>Ganador Octavos 4</v>
      </c>
      <c r="D991" s="29" t="s">
        <v>271</v>
      </c>
      <c r="E991" s="24">
        <f>IFERROR(INDEX(Simón!F$4:F$107,MATCH($A991,Simón!$A$4:$A$107,0)),"")</f>
        <v>0</v>
      </c>
      <c r="F991" s="24">
        <f>IFERROR(INDEX(Simón!G$4:G$107,MATCH($A991,Simón!$A$4:$A$107,0)),"")</f>
        <v>0</v>
      </c>
      <c r="G991" s="21" t="str">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0</v>
      </c>
      <c r="I991" s="24" t="str">
        <f>IFERROR(INDEX(Partidos!$J$4:$J$107,MATCH($A991,Partidos!$A$4:$A$107,0)),"")</f>
        <v>Octavos</v>
      </c>
      <c r="J991" s="21">
        <f>IF(AND(INDEX(Partidos!$J$4:$J$107,MATCH($A991,Partidos!$A$4:$A$107,0))&lt;&gt;"Grupos",INDEX(Partidos!$H$4:$H$107,MATCH($A991,Partidos!$A$4:$A$107,0))="Finalizado",$H991&lt;&gt;"",$H991=INDEX(Partidos!$K$4:$K$107,MATCH($A991,Partidos!$A$4:$A$107,0))),1,0)</f>
        <v>0</v>
      </c>
    </row>
    <row r="992" spans="1:10" x14ac:dyDescent="0.3">
      <c r="A992" s="31">
        <v>90</v>
      </c>
      <c r="B992" s="24" t="str">
        <f>IFERROR(INDEX(Partidos!$D$4:$D$107,MATCH($A992,Partidos!$A$4:$A$107,0)),"")</f>
        <v>Ganador Octavos 3</v>
      </c>
      <c r="C992" s="24" t="str">
        <f>IFERROR(INDEX(Partidos!$E$4:$E$107,MATCH($A992,Partidos!$A$4:$A$107,0)),"")</f>
        <v>Ganador Octavos 4</v>
      </c>
      <c r="D992" s="31" t="s">
        <v>272</v>
      </c>
      <c r="E992" s="24">
        <f>IFERROR(INDEX(Muni!F$4:F$107,MATCH($A992,Muni!$A$4:$A$107,0)),"")</f>
        <v>0</v>
      </c>
      <c r="F992" s="24">
        <f>IFERROR(INDEX(Muni!G$4:G$107,MATCH($A992,Muni!$A$4:$A$107,0)),"")</f>
        <v>0</v>
      </c>
      <c r="G992" s="21" t="str">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0</v>
      </c>
      <c r="I992" s="24" t="str">
        <f>IFERROR(INDEX(Partidos!$J$4:$J$107,MATCH($A992,Partidos!$A$4:$A$107,0)),"")</f>
        <v>Octavos</v>
      </c>
      <c r="J992" s="21">
        <f>IF(AND(INDEX(Partidos!$J$4:$J$107,MATCH($A992,Partidos!$A$4:$A$107,0))&lt;&gt;"Grupos",INDEX(Partidos!$H$4:$H$107,MATCH($A992,Partidos!$A$4:$A$107,0))="Finalizado",$H992&lt;&gt;"",$H992=INDEX(Partidos!$K$4:$K$107,MATCH($A992,Partidos!$A$4:$A$107,0))),1,0)</f>
        <v>0</v>
      </c>
    </row>
    <row r="993" spans="1:10" x14ac:dyDescent="0.3">
      <c r="A993" s="29">
        <v>90</v>
      </c>
      <c r="B993" s="24" t="str">
        <f>IFERROR(INDEX(Partidos!$D$4:$D$107,MATCH($A993,Partidos!$A$4:$A$107,0)),"")</f>
        <v>Ganador Octavos 3</v>
      </c>
      <c r="C993" s="24" t="str">
        <f>IFERROR(INDEX(Partidos!$E$4:$E$107,MATCH($A993,Partidos!$A$4:$A$107,0)),"")</f>
        <v>Ganador Octavos 4</v>
      </c>
      <c r="D993" s="29" t="s">
        <v>273</v>
      </c>
      <c r="E993" s="24">
        <f>IFERROR(INDEX(Fer!F$4:F$107,MATCH($A993,Fer!$A$4:$A$107,0)),"")</f>
        <v>0</v>
      </c>
      <c r="F993" s="24">
        <f>IFERROR(INDEX(Fer!G$4:G$107,MATCH($A993,Fer!$A$4:$A$107,0)),"")</f>
        <v>0</v>
      </c>
      <c r="G993" s="21" t="str">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0</v>
      </c>
      <c r="I993" s="24" t="str">
        <f>IFERROR(INDEX(Partidos!$J$4:$J$107,MATCH($A993,Partidos!$A$4:$A$107,0)),"")</f>
        <v>Octavos</v>
      </c>
      <c r="J993" s="21">
        <f>IF(AND(INDEX(Partidos!$J$4:$J$107,MATCH($A993,Partidos!$A$4:$A$107,0))&lt;&gt;"Grupos",INDEX(Partidos!$H$4:$H$107,MATCH($A993,Partidos!$A$4:$A$107,0))="Finalizado",$H993&lt;&gt;"",$H993=INDEX(Partidos!$K$4:$K$107,MATCH($A993,Partidos!$A$4:$A$107,0))),1,0)</f>
        <v>0</v>
      </c>
    </row>
    <row r="994" spans="1:10" x14ac:dyDescent="0.3">
      <c r="A994" s="31">
        <v>91</v>
      </c>
      <c r="B994" s="24" t="str">
        <f>IFERROR(INDEX(Partidos!$D$4:$D$107,MATCH($A994,Partidos!$A$4:$A$107,0)),"")</f>
        <v>Ganador Octavos 5</v>
      </c>
      <c r="C994" s="24" t="str">
        <f>IFERROR(INDEX(Partidos!$E$4:$E$107,MATCH($A994,Partidos!$A$4:$A$107,0)),"")</f>
        <v>Ganador Octavos 6</v>
      </c>
      <c r="D994" s="31" t="s">
        <v>55</v>
      </c>
      <c r="E994" s="24">
        <f>IFERROR(INDEX(Álvaro!F$4:F$107,MATCH($A994,Álvaro!$A$4:$A$107,0)),"")</f>
        <v>0</v>
      </c>
      <c r="F994" s="24">
        <f>IFERROR(INDEX(Álvaro!G$4:G$107,MATCH($A994,Álvaro!$A$4:$A$107,0)),"")</f>
        <v>0</v>
      </c>
      <c r="G994" s="21" t="str">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0</v>
      </c>
      <c r="I994" s="24" t="str">
        <f>IFERROR(INDEX(Partidos!$J$4:$J$107,MATCH($A994,Partidos!$A$4:$A$107,0)),"")</f>
        <v>Octavos</v>
      </c>
      <c r="J994" s="21">
        <f>IF(AND(INDEX(Partidos!$J$4:$J$107,MATCH($A994,Partidos!$A$4:$A$107,0))&lt;&gt;"Grupos",INDEX(Partidos!$H$4:$H$107,MATCH($A994,Partidos!$A$4:$A$107,0))="Finalizado",$H994&lt;&gt;"",$H994=INDEX(Partidos!$K$4:$K$107,MATCH($A994,Partidos!$A$4:$A$107,0))),1,0)</f>
        <v>0</v>
      </c>
    </row>
    <row r="995" spans="1:10" x14ac:dyDescent="0.3">
      <c r="A995" s="29">
        <v>91</v>
      </c>
      <c r="B995" s="24" t="str">
        <f>IFERROR(INDEX(Partidos!$D$4:$D$107,MATCH($A995,Partidos!$A$4:$A$107,0)),"")</f>
        <v>Ganador Octavos 5</v>
      </c>
      <c r="C995" s="24" t="str">
        <f>IFERROR(INDEX(Partidos!$E$4:$E$107,MATCH($A995,Partidos!$A$4:$A$107,0)),"")</f>
        <v>Ganador Octavos 6</v>
      </c>
      <c r="D995" s="29" t="s">
        <v>264</v>
      </c>
      <c r="E995" s="24">
        <f>IFERROR(INDEX(Pepe!F$4:F$107,MATCH($A995,Pepe!$A$4:$A$107,0)),"")</f>
        <v>0</v>
      </c>
      <c r="F995" s="24">
        <f>IFERROR(INDEX(Pepe!G$4:G$107,MATCH($A995,Pepe!$A$4:$A$107,0)),"")</f>
        <v>0</v>
      </c>
      <c r="G995" s="21" t="str">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0</v>
      </c>
      <c r="I995" s="24" t="str">
        <f>IFERROR(INDEX(Partidos!$J$4:$J$107,MATCH($A995,Partidos!$A$4:$A$107,0)),"")</f>
        <v>Octavos</v>
      </c>
      <c r="J995" s="21">
        <f>IF(AND(INDEX(Partidos!$J$4:$J$107,MATCH($A995,Partidos!$A$4:$A$107,0))&lt;&gt;"Grupos",INDEX(Partidos!$H$4:$H$107,MATCH($A995,Partidos!$A$4:$A$107,0))="Finalizado",$H995&lt;&gt;"",$H995=INDEX(Partidos!$K$4:$K$107,MATCH($A995,Partidos!$A$4:$A$107,0))),1,0)</f>
        <v>0</v>
      </c>
    </row>
    <row r="996" spans="1:10" x14ac:dyDescent="0.3">
      <c r="A996" s="31">
        <v>91</v>
      </c>
      <c r="B996" s="24" t="str">
        <f>IFERROR(INDEX(Partidos!$D$4:$D$107,MATCH($A996,Partidos!$A$4:$A$107,0)),"")</f>
        <v>Ganador Octavos 5</v>
      </c>
      <c r="C996" s="24" t="str">
        <f>IFERROR(INDEX(Partidos!$E$4:$E$107,MATCH($A996,Partidos!$A$4:$A$107,0)),"")</f>
        <v>Ganador Octavos 6</v>
      </c>
      <c r="D996" s="31" t="s">
        <v>265</v>
      </c>
      <c r="E996" s="24">
        <f>IFERROR(INDEX(Patri!F$4:F$107,MATCH($A996,Patri!$A$4:$A$107,0)),"")</f>
        <v>0</v>
      </c>
      <c r="F996" s="24">
        <f>IFERROR(INDEX(Patri!G$4:G$107,MATCH($A996,Patri!$A$4:$A$107,0)),"")</f>
        <v>0</v>
      </c>
      <c r="G996" s="21" t="str">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0</v>
      </c>
      <c r="I996" s="24" t="str">
        <f>IFERROR(INDEX(Partidos!$J$4:$J$107,MATCH($A996,Partidos!$A$4:$A$107,0)),"")</f>
        <v>Octavos</v>
      </c>
      <c r="J996" s="21">
        <f>IF(AND(INDEX(Partidos!$J$4:$J$107,MATCH($A996,Partidos!$A$4:$A$107,0))&lt;&gt;"Grupos",INDEX(Partidos!$H$4:$H$107,MATCH($A996,Partidos!$A$4:$A$107,0))="Finalizado",$H996&lt;&gt;"",$H996=INDEX(Partidos!$K$4:$K$107,MATCH($A996,Partidos!$A$4:$A$107,0))),1,0)</f>
        <v>0</v>
      </c>
    </row>
    <row r="997" spans="1:10" x14ac:dyDescent="0.3">
      <c r="A997" s="29">
        <v>91</v>
      </c>
      <c r="B997" s="24" t="str">
        <f>IFERROR(INDEX(Partidos!$D$4:$D$107,MATCH($A997,Partidos!$A$4:$A$107,0)),"")</f>
        <v>Ganador Octavos 5</v>
      </c>
      <c r="C997" s="24" t="str">
        <f>IFERROR(INDEX(Partidos!$E$4:$E$107,MATCH($A997,Partidos!$A$4:$A$107,0)),"")</f>
        <v>Ganador Octavos 6</v>
      </c>
      <c r="D997" s="29" t="s">
        <v>266</v>
      </c>
      <c r="E997" s="24">
        <f>IFERROR(INDEX(Kike!F$4:F$107,MATCH($A997,Kike!$A$4:$A$107,0)),"")</f>
        <v>0</v>
      </c>
      <c r="F997" s="24">
        <f>IFERROR(INDEX(Kike!G$4:G$107,MATCH($A997,Kike!$A$4:$A$107,0)),"")</f>
        <v>0</v>
      </c>
      <c r="G997" s="21" t="str">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0</v>
      </c>
      <c r="I997" s="24" t="str">
        <f>IFERROR(INDEX(Partidos!$J$4:$J$107,MATCH($A997,Partidos!$A$4:$A$107,0)),"")</f>
        <v>Octavos</v>
      </c>
      <c r="J997" s="21">
        <f>IF(AND(INDEX(Partidos!$J$4:$J$107,MATCH($A997,Partidos!$A$4:$A$107,0))&lt;&gt;"Grupos",INDEX(Partidos!$H$4:$H$107,MATCH($A997,Partidos!$A$4:$A$107,0))="Finalizado",$H997&lt;&gt;"",$H997=INDEX(Partidos!$K$4:$K$107,MATCH($A997,Partidos!$A$4:$A$107,0))),1,0)</f>
        <v>0</v>
      </c>
    </row>
    <row r="998" spans="1:10" x14ac:dyDescent="0.3">
      <c r="A998" s="31">
        <v>91</v>
      </c>
      <c r="B998" s="24" t="str">
        <f>IFERROR(INDEX(Partidos!$D$4:$D$107,MATCH($A998,Partidos!$A$4:$A$107,0)),"")</f>
        <v>Ganador Octavos 5</v>
      </c>
      <c r="C998" s="24" t="str">
        <f>IFERROR(INDEX(Partidos!$E$4:$E$107,MATCH($A998,Partidos!$A$4:$A$107,0)),"")</f>
        <v>Ganador Octavos 6</v>
      </c>
      <c r="D998" s="31" t="s">
        <v>267</v>
      </c>
      <c r="E998" s="24">
        <f>IFERROR(INDEX(Quintero!F$4:F$107,MATCH($A998,Quintero!$A$4:$A$107,0)),"")</f>
        <v>0</v>
      </c>
      <c r="F998" s="24">
        <f>IFERROR(INDEX(Quintero!G$4:G$107,MATCH($A998,Quintero!$A$4:$A$107,0)),"")</f>
        <v>0</v>
      </c>
      <c r="G998" s="21" t="str">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0</v>
      </c>
      <c r="I998" s="24" t="str">
        <f>IFERROR(INDEX(Partidos!$J$4:$J$107,MATCH($A998,Partidos!$A$4:$A$107,0)),"")</f>
        <v>Octavos</v>
      </c>
      <c r="J998" s="21">
        <f>IF(AND(INDEX(Partidos!$J$4:$J$107,MATCH($A998,Partidos!$A$4:$A$107,0))&lt;&gt;"Grupos",INDEX(Partidos!$H$4:$H$107,MATCH($A998,Partidos!$A$4:$A$107,0))="Finalizado",$H998&lt;&gt;"",$H998=INDEX(Partidos!$K$4:$K$107,MATCH($A998,Partidos!$A$4:$A$107,0))),1,0)</f>
        <v>0</v>
      </c>
    </row>
    <row r="999" spans="1:10" x14ac:dyDescent="0.3">
      <c r="A999" s="29">
        <v>91</v>
      </c>
      <c r="B999" s="24" t="str">
        <f>IFERROR(INDEX(Partidos!$D$4:$D$107,MATCH($A999,Partidos!$A$4:$A$107,0)),"")</f>
        <v>Ganador Octavos 5</v>
      </c>
      <c r="C999" s="24" t="str">
        <f>IFERROR(INDEX(Partidos!$E$4:$E$107,MATCH($A999,Partidos!$A$4:$A$107,0)),"")</f>
        <v>Ganador Octavos 6</v>
      </c>
      <c r="D999" s="29" t="s">
        <v>268</v>
      </c>
      <c r="E999" s="24">
        <f>IFERROR(INDEX(Nacho!F$4:F$107,MATCH($A999,Nacho!$A$4:$A$107,0)),"")</f>
        <v>0</v>
      </c>
      <c r="F999" s="24">
        <f>IFERROR(INDEX(Nacho!G$4:G$107,MATCH($A999,Nacho!$A$4:$A$107,0)),"")</f>
        <v>0</v>
      </c>
      <c r="G999" s="21" t="str">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0</v>
      </c>
      <c r="I999" s="24" t="str">
        <f>IFERROR(INDEX(Partidos!$J$4:$J$107,MATCH($A999,Partidos!$A$4:$A$107,0)),"")</f>
        <v>Octavos</v>
      </c>
      <c r="J999" s="21">
        <f>IF(AND(INDEX(Partidos!$J$4:$J$107,MATCH($A999,Partidos!$A$4:$A$107,0))&lt;&gt;"Grupos",INDEX(Partidos!$H$4:$H$107,MATCH($A999,Partidos!$A$4:$A$107,0))="Finalizado",$H999&lt;&gt;"",$H999=INDEX(Partidos!$K$4:$K$107,MATCH($A999,Partidos!$A$4:$A$107,0))),1,0)</f>
        <v>0</v>
      </c>
    </row>
    <row r="1000" spans="1:10" x14ac:dyDescent="0.3">
      <c r="A1000" s="31">
        <v>91</v>
      </c>
      <c r="B1000" s="24" t="str">
        <f>IFERROR(INDEX(Partidos!$D$4:$D$107,MATCH($A1000,Partidos!$A$4:$A$107,0)),"")</f>
        <v>Ganador Octavos 5</v>
      </c>
      <c r="C1000" s="24" t="str">
        <f>IFERROR(INDEX(Partidos!$E$4:$E$107,MATCH($A1000,Partidos!$A$4:$A$107,0)),"")</f>
        <v>Ganador Octavos 6</v>
      </c>
      <c r="D1000" s="31" t="s">
        <v>269</v>
      </c>
      <c r="E1000" s="24">
        <f>IFERROR(INDEX(Luis!F$4:F$107,MATCH($A1000,Luis!$A$4:$A$107,0)),"")</f>
        <v>0</v>
      </c>
      <c r="F1000" s="24">
        <f>IFERROR(INDEX(Luis!G$4:G$107,MATCH($A1000,Luis!$A$4:$A$107,0)),"")</f>
        <v>0</v>
      </c>
      <c r="G1000" s="21" t="str">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0</v>
      </c>
      <c r="I1000" s="24" t="str">
        <f>IFERROR(INDEX(Partidos!$J$4:$J$107,MATCH($A1000,Partidos!$A$4:$A$107,0)),"")</f>
        <v>Octavos</v>
      </c>
      <c r="J1000" s="21">
        <f>IF(AND(INDEX(Partidos!$J$4:$J$107,MATCH($A1000,Partidos!$A$4:$A$107,0))&lt;&gt;"Grupos",INDEX(Partidos!$H$4:$H$107,MATCH($A1000,Partidos!$A$4:$A$107,0))="Finalizado",$H1000&lt;&gt;"",$H1000=INDEX(Partidos!$K$4:$K$107,MATCH($A1000,Partidos!$A$4:$A$107,0))),1,0)</f>
        <v>0</v>
      </c>
    </row>
    <row r="1001" spans="1:10" x14ac:dyDescent="0.3">
      <c r="A1001" s="29">
        <v>91</v>
      </c>
      <c r="B1001" s="24" t="str">
        <f>IFERROR(INDEX(Partidos!$D$4:$D$107,MATCH($A1001,Partidos!$A$4:$A$107,0)),"")</f>
        <v>Ganador Octavos 5</v>
      </c>
      <c r="C1001" s="24" t="str">
        <f>IFERROR(INDEX(Partidos!$E$4:$E$107,MATCH($A1001,Partidos!$A$4:$A$107,0)),"")</f>
        <v>Ganador Octavos 6</v>
      </c>
      <c r="D1001" s="29" t="s">
        <v>270</v>
      </c>
      <c r="E1001" s="24">
        <f>IFERROR(INDEX(Felipe!F$4:F$107,MATCH($A1001,Felipe!$A$4:$A$107,0)),"")</f>
        <v>0</v>
      </c>
      <c r="F1001" s="24">
        <f>IFERROR(INDEX(Felipe!G$4:G$107,MATCH($A1001,Felipe!$A$4:$A$107,0)),"")</f>
        <v>0</v>
      </c>
      <c r="G1001" s="21" t="str">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0</v>
      </c>
      <c r="I1001" s="24" t="str">
        <f>IFERROR(INDEX(Partidos!$J$4:$J$107,MATCH($A1001,Partidos!$A$4:$A$107,0)),"")</f>
        <v>Octavos</v>
      </c>
      <c r="J1001" s="21">
        <f>IF(AND(INDEX(Partidos!$J$4:$J$107,MATCH($A1001,Partidos!$A$4:$A$107,0))&lt;&gt;"Grupos",INDEX(Partidos!$H$4:$H$107,MATCH($A1001,Partidos!$A$4:$A$107,0))="Finalizado",$H1001&lt;&gt;"",$H1001=INDEX(Partidos!$K$4:$K$107,MATCH($A1001,Partidos!$A$4:$A$107,0))),1,0)</f>
        <v>0</v>
      </c>
    </row>
    <row r="1002" spans="1:10" x14ac:dyDescent="0.3">
      <c r="A1002" s="31">
        <v>91</v>
      </c>
      <c r="B1002" s="24" t="str">
        <f>IFERROR(INDEX(Partidos!$D$4:$D$107,MATCH($A1002,Partidos!$A$4:$A$107,0)),"")</f>
        <v>Ganador Octavos 5</v>
      </c>
      <c r="C1002" s="24" t="str">
        <f>IFERROR(INDEX(Partidos!$E$4:$E$107,MATCH($A1002,Partidos!$A$4:$A$107,0)),"")</f>
        <v>Ganador Octavos 6</v>
      </c>
      <c r="D1002" s="31" t="s">
        <v>271</v>
      </c>
      <c r="E1002" s="24">
        <f>IFERROR(INDEX(Simón!F$4:F$107,MATCH($A1002,Simón!$A$4:$A$107,0)),"")</f>
        <v>0</v>
      </c>
      <c r="F1002" s="24">
        <f>IFERROR(INDEX(Simón!G$4:G$107,MATCH($A1002,Simón!$A$4:$A$107,0)),"")</f>
        <v>0</v>
      </c>
      <c r="G1002" s="21" t="str">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0</v>
      </c>
      <c r="I1002" s="24" t="str">
        <f>IFERROR(INDEX(Partidos!$J$4:$J$107,MATCH($A1002,Partidos!$A$4:$A$107,0)),"")</f>
        <v>Octavos</v>
      </c>
      <c r="J1002" s="21">
        <f>IF(AND(INDEX(Partidos!$J$4:$J$107,MATCH($A1002,Partidos!$A$4:$A$107,0))&lt;&gt;"Grupos",INDEX(Partidos!$H$4:$H$107,MATCH($A1002,Partidos!$A$4:$A$107,0))="Finalizado",$H1002&lt;&gt;"",$H1002=INDEX(Partidos!$K$4:$K$107,MATCH($A1002,Partidos!$A$4:$A$107,0))),1,0)</f>
        <v>0</v>
      </c>
    </row>
    <row r="1003" spans="1:10" x14ac:dyDescent="0.3">
      <c r="A1003" s="29">
        <v>91</v>
      </c>
      <c r="B1003" s="24" t="str">
        <f>IFERROR(INDEX(Partidos!$D$4:$D$107,MATCH($A1003,Partidos!$A$4:$A$107,0)),"")</f>
        <v>Ganador Octavos 5</v>
      </c>
      <c r="C1003" s="24" t="str">
        <f>IFERROR(INDEX(Partidos!$E$4:$E$107,MATCH($A1003,Partidos!$A$4:$A$107,0)),"")</f>
        <v>Ganador Octavos 6</v>
      </c>
      <c r="D1003" s="29" t="s">
        <v>272</v>
      </c>
      <c r="E1003" s="24">
        <f>IFERROR(INDEX(Muni!F$4:F$107,MATCH($A1003,Muni!$A$4:$A$107,0)),"")</f>
        <v>0</v>
      </c>
      <c r="F1003" s="24">
        <f>IFERROR(INDEX(Muni!G$4:G$107,MATCH($A1003,Muni!$A$4:$A$107,0)),"")</f>
        <v>0</v>
      </c>
      <c r="G1003" s="21" t="str">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0</v>
      </c>
      <c r="I1003" s="24" t="str">
        <f>IFERROR(INDEX(Partidos!$J$4:$J$107,MATCH($A1003,Partidos!$A$4:$A$107,0)),"")</f>
        <v>Octavos</v>
      </c>
      <c r="J1003" s="21">
        <f>IF(AND(INDEX(Partidos!$J$4:$J$107,MATCH($A1003,Partidos!$A$4:$A$107,0))&lt;&gt;"Grupos",INDEX(Partidos!$H$4:$H$107,MATCH($A1003,Partidos!$A$4:$A$107,0))="Finalizado",$H1003&lt;&gt;"",$H1003=INDEX(Partidos!$K$4:$K$107,MATCH($A1003,Partidos!$A$4:$A$107,0))),1,0)</f>
        <v>0</v>
      </c>
    </row>
    <row r="1004" spans="1:10" x14ac:dyDescent="0.3">
      <c r="A1004" s="31">
        <v>91</v>
      </c>
      <c r="B1004" s="24" t="str">
        <f>IFERROR(INDEX(Partidos!$D$4:$D$107,MATCH($A1004,Partidos!$A$4:$A$107,0)),"")</f>
        <v>Ganador Octavos 5</v>
      </c>
      <c r="C1004" s="24" t="str">
        <f>IFERROR(INDEX(Partidos!$E$4:$E$107,MATCH($A1004,Partidos!$A$4:$A$107,0)),"")</f>
        <v>Ganador Octavos 6</v>
      </c>
      <c r="D1004" s="31" t="s">
        <v>273</v>
      </c>
      <c r="E1004" s="24">
        <f>IFERROR(INDEX(Fer!F$4:F$107,MATCH($A1004,Fer!$A$4:$A$107,0)),"")</f>
        <v>0</v>
      </c>
      <c r="F1004" s="24">
        <f>IFERROR(INDEX(Fer!G$4:G$107,MATCH($A1004,Fer!$A$4:$A$107,0)),"")</f>
        <v>0</v>
      </c>
      <c r="G1004" s="21" t="str">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0</v>
      </c>
      <c r="I1004" s="24" t="str">
        <f>IFERROR(INDEX(Partidos!$J$4:$J$107,MATCH($A1004,Partidos!$A$4:$A$107,0)),"")</f>
        <v>Octavos</v>
      </c>
      <c r="J1004" s="21">
        <f>IF(AND(INDEX(Partidos!$J$4:$J$107,MATCH($A1004,Partidos!$A$4:$A$107,0))&lt;&gt;"Grupos",INDEX(Partidos!$H$4:$H$107,MATCH($A1004,Partidos!$A$4:$A$107,0))="Finalizado",$H1004&lt;&gt;"",$H1004=INDEX(Partidos!$K$4:$K$107,MATCH($A1004,Partidos!$A$4:$A$107,0))),1,0)</f>
        <v>0</v>
      </c>
    </row>
    <row r="1005" spans="1:10" x14ac:dyDescent="0.3">
      <c r="A1005" s="29">
        <v>92</v>
      </c>
      <c r="B1005" s="24" t="str">
        <f>IFERROR(INDEX(Partidos!$D$4:$D$107,MATCH($A1005,Partidos!$A$4:$A$107,0)),"")</f>
        <v>Ganador Octavos 7</v>
      </c>
      <c r="C1005" s="24" t="str">
        <f>IFERROR(INDEX(Partidos!$E$4:$E$107,MATCH($A1005,Partidos!$A$4:$A$107,0)),"")</f>
        <v>Ganador Octavos 8</v>
      </c>
      <c r="D1005" s="29" t="s">
        <v>55</v>
      </c>
      <c r="E1005" s="24">
        <f>IFERROR(INDEX(Álvaro!F$4:F$107,MATCH($A1005,Álvaro!$A$4:$A$107,0)),"")</f>
        <v>0</v>
      </c>
      <c r="F1005" s="24">
        <f>IFERROR(INDEX(Álvaro!G$4:G$107,MATCH($A1005,Álvaro!$A$4:$A$107,0)),"")</f>
        <v>0</v>
      </c>
      <c r="G1005" s="21" t="str">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0</v>
      </c>
      <c r="I1005" s="24" t="str">
        <f>IFERROR(INDEX(Partidos!$J$4:$J$107,MATCH($A1005,Partidos!$A$4:$A$107,0)),"")</f>
        <v>Octavos</v>
      </c>
      <c r="J1005" s="21">
        <f>IF(AND(INDEX(Partidos!$J$4:$J$107,MATCH($A1005,Partidos!$A$4:$A$107,0))&lt;&gt;"Grupos",INDEX(Partidos!$H$4:$H$107,MATCH($A1005,Partidos!$A$4:$A$107,0))="Finalizado",$H1005&lt;&gt;"",$H1005=INDEX(Partidos!$K$4:$K$107,MATCH($A1005,Partidos!$A$4:$A$107,0))),1,0)</f>
        <v>0</v>
      </c>
    </row>
    <row r="1006" spans="1:10" x14ac:dyDescent="0.3">
      <c r="A1006" s="31">
        <v>92</v>
      </c>
      <c r="B1006" s="24" t="str">
        <f>IFERROR(INDEX(Partidos!$D$4:$D$107,MATCH($A1006,Partidos!$A$4:$A$107,0)),"")</f>
        <v>Ganador Octavos 7</v>
      </c>
      <c r="C1006" s="24" t="str">
        <f>IFERROR(INDEX(Partidos!$E$4:$E$107,MATCH($A1006,Partidos!$A$4:$A$107,0)),"")</f>
        <v>Ganador Octavos 8</v>
      </c>
      <c r="D1006" s="31" t="s">
        <v>264</v>
      </c>
      <c r="E1006" s="24">
        <f>IFERROR(INDEX(Pepe!F$4:F$107,MATCH($A1006,Pepe!$A$4:$A$107,0)),"")</f>
        <v>0</v>
      </c>
      <c r="F1006" s="24">
        <f>IFERROR(INDEX(Pepe!G$4:G$107,MATCH($A1006,Pepe!$A$4:$A$107,0)),"")</f>
        <v>0</v>
      </c>
      <c r="G1006" s="21" t="str">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0</v>
      </c>
      <c r="I1006" s="24" t="str">
        <f>IFERROR(INDEX(Partidos!$J$4:$J$107,MATCH($A1006,Partidos!$A$4:$A$107,0)),"")</f>
        <v>Octavos</v>
      </c>
      <c r="J1006" s="21">
        <f>IF(AND(INDEX(Partidos!$J$4:$J$107,MATCH($A1006,Partidos!$A$4:$A$107,0))&lt;&gt;"Grupos",INDEX(Partidos!$H$4:$H$107,MATCH($A1006,Partidos!$A$4:$A$107,0))="Finalizado",$H1006&lt;&gt;"",$H1006=INDEX(Partidos!$K$4:$K$107,MATCH($A1006,Partidos!$A$4:$A$107,0))),1,0)</f>
        <v>0</v>
      </c>
    </row>
    <row r="1007" spans="1:10" x14ac:dyDescent="0.3">
      <c r="A1007" s="29">
        <v>92</v>
      </c>
      <c r="B1007" s="24" t="str">
        <f>IFERROR(INDEX(Partidos!$D$4:$D$107,MATCH($A1007,Partidos!$A$4:$A$107,0)),"")</f>
        <v>Ganador Octavos 7</v>
      </c>
      <c r="C1007" s="24" t="str">
        <f>IFERROR(INDEX(Partidos!$E$4:$E$107,MATCH($A1007,Partidos!$A$4:$A$107,0)),"")</f>
        <v>Ganador Octavos 8</v>
      </c>
      <c r="D1007" s="29" t="s">
        <v>265</v>
      </c>
      <c r="E1007" s="24">
        <f>IFERROR(INDEX(Patri!F$4:F$107,MATCH($A1007,Patri!$A$4:$A$107,0)),"")</f>
        <v>0</v>
      </c>
      <c r="F1007" s="24">
        <f>IFERROR(INDEX(Patri!G$4:G$107,MATCH($A1007,Patri!$A$4:$A$107,0)),"")</f>
        <v>0</v>
      </c>
      <c r="G1007" s="21" t="str">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0</v>
      </c>
      <c r="I1007" s="24" t="str">
        <f>IFERROR(INDEX(Partidos!$J$4:$J$107,MATCH($A1007,Partidos!$A$4:$A$107,0)),"")</f>
        <v>Octavos</v>
      </c>
      <c r="J1007" s="21">
        <f>IF(AND(INDEX(Partidos!$J$4:$J$107,MATCH($A1007,Partidos!$A$4:$A$107,0))&lt;&gt;"Grupos",INDEX(Partidos!$H$4:$H$107,MATCH($A1007,Partidos!$A$4:$A$107,0))="Finalizado",$H1007&lt;&gt;"",$H1007=INDEX(Partidos!$K$4:$K$107,MATCH($A1007,Partidos!$A$4:$A$107,0))),1,0)</f>
        <v>0</v>
      </c>
    </row>
    <row r="1008" spans="1:10" x14ac:dyDescent="0.3">
      <c r="A1008" s="31">
        <v>92</v>
      </c>
      <c r="B1008" s="24" t="str">
        <f>IFERROR(INDEX(Partidos!$D$4:$D$107,MATCH($A1008,Partidos!$A$4:$A$107,0)),"")</f>
        <v>Ganador Octavos 7</v>
      </c>
      <c r="C1008" s="24" t="str">
        <f>IFERROR(INDEX(Partidos!$E$4:$E$107,MATCH($A1008,Partidos!$A$4:$A$107,0)),"")</f>
        <v>Ganador Octavos 8</v>
      </c>
      <c r="D1008" s="31" t="s">
        <v>266</v>
      </c>
      <c r="E1008" s="24">
        <f>IFERROR(INDEX(Kike!F$4:F$107,MATCH($A1008,Kike!$A$4:$A$107,0)),"")</f>
        <v>0</v>
      </c>
      <c r="F1008" s="24">
        <f>IFERROR(INDEX(Kike!G$4:G$107,MATCH($A1008,Kike!$A$4:$A$107,0)),"")</f>
        <v>0</v>
      </c>
      <c r="G1008" s="21" t="str">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0</v>
      </c>
      <c r="I1008" s="24" t="str">
        <f>IFERROR(INDEX(Partidos!$J$4:$J$107,MATCH($A1008,Partidos!$A$4:$A$107,0)),"")</f>
        <v>Octavos</v>
      </c>
      <c r="J1008" s="21">
        <f>IF(AND(INDEX(Partidos!$J$4:$J$107,MATCH($A1008,Partidos!$A$4:$A$107,0))&lt;&gt;"Grupos",INDEX(Partidos!$H$4:$H$107,MATCH($A1008,Partidos!$A$4:$A$107,0))="Finalizado",$H1008&lt;&gt;"",$H1008=INDEX(Partidos!$K$4:$K$107,MATCH($A1008,Partidos!$A$4:$A$107,0))),1,0)</f>
        <v>0</v>
      </c>
    </row>
    <row r="1009" spans="1:10" x14ac:dyDescent="0.3">
      <c r="A1009" s="29">
        <v>92</v>
      </c>
      <c r="B1009" s="24" t="str">
        <f>IFERROR(INDEX(Partidos!$D$4:$D$107,MATCH($A1009,Partidos!$A$4:$A$107,0)),"")</f>
        <v>Ganador Octavos 7</v>
      </c>
      <c r="C1009" s="24" t="str">
        <f>IFERROR(INDEX(Partidos!$E$4:$E$107,MATCH($A1009,Partidos!$A$4:$A$107,0)),"")</f>
        <v>Ganador Octavos 8</v>
      </c>
      <c r="D1009" s="29" t="s">
        <v>267</v>
      </c>
      <c r="E1009" s="24">
        <f>IFERROR(INDEX(Quintero!F$4:F$107,MATCH($A1009,Quintero!$A$4:$A$107,0)),"")</f>
        <v>0</v>
      </c>
      <c r="F1009" s="24">
        <f>IFERROR(INDEX(Quintero!G$4:G$107,MATCH($A1009,Quintero!$A$4:$A$107,0)),"")</f>
        <v>0</v>
      </c>
      <c r="G1009" s="21" t="str">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0</v>
      </c>
      <c r="I1009" s="24" t="str">
        <f>IFERROR(INDEX(Partidos!$J$4:$J$107,MATCH($A1009,Partidos!$A$4:$A$107,0)),"")</f>
        <v>Octavos</v>
      </c>
      <c r="J1009" s="21">
        <f>IF(AND(INDEX(Partidos!$J$4:$J$107,MATCH($A1009,Partidos!$A$4:$A$107,0))&lt;&gt;"Grupos",INDEX(Partidos!$H$4:$H$107,MATCH($A1009,Partidos!$A$4:$A$107,0))="Finalizado",$H1009&lt;&gt;"",$H1009=INDEX(Partidos!$K$4:$K$107,MATCH($A1009,Partidos!$A$4:$A$107,0))),1,0)</f>
        <v>0</v>
      </c>
    </row>
    <row r="1010" spans="1:10" x14ac:dyDescent="0.3">
      <c r="A1010" s="31">
        <v>92</v>
      </c>
      <c r="B1010" s="24" t="str">
        <f>IFERROR(INDEX(Partidos!$D$4:$D$107,MATCH($A1010,Partidos!$A$4:$A$107,0)),"")</f>
        <v>Ganador Octavos 7</v>
      </c>
      <c r="C1010" s="24" t="str">
        <f>IFERROR(INDEX(Partidos!$E$4:$E$107,MATCH($A1010,Partidos!$A$4:$A$107,0)),"")</f>
        <v>Ganador Octavos 8</v>
      </c>
      <c r="D1010" s="31" t="s">
        <v>268</v>
      </c>
      <c r="E1010" s="24">
        <f>IFERROR(INDEX(Nacho!F$4:F$107,MATCH($A1010,Nacho!$A$4:$A$107,0)),"")</f>
        <v>0</v>
      </c>
      <c r="F1010" s="24">
        <f>IFERROR(INDEX(Nacho!G$4:G$107,MATCH($A1010,Nacho!$A$4:$A$107,0)),"")</f>
        <v>0</v>
      </c>
      <c r="G1010" s="21" t="str">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0</v>
      </c>
      <c r="I1010" s="24" t="str">
        <f>IFERROR(INDEX(Partidos!$J$4:$J$107,MATCH($A1010,Partidos!$A$4:$A$107,0)),"")</f>
        <v>Octavos</v>
      </c>
      <c r="J1010" s="21">
        <f>IF(AND(INDEX(Partidos!$J$4:$J$107,MATCH($A1010,Partidos!$A$4:$A$107,0))&lt;&gt;"Grupos",INDEX(Partidos!$H$4:$H$107,MATCH($A1010,Partidos!$A$4:$A$107,0))="Finalizado",$H1010&lt;&gt;"",$H1010=INDEX(Partidos!$K$4:$K$107,MATCH($A1010,Partidos!$A$4:$A$107,0))),1,0)</f>
        <v>0</v>
      </c>
    </row>
    <row r="1011" spans="1:10" x14ac:dyDescent="0.3">
      <c r="A1011" s="29">
        <v>92</v>
      </c>
      <c r="B1011" s="24" t="str">
        <f>IFERROR(INDEX(Partidos!$D$4:$D$107,MATCH($A1011,Partidos!$A$4:$A$107,0)),"")</f>
        <v>Ganador Octavos 7</v>
      </c>
      <c r="C1011" s="24" t="str">
        <f>IFERROR(INDEX(Partidos!$E$4:$E$107,MATCH($A1011,Partidos!$A$4:$A$107,0)),"")</f>
        <v>Ganador Octavos 8</v>
      </c>
      <c r="D1011" s="29" t="s">
        <v>269</v>
      </c>
      <c r="E1011" s="24">
        <f>IFERROR(INDEX(Luis!F$4:F$107,MATCH($A1011,Luis!$A$4:$A$107,0)),"")</f>
        <v>0</v>
      </c>
      <c r="F1011" s="24">
        <f>IFERROR(INDEX(Luis!G$4:G$107,MATCH($A1011,Luis!$A$4:$A$107,0)),"")</f>
        <v>0</v>
      </c>
      <c r="G1011" s="21" t="str">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0</v>
      </c>
      <c r="I1011" s="24" t="str">
        <f>IFERROR(INDEX(Partidos!$J$4:$J$107,MATCH($A1011,Partidos!$A$4:$A$107,0)),"")</f>
        <v>Octavos</v>
      </c>
      <c r="J1011" s="21">
        <f>IF(AND(INDEX(Partidos!$J$4:$J$107,MATCH($A1011,Partidos!$A$4:$A$107,0))&lt;&gt;"Grupos",INDEX(Partidos!$H$4:$H$107,MATCH($A1011,Partidos!$A$4:$A$107,0))="Finalizado",$H1011&lt;&gt;"",$H1011=INDEX(Partidos!$K$4:$K$107,MATCH($A1011,Partidos!$A$4:$A$107,0))),1,0)</f>
        <v>0</v>
      </c>
    </row>
    <row r="1012" spans="1:10" x14ac:dyDescent="0.3">
      <c r="A1012" s="31">
        <v>92</v>
      </c>
      <c r="B1012" s="24" t="str">
        <f>IFERROR(INDEX(Partidos!$D$4:$D$107,MATCH($A1012,Partidos!$A$4:$A$107,0)),"")</f>
        <v>Ganador Octavos 7</v>
      </c>
      <c r="C1012" s="24" t="str">
        <f>IFERROR(INDEX(Partidos!$E$4:$E$107,MATCH($A1012,Partidos!$A$4:$A$107,0)),"")</f>
        <v>Ganador Octavos 8</v>
      </c>
      <c r="D1012" s="31" t="s">
        <v>270</v>
      </c>
      <c r="E1012" s="24">
        <f>IFERROR(INDEX(Felipe!F$4:F$107,MATCH($A1012,Felipe!$A$4:$A$107,0)),"")</f>
        <v>0</v>
      </c>
      <c r="F1012" s="24">
        <f>IFERROR(INDEX(Felipe!G$4:G$107,MATCH($A1012,Felipe!$A$4:$A$107,0)),"")</f>
        <v>0</v>
      </c>
      <c r="G1012" s="21" t="str">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0</v>
      </c>
      <c r="I1012" s="24" t="str">
        <f>IFERROR(INDEX(Partidos!$J$4:$J$107,MATCH($A1012,Partidos!$A$4:$A$107,0)),"")</f>
        <v>Octavos</v>
      </c>
      <c r="J1012" s="21">
        <f>IF(AND(INDEX(Partidos!$J$4:$J$107,MATCH($A1012,Partidos!$A$4:$A$107,0))&lt;&gt;"Grupos",INDEX(Partidos!$H$4:$H$107,MATCH($A1012,Partidos!$A$4:$A$107,0))="Finalizado",$H1012&lt;&gt;"",$H1012=INDEX(Partidos!$K$4:$K$107,MATCH($A1012,Partidos!$A$4:$A$107,0))),1,0)</f>
        <v>0</v>
      </c>
    </row>
    <row r="1013" spans="1:10" x14ac:dyDescent="0.3">
      <c r="A1013" s="29">
        <v>92</v>
      </c>
      <c r="B1013" s="24" t="str">
        <f>IFERROR(INDEX(Partidos!$D$4:$D$107,MATCH($A1013,Partidos!$A$4:$A$107,0)),"")</f>
        <v>Ganador Octavos 7</v>
      </c>
      <c r="C1013" s="24" t="str">
        <f>IFERROR(INDEX(Partidos!$E$4:$E$107,MATCH($A1013,Partidos!$A$4:$A$107,0)),"")</f>
        <v>Ganador Octavos 8</v>
      </c>
      <c r="D1013" s="29" t="s">
        <v>271</v>
      </c>
      <c r="E1013" s="24">
        <f>IFERROR(INDEX(Simón!F$4:F$107,MATCH($A1013,Simón!$A$4:$A$107,0)),"")</f>
        <v>0</v>
      </c>
      <c r="F1013" s="24">
        <f>IFERROR(INDEX(Simón!G$4:G$107,MATCH($A1013,Simón!$A$4:$A$107,0)),"")</f>
        <v>0</v>
      </c>
      <c r="G1013" s="21" t="str">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0</v>
      </c>
      <c r="I1013" s="24" t="str">
        <f>IFERROR(INDEX(Partidos!$J$4:$J$107,MATCH($A1013,Partidos!$A$4:$A$107,0)),"")</f>
        <v>Octavos</v>
      </c>
      <c r="J1013" s="21">
        <f>IF(AND(INDEX(Partidos!$J$4:$J$107,MATCH($A1013,Partidos!$A$4:$A$107,0))&lt;&gt;"Grupos",INDEX(Partidos!$H$4:$H$107,MATCH($A1013,Partidos!$A$4:$A$107,0))="Finalizado",$H1013&lt;&gt;"",$H1013=INDEX(Partidos!$K$4:$K$107,MATCH($A1013,Partidos!$A$4:$A$107,0))),1,0)</f>
        <v>0</v>
      </c>
    </row>
    <row r="1014" spans="1:10" x14ac:dyDescent="0.3">
      <c r="A1014" s="31">
        <v>92</v>
      </c>
      <c r="B1014" s="24" t="str">
        <f>IFERROR(INDEX(Partidos!$D$4:$D$107,MATCH($A1014,Partidos!$A$4:$A$107,0)),"")</f>
        <v>Ganador Octavos 7</v>
      </c>
      <c r="C1014" s="24" t="str">
        <f>IFERROR(INDEX(Partidos!$E$4:$E$107,MATCH($A1014,Partidos!$A$4:$A$107,0)),"")</f>
        <v>Ganador Octavos 8</v>
      </c>
      <c r="D1014" s="31" t="s">
        <v>272</v>
      </c>
      <c r="E1014" s="24">
        <f>IFERROR(INDEX(Muni!F$4:F$107,MATCH($A1014,Muni!$A$4:$A$107,0)),"")</f>
        <v>0</v>
      </c>
      <c r="F1014" s="24">
        <f>IFERROR(INDEX(Muni!G$4:G$107,MATCH($A1014,Muni!$A$4:$A$107,0)),"")</f>
        <v>0</v>
      </c>
      <c r="G1014" s="21" t="str">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0</v>
      </c>
      <c r="I1014" s="24" t="str">
        <f>IFERROR(INDEX(Partidos!$J$4:$J$107,MATCH($A1014,Partidos!$A$4:$A$107,0)),"")</f>
        <v>Octavos</v>
      </c>
      <c r="J1014" s="21">
        <f>IF(AND(INDEX(Partidos!$J$4:$J$107,MATCH($A1014,Partidos!$A$4:$A$107,0))&lt;&gt;"Grupos",INDEX(Partidos!$H$4:$H$107,MATCH($A1014,Partidos!$A$4:$A$107,0))="Finalizado",$H1014&lt;&gt;"",$H1014=INDEX(Partidos!$K$4:$K$107,MATCH($A1014,Partidos!$A$4:$A$107,0))),1,0)</f>
        <v>0</v>
      </c>
    </row>
    <row r="1015" spans="1:10" x14ac:dyDescent="0.3">
      <c r="A1015" s="29">
        <v>92</v>
      </c>
      <c r="B1015" s="24" t="str">
        <f>IFERROR(INDEX(Partidos!$D$4:$D$107,MATCH($A1015,Partidos!$A$4:$A$107,0)),"")</f>
        <v>Ganador Octavos 7</v>
      </c>
      <c r="C1015" s="24" t="str">
        <f>IFERROR(INDEX(Partidos!$E$4:$E$107,MATCH($A1015,Partidos!$A$4:$A$107,0)),"")</f>
        <v>Ganador Octavos 8</v>
      </c>
      <c r="D1015" s="29" t="s">
        <v>273</v>
      </c>
      <c r="E1015" s="24">
        <f>IFERROR(INDEX(Fer!F$4:F$107,MATCH($A1015,Fer!$A$4:$A$107,0)),"")</f>
        <v>0</v>
      </c>
      <c r="F1015" s="24">
        <f>IFERROR(INDEX(Fer!G$4:G$107,MATCH($A1015,Fer!$A$4:$A$107,0)),"")</f>
        <v>0</v>
      </c>
      <c r="G1015" s="21" t="str">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0</v>
      </c>
      <c r="I1015" s="24" t="str">
        <f>IFERROR(INDEX(Partidos!$J$4:$J$107,MATCH($A1015,Partidos!$A$4:$A$107,0)),"")</f>
        <v>Octavos</v>
      </c>
      <c r="J1015" s="21">
        <f>IF(AND(INDEX(Partidos!$J$4:$J$107,MATCH($A1015,Partidos!$A$4:$A$107,0))&lt;&gt;"Grupos",INDEX(Partidos!$H$4:$H$107,MATCH($A1015,Partidos!$A$4:$A$107,0))="Finalizado",$H1015&lt;&gt;"",$H1015=INDEX(Partidos!$K$4:$K$107,MATCH($A1015,Partidos!$A$4:$A$107,0))),1,0)</f>
        <v>0</v>
      </c>
    </row>
    <row r="1016" spans="1:10" x14ac:dyDescent="0.3">
      <c r="A1016" s="31">
        <v>93</v>
      </c>
      <c r="B1016" s="24" t="str">
        <f>IFERROR(INDEX(Partidos!$D$4:$D$107,MATCH($A1016,Partidos!$A$4:$A$107,0)),"")</f>
        <v>Ganador Octavos 9</v>
      </c>
      <c r="C1016" s="24" t="str">
        <f>IFERROR(INDEX(Partidos!$E$4:$E$107,MATCH($A1016,Partidos!$A$4:$A$107,0)),"")</f>
        <v>Ganador Octavos 10</v>
      </c>
      <c r="D1016" s="31" t="s">
        <v>55</v>
      </c>
      <c r="E1016" s="24">
        <f>IFERROR(INDEX(Álvaro!F$4:F$107,MATCH($A1016,Álvaro!$A$4:$A$107,0)),"")</f>
        <v>0</v>
      </c>
      <c r="F1016" s="24">
        <f>IFERROR(INDEX(Álvaro!G$4:G$107,MATCH($A1016,Álvaro!$A$4:$A$107,0)),"")</f>
        <v>0</v>
      </c>
      <c r="G1016" s="21" t="str">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0</v>
      </c>
      <c r="I1016" s="24" t="str">
        <f>IFERROR(INDEX(Partidos!$J$4:$J$107,MATCH($A1016,Partidos!$A$4:$A$107,0)),"")</f>
        <v>Octavos</v>
      </c>
      <c r="J1016" s="21">
        <f>IF(AND(INDEX(Partidos!$J$4:$J$107,MATCH($A1016,Partidos!$A$4:$A$107,0))&lt;&gt;"Grupos",INDEX(Partidos!$H$4:$H$107,MATCH($A1016,Partidos!$A$4:$A$107,0))="Finalizado",$H1016&lt;&gt;"",$H1016=INDEX(Partidos!$K$4:$K$107,MATCH($A1016,Partidos!$A$4:$A$107,0))),1,0)</f>
        <v>0</v>
      </c>
    </row>
    <row r="1017" spans="1:10" x14ac:dyDescent="0.3">
      <c r="A1017" s="29">
        <v>93</v>
      </c>
      <c r="B1017" s="24" t="str">
        <f>IFERROR(INDEX(Partidos!$D$4:$D$107,MATCH($A1017,Partidos!$A$4:$A$107,0)),"")</f>
        <v>Ganador Octavos 9</v>
      </c>
      <c r="C1017" s="24" t="str">
        <f>IFERROR(INDEX(Partidos!$E$4:$E$107,MATCH($A1017,Partidos!$A$4:$A$107,0)),"")</f>
        <v>Ganador Octavos 10</v>
      </c>
      <c r="D1017" s="29" t="s">
        <v>264</v>
      </c>
      <c r="E1017" s="24">
        <f>IFERROR(INDEX(Pepe!F$4:F$107,MATCH($A1017,Pepe!$A$4:$A$107,0)),"")</f>
        <v>0</v>
      </c>
      <c r="F1017" s="24">
        <f>IFERROR(INDEX(Pepe!G$4:G$107,MATCH($A1017,Pepe!$A$4:$A$107,0)),"")</f>
        <v>0</v>
      </c>
      <c r="G1017" s="21" t="str">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0</v>
      </c>
      <c r="I1017" s="24" t="str">
        <f>IFERROR(INDEX(Partidos!$J$4:$J$107,MATCH($A1017,Partidos!$A$4:$A$107,0)),"")</f>
        <v>Octavos</v>
      </c>
      <c r="J1017" s="21">
        <f>IF(AND(INDEX(Partidos!$J$4:$J$107,MATCH($A1017,Partidos!$A$4:$A$107,0))&lt;&gt;"Grupos",INDEX(Partidos!$H$4:$H$107,MATCH($A1017,Partidos!$A$4:$A$107,0))="Finalizado",$H1017&lt;&gt;"",$H1017=INDEX(Partidos!$K$4:$K$107,MATCH($A1017,Partidos!$A$4:$A$107,0))),1,0)</f>
        <v>0</v>
      </c>
    </row>
    <row r="1018" spans="1:10" x14ac:dyDescent="0.3">
      <c r="A1018" s="31">
        <v>93</v>
      </c>
      <c r="B1018" s="24" t="str">
        <f>IFERROR(INDEX(Partidos!$D$4:$D$107,MATCH($A1018,Partidos!$A$4:$A$107,0)),"")</f>
        <v>Ganador Octavos 9</v>
      </c>
      <c r="C1018" s="24" t="str">
        <f>IFERROR(INDEX(Partidos!$E$4:$E$107,MATCH($A1018,Partidos!$A$4:$A$107,0)),"")</f>
        <v>Ganador Octavos 10</v>
      </c>
      <c r="D1018" s="31" t="s">
        <v>265</v>
      </c>
      <c r="E1018" s="24">
        <f>IFERROR(INDEX(Patri!F$4:F$107,MATCH($A1018,Patri!$A$4:$A$107,0)),"")</f>
        <v>0</v>
      </c>
      <c r="F1018" s="24">
        <f>IFERROR(INDEX(Patri!G$4:G$107,MATCH($A1018,Patri!$A$4:$A$107,0)),"")</f>
        <v>0</v>
      </c>
      <c r="G1018" s="21" t="str">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0</v>
      </c>
      <c r="I1018" s="24" t="str">
        <f>IFERROR(INDEX(Partidos!$J$4:$J$107,MATCH($A1018,Partidos!$A$4:$A$107,0)),"")</f>
        <v>Octavos</v>
      </c>
      <c r="J1018" s="21">
        <f>IF(AND(INDEX(Partidos!$J$4:$J$107,MATCH($A1018,Partidos!$A$4:$A$107,0))&lt;&gt;"Grupos",INDEX(Partidos!$H$4:$H$107,MATCH($A1018,Partidos!$A$4:$A$107,0))="Finalizado",$H1018&lt;&gt;"",$H1018=INDEX(Partidos!$K$4:$K$107,MATCH($A1018,Partidos!$A$4:$A$107,0))),1,0)</f>
        <v>0</v>
      </c>
    </row>
    <row r="1019" spans="1:10" x14ac:dyDescent="0.3">
      <c r="A1019" s="29">
        <v>93</v>
      </c>
      <c r="B1019" s="24" t="str">
        <f>IFERROR(INDEX(Partidos!$D$4:$D$107,MATCH($A1019,Partidos!$A$4:$A$107,0)),"")</f>
        <v>Ganador Octavos 9</v>
      </c>
      <c r="C1019" s="24" t="str">
        <f>IFERROR(INDEX(Partidos!$E$4:$E$107,MATCH($A1019,Partidos!$A$4:$A$107,0)),"")</f>
        <v>Ganador Octavos 10</v>
      </c>
      <c r="D1019" s="29" t="s">
        <v>266</v>
      </c>
      <c r="E1019" s="24">
        <f>IFERROR(INDEX(Kike!F$4:F$107,MATCH($A1019,Kike!$A$4:$A$107,0)),"")</f>
        <v>0</v>
      </c>
      <c r="F1019" s="24">
        <f>IFERROR(INDEX(Kike!G$4:G$107,MATCH($A1019,Kike!$A$4:$A$107,0)),"")</f>
        <v>0</v>
      </c>
      <c r="G1019" s="21" t="str">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0</v>
      </c>
      <c r="I1019" s="24" t="str">
        <f>IFERROR(INDEX(Partidos!$J$4:$J$107,MATCH($A1019,Partidos!$A$4:$A$107,0)),"")</f>
        <v>Octavos</v>
      </c>
      <c r="J1019" s="21">
        <f>IF(AND(INDEX(Partidos!$J$4:$J$107,MATCH($A1019,Partidos!$A$4:$A$107,0))&lt;&gt;"Grupos",INDEX(Partidos!$H$4:$H$107,MATCH($A1019,Partidos!$A$4:$A$107,0))="Finalizado",$H1019&lt;&gt;"",$H1019=INDEX(Partidos!$K$4:$K$107,MATCH($A1019,Partidos!$A$4:$A$107,0))),1,0)</f>
        <v>0</v>
      </c>
    </row>
    <row r="1020" spans="1:10" x14ac:dyDescent="0.3">
      <c r="A1020" s="31">
        <v>93</v>
      </c>
      <c r="B1020" s="24" t="str">
        <f>IFERROR(INDEX(Partidos!$D$4:$D$107,MATCH($A1020,Partidos!$A$4:$A$107,0)),"")</f>
        <v>Ganador Octavos 9</v>
      </c>
      <c r="C1020" s="24" t="str">
        <f>IFERROR(INDEX(Partidos!$E$4:$E$107,MATCH($A1020,Partidos!$A$4:$A$107,0)),"")</f>
        <v>Ganador Octavos 10</v>
      </c>
      <c r="D1020" s="31" t="s">
        <v>267</v>
      </c>
      <c r="E1020" s="24">
        <f>IFERROR(INDEX(Quintero!F$4:F$107,MATCH($A1020,Quintero!$A$4:$A$107,0)),"")</f>
        <v>0</v>
      </c>
      <c r="F1020" s="24">
        <f>IFERROR(INDEX(Quintero!G$4:G$107,MATCH($A1020,Quintero!$A$4:$A$107,0)),"")</f>
        <v>0</v>
      </c>
      <c r="G1020" s="21" t="str">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0</v>
      </c>
      <c r="I1020" s="24" t="str">
        <f>IFERROR(INDEX(Partidos!$J$4:$J$107,MATCH($A1020,Partidos!$A$4:$A$107,0)),"")</f>
        <v>Octavos</v>
      </c>
      <c r="J1020" s="21">
        <f>IF(AND(INDEX(Partidos!$J$4:$J$107,MATCH($A1020,Partidos!$A$4:$A$107,0))&lt;&gt;"Grupos",INDEX(Partidos!$H$4:$H$107,MATCH($A1020,Partidos!$A$4:$A$107,0))="Finalizado",$H1020&lt;&gt;"",$H1020=INDEX(Partidos!$K$4:$K$107,MATCH($A1020,Partidos!$A$4:$A$107,0))),1,0)</f>
        <v>0</v>
      </c>
    </row>
    <row r="1021" spans="1:10" x14ac:dyDescent="0.3">
      <c r="A1021" s="29">
        <v>93</v>
      </c>
      <c r="B1021" s="24" t="str">
        <f>IFERROR(INDEX(Partidos!$D$4:$D$107,MATCH($A1021,Partidos!$A$4:$A$107,0)),"")</f>
        <v>Ganador Octavos 9</v>
      </c>
      <c r="C1021" s="24" t="str">
        <f>IFERROR(INDEX(Partidos!$E$4:$E$107,MATCH($A1021,Partidos!$A$4:$A$107,0)),"")</f>
        <v>Ganador Octavos 10</v>
      </c>
      <c r="D1021" s="29" t="s">
        <v>268</v>
      </c>
      <c r="E1021" s="24">
        <f>IFERROR(INDEX(Nacho!F$4:F$107,MATCH($A1021,Nacho!$A$4:$A$107,0)),"")</f>
        <v>0</v>
      </c>
      <c r="F1021" s="24">
        <f>IFERROR(INDEX(Nacho!G$4:G$107,MATCH($A1021,Nacho!$A$4:$A$107,0)),"")</f>
        <v>0</v>
      </c>
      <c r="G1021" s="21" t="str">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0</v>
      </c>
      <c r="I1021" s="24" t="str">
        <f>IFERROR(INDEX(Partidos!$J$4:$J$107,MATCH($A1021,Partidos!$A$4:$A$107,0)),"")</f>
        <v>Octavos</v>
      </c>
      <c r="J1021" s="21">
        <f>IF(AND(INDEX(Partidos!$J$4:$J$107,MATCH($A1021,Partidos!$A$4:$A$107,0))&lt;&gt;"Grupos",INDEX(Partidos!$H$4:$H$107,MATCH($A1021,Partidos!$A$4:$A$107,0))="Finalizado",$H1021&lt;&gt;"",$H1021=INDEX(Partidos!$K$4:$K$107,MATCH($A1021,Partidos!$A$4:$A$107,0))),1,0)</f>
        <v>0</v>
      </c>
    </row>
    <row r="1022" spans="1:10" x14ac:dyDescent="0.3">
      <c r="A1022" s="31">
        <v>93</v>
      </c>
      <c r="B1022" s="24" t="str">
        <f>IFERROR(INDEX(Partidos!$D$4:$D$107,MATCH($A1022,Partidos!$A$4:$A$107,0)),"")</f>
        <v>Ganador Octavos 9</v>
      </c>
      <c r="C1022" s="24" t="str">
        <f>IFERROR(INDEX(Partidos!$E$4:$E$107,MATCH($A1022,Partidos!$A$4:$A$107,0)),"")</f>
        <v>Ganador Octavos 10</v>
      </c>
      <c r="D1022" s="31" t="s">
        <v>269</v>
      </c>
      <c r="E1022" s="24">
        <f>IFERROR(INDEX(Luis!F$4:F$107,MATCH($A1022,Luis!$A$4:$A$107,0)),"")</f>
        <v>0</v>
      </c>
      <c r="F1022" s="24">
        <f>IFERROR(INDEX(Luis!G$4:G$107,MATCH($A1022,Luis!$A$4:$A$107,0)),"")</f>
        <v>0</v>
      </c>
      <c r="G1022" s="21" t="str">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0</v>
      </c>
      <c r="I1022" s="24" t="str">
        <f>IFERROR(INDEX(Partidos!$J$4:$J$107,MATCH($A1022,Partidos!$A$4:$A$107,0)),"")</f>
        <v>Octavos</v>
      </c>
      <c r="J1022" s="21">
        <f>IF(AND(INDEX(Partidos!$J$4:$J$107,MATCH($A1022,Partidos!$A$4:$A$107,0))&lt;&gt;"Grupos",INDEX(Partidos!$H$4:$H$107,MATCH($A1022,Partidos!$A$4:$A$107,0))="Finalizado",$H1022&lt;&gt;"",$H1022=INDEX(Partidos!$K$4:$K$107,MATCH($A1022,Partidos!$A$4:$A$107,0))),1,0)</f>
        <v>0</v>
      </c>
    </row>
    <row r="1023" spans="1:10" x14ac:dyDescent="0.3">
      <c r="A1023" s="29">
        <v>93</v>
      </c>
      <c r="B1023" s="24" t="str">
        <f>IFERROR(INDEX(Partidos!$D$4:$D$107,MATCH($A1023,Partidos!$A$4:$A$107,0)),"")</f>
        <v>Ganador Octavos 9</v>
      </c>
      <c r="C1023" s="24" t="str">
        <f>IFERROR(INDEX(Partidos!$E$4:$E$107,MATCH($A1023,Partidos!$A$4:$A$107,0)),"")</f>
        <v>Ganador Octavos 10</v>
      </c>
      <c r="D1023" s="29" t="s">
        <v>270</v>
      </c>
      <c r="E1023" s="24">
        <f>IFERROR(INDEX(Felipe!F$4:F$107,MATCH($A1023,Felipe!$A$4:$A$107,0)),"")</f>
        <v>0</v>
      </c>
      <c r="F1023" s="24">
        <f>IFERROR(INDEX(Felipe!G$4:G$107,MATCH($A1023,Felipe!$A$4:$A$107,0)),"")</f>
        <v>0</v>
      </c>
      <c r="G1023" s="21" t="str">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0</v>
      </c>
      <c r="I1023" s="24" t="str">
        <f>IFERROR(INDEX(Partidos!$J$4:$J$107,MATCH($A1023,Partidos!$A$4:$A$107,0)),"")</f>
        <v>Octavos</v>
      </c>
      <c r="J1023" s="21">
        <f>IF(AND(INDEX(Partidos!$J$4:$J$107,MATCH($A1023,Partidos!$A$4:$A$107,0))&lt;&gt;"Grupos",INDEX(Partidos!$H$4:$H$107,MATCH($A1023,Partidos!$A$4:$A$107,0))="Finalizado",$H1023&lt;&gt;"",$H1023=INDEX(Partidos!$K$4:$K$107,MATCH($A1023,Partidos!$A$4:$A$107,0))),1,0)</f>
        <v>0</v>
      </c>
    </row>
    <row r="1024" spans="1:10" x14ac:dyDescent="0.3">
      <c r="A1024" s="31">
        <v>93</v>
      </c>
      <c r="B1024" s="24" t="str">
        <f>IFERROR(INDEX(Partidos!$D$4:$D$107,MATCH($A1024,Partidos!$A$4:$A$107,0)),"")</f>
        <v>Ganador Octavos 9</v>
      </c>
      <c r="C1024" s="24" t="str">
        <f>IFERROR(INDEX(Partidos!$E$4:$E$107,MATCH($A1024,Partidos!$A$4:$A$107,0)),"")</f>
        <v>Ganador Octavos 10</v>
      </c>
      <c r="D1024" s="31" t="s">
        <v>271</v>
      </c>
      <c r="E1024" s="24">
        <f>IFERROR(INDEX(Simón!F$4:F$107,MATCH($A1024,Simón!$A$4:$A$107,0)),"")</f>
        <v>0</v>
      </c>
      <c r="F1024" s="24">
        <f>IFERROR(INDEX(Simón!G$4:G$107,MATCH($A1024,Simón!$A$4:$A$107,0)),"")</f>
        <v>0</v>
      </c>
      <c r="G1024" s="21" t="str">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0</v>
      </c>
      <c r="I1024" s="24" t="str">
        <f>IFERROR(INDEX(Partidos!$J$4:$J$107,MATCH($A1024,Partidos!$A$4:$A$107,0)),"")</f>
        <v>Octavos</v>
      </c>
      <c r="J1024" s="21">
        <f>IF(AND(INDEX(Partidos!$J$4:$J$107,MATCH($A1024,Partidos!$A$4:$A$107,0))&lt;&gt;"Grupos",INDEX(Partidos!$H$4:$H$107,MATCH($A1024,Partidos!$A$4:$A$107,0))="Finalizado",$H1024&lt;&gt;"",$H1024=INDEX(Partidos!$K$4:$K$107,MATCH($A1024,Partidos!$A$4:$A$107,0))),1,0)</f>
        <v>0</v>
      </c>
    </row>
    <row r="1025" spans="1:10" x14ac:dyDescent="0.3">
      <c r="A1025" s="29">
        <v>93</v>
      </c>
      <c r="B1025" s="24" t="str">
        <f>IFERROR(INDEX(Partidos!$D$4:$D$107,MATCH($A1025,Partidos!$A$4:$A$107,0)),"")</f>
        <v>Ganador Octavos 9</v>
      </c>
      <c r="C1025" s="24" t="str">
        <f>IFERROR(INDEX(Partidos!$E$4:$E$107,MATCH($A1025,Partidos!$A$4:$A$107,0)),"")</f>
        <v>Ganador Octavos 10</v>
      </c>
      <c r="D1025" s="29" t="s">
        <v>272</v>
      </c>
      <c r="E1025" s="24">
        <f>IFERROR(INDEX(Muni!F$4:F$107,MATCH($A1025,Muni!$A$4:$A$107,0)),"")</f>
        <v>0</v>
      </c>
      <c r="F1025" s="24">
        <f>IFERROR(INDEX(Muni!G$4:G$107,MATCH($A1025,Muni!$A$4:$A$107,0)),"")</f>
        <v>0</v>
      </c>
      <c r="G1025" s="21" t="str">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0</v>
      </c>
      <c r="I1025" s="24" t="str">
        <f>IFERROR(INDEX(Partidos!$J$4:$J$107,MATCH($A1025,Partidos!$A$4:$A$107,0)),"")</f>
        <v>Octavos</v>
      </c>
      <c r="J1025" s="21">
        <f>IF(AND(INDEX(Partidos!$J$4:$J$107,MATCH($A1025,Partidos!$A$4:$A$107,0))&lt;&gt;"Grupos",INDEX(Partidos!$H$4:$H$107,MATCH($A1025,Partidos!$A$4:$A$107,0))="Finalizado",$H1025&lt;&gt;"",$H1025=INDEX(Partidos!$K$4:$K$107,MATCH($A1025,Partidos!$A$4:$A$107,0))),1,0)</f>
        <v>0</v>
      </c>
    </row>
    <row r="1026" spans="1:10" x14ac:dyDescent="0.3">
      <c r="A1026" s="31">
        <v>93</v>
      </c>
      <c r="B1026" s="24" t="str">
        <f>IFERROR(INDEX(Partidos!$D$4:$D$107,MATCH($A1026,Partidos!$A$4:$A$107,0)),"")</f>
        <v>Ganador Octavos 9</v>
      </c>
      <c r="C1026" s="24" t="str">
        <f>IFERROR(INDEX(Partidos!$E$4:$E$107,MATCH($A1026,Partidos!$A$4:$A$107,0)),"")</f>
        <v>Ganador Octavos 10</v>
      </c>
      <c r="D1026" s="31" t="s">
        <v>273</v>
      </c>
      <c r="E1026" s="24">
        <f>IFERROR(INDEX(Fer!F$4:F$107,MATCH($A1026,Fer!$A$4:$A$107,0)),"")</f>
        <v>0</v>
      </c>
      <c r="F1026" s="24">
        <f>IFERROR(INDEX(Fer!G$4:G$107,MATCH($A1026,Fer!$A$4:$A$107,0)),"")</f>
        <v>0</v>
      </c>
      <c r="G1026" s="21" t="str">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0</v>
      </c>
      <c r="I1026" s="24" t="str">
        <f>IFERROR(INDEX(Partidos!$J$4:$J$107,MATCH($A1026,Partidos!$A$4:$A$107,0)),"")</f>
        <v>Octavos</v>
      </c>
      <c r="J1026" s="21">
        <f>IF(AND(INDEX(Partidos!$J$4:$J$107,MATCH($A1026,Partidos!$A$4:$A$107,0))&lt;&gt;"Grupos",INDEX(Partidos!$H$4:$H$107,MATCH($A1026,Partidos!$A$4:$A$107,0))="Finalizado",$H1026&lt;&gt;"",$H1026=INDEX(Partidos!$K$4:$K$107,MATCH($A1026,Partidos!$A$4:$A$107,0))),1,0)</f>
        <v>0</v>
      </c>
    </row>
    <row r="1027" spans="1:10" x14ac:dyDescent="0.3">
      <c r="A1027" s="29">
        <v>94</v>
      </c>
      <c r="B1027" s="24" t="str">
        <f>IFERROR(INDEX(Partidos!$D$4:$D$107,MATCH($A1027,Partidos!$A$4:$A$107,0)),"")</f>
        <v>Ganador Octavos 11</v>
      </c>
      <c r="C1027" s="24" t="str">
        <f>IFERROR(INDEX(Partidos!$E$4:$E$107,MATCH($A1027,Partidos!$A$4:$A$107,0)),"")</f>
        <v>Ganador Octavos 12</v>
      </c>
      <c r="D1027" s="29" t="s">
        <v>55</v>
      </c>
      <c r="E1027" s="24">
        <f>IFERROR(INDEX(Álvaro!F$4:F$107,MATCH($A1027,Álvaro!$A$4:$A$107,0)),"")</f>
        <v>0</v>
      </c>
      <c r="F1027" s="24">
        <f>IFERROR(INDEX(Álvaro!G$4:G$107,MATCH($A1027,Álvaro!$A$4:$A$107,0)),"")</f>
        <v>0</v>
      </c>
      <c r="G1027" s="21" t="str">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0</v>
      </c>
      <c r="I1027" s="24" t="str">
        <f>IFERROR(INDEX(Partidos!$J$4:$J$107,MATCH($A1027,Partidos!$A$4:$A$107,0)),"")</f>
        <v>Octavos</v>
      </c>
      <c r="J1027" s="21">
        <f>IF(AND(INDEX(Partidos!$J$4:$J$107,MATCH($A1027,Partidos!$A$4:$A$107,0))&lt;&gt;"Grupos",INDEX(Partidos!$H$4:$H$107,MATCH($A1027,Partidos!$A$4:$A$107,0))="Finalizado",$H1027&lt;&gt;"",$H1027=INDEX(Partidos!$K$4:$K$107,MATCH($A1027,Partidos!$A$4:$A$107,0))),1,0)</f>
        <v>0</v>
      </c>
    </row>
    <row r="1028" spans="1:10" x14ac:dyDescent="0.3">
      <c r="A1028" s="31">
        <v>94</v>
      </c>
      <c r="B1028" s="24" t="str">
        <f>IFERROR(INDEX(Partidos!$D$4:$D$107,MATCH($A1028,Partidos!$A$4:$A$107,0)),"")</f>
        <v>Ganador Octavos 11</v>
      </c>
      <c r="C1028" s="24" t="str">
        <f>IFERROR(INDEX(Partidos!$E$4:$E$107,MATCH($A1028,Partidos!$A$4:$A$107,0)),"")</f>
        <v>Ganador Octavos 12</v>
      </c>
      <c r="D1028" s="31" t="s">
        <v>264</v>
      </c>
      <c r="E1028" s="24">
        <f>IFERROR(INDEX(Pepe!F$4:F$107,MATCH($A1028,Pepe!$A$4:$A$107,0)),"")</f>
        <v>0</v>
      </c>
      <c r="F1028" s="24">
        <f>IFERROR(INDEX(Pepe!G$4:G$107,MATCH($A1028,Pepe!$A$4:$A$107,0)),"")</f>
        <v>0</v>
      </c>
      <c r="G1028" s="21" t="str">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0</v>
      </c>
      <c r="I1028" s="24" t="str">
        <f>IFERROR(INDEX(Partidos!$J$4:$J$107,MATCH($A1028,Partidos!$A$4:$A$107,0)),"")</f>
        <v>Octavos</v>
      </c>
      <c r="J1028" s="21">
        <f>IF(AND(INDEX(Partidos!$J$4:$J$107,MATCH($A1028,Partidos!$A$4:$A$107,0))&lt;&gt;"Grupos",INDEX(Partidos!$H$4:$H$107,MATCH($A1028,Partidos!$A$4:$A$107,0))="Finalizado",$H1028&lt;&gt;"",$H1028=INDEX(Partidos!$K$4:$K$107,MATCH($A1028,Partidos!$A$4:$A$107,0))),1,0)</f>
        <v>0</v>
      </c>
    </row>
    <row r="1029" spans="1:10" x14ac:dyDescent="0.3">
      <c r="A1029" s="29">
        <v>94</v>
      </c>
      <c r="B1029" s="24" t="str">
        <f>IFERROR(INDEX(Partidos!$D$4:$D$107,MATCH($A1029,Partidos!$A$4:$A$107,0)),"")</f>
        <v>Ganador Octavos 11</v>
      </c>
      <c r="C1029" s="24" t="str">
        <f>IFERROR(INDEX(Partidos!$E$4:$E$107,MATCH($A1029,Partidos!$A$4:$A$107,0)),"")</f>
        <v>Ganador Octavos 12</v>
      </c>
      <c r="D1029" s="29" t="s">
        <v>265</v>
      </c>
      <c r="E1029" s="24">
        <f>IFERROR(INDEX(Patri!F$4:F$107,MATCH($A1029,Patri!$A$4:$A$107,0)),"")</f>
        <v>0</v>
      </c>
      <c r="F1029" s="24">
        <f>IFERROR(INDEX(Patri!G$4:G$107,MATCH($A1029,Patri!$A$4:$A$107,0)),"")</f>
        <v>0</v>
      </c>
      <c r="G1029" s="21" t="str">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0</v>
      </c>
      <c r="I1029" s="24" t="str">
        <f>IFERROR(INDEX(Partidos!$J$4:$J$107,MATCH($A1029,Partidos!$A$4:$A$107,0)),"")</f>
        <v>Octavos</v>
      </c>
      <c r="J1029" s="21">
        <f>IF(AND(INDEX(Partidos!$J$4:$J$107,MATCH($A1029,Partidos!$A$4:$A$107,0))&lt;&gt;"Grupos",INDEX(Partidos!$H$4:$H$107,MATCH($A1029,Partidos!$A$4:$A$107,0))="Finalizado",$H1029&lt;&gt;"",$H1029=INDEX(Partidos!$K$4:$K$107,MATCH($A1029,Partidos!$A$4:$A$107,0))),1,0)</f>
        <v>0</v>
      </c>
    </row>
    <row r="1030" spans="1:10" x14ac:dyDescent="0.3">
      <c r="A1030" s="31">
        <v>94</v>
      </c>
      <c r="B1030" s="24" t="str">
        <f>IFERROR(INDEX(Partidos!$D$4:$D$107,MATCH($A1030,Partidos!$A$4:$A$107,0)),"")</f>
        <v>Ganador Octavos 11</v>
      </c>
      <c r="C1030" s="24" t="str">
        <f>IFERROR(INDEX(Partidos!$E$4:$E$107,MATCH($A1030,Partidos!$A$4:$A$107,0)),"")</f>
        <v>Ganador Octavos 12</v>
      </c>
      <c r="D1030" s="31" t="s">
        <v>266</v>
      </c>
      <c r="E1030" s="24">
        <f>IFERROR(INDEX(Kike!F$4:F$107,MATCH($A1030,Kike!$A$4:$A$107,0)),"")</f>
        <v>0</v>
      </c>
      <c r="F1030" s="24">
        <f>IFERROR(INDEX(Kike!G$4:G$107,MATCH($A1030,Kike!$A$4:$A$107,0)),"")</f>
        <v>0</v>
      </c>
      <c r="G1030" s="21" t="str">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0</v>
      </c>
      <c r="I1030" s="24" t="str">
        <f>IFERROR(INDEX(Partidos!$J$4:$J$107,MATCH($A1030,Partidos!$A$4:$A$107,0)),"")</f>
        <v>Octavos</v>
      </c>
      <c r="J1030" s="21">
        <f>IF(AND(INDEX(Partidos!$J$4:$J$107,MATCH($A1030,Partidos!$A$4:$A$107,0))&lt;&gt;"Grupos",INDEX(Partidos!$H$4:$H$107,MATCH($A1030,Partidos!$A$4:$A$107,0))="Finalizado",$H1030&lt;&gt;"",$H1030=INDEX(Partidos!$K$4:$K$107,MATCH($A1030,Partidos!$A$4:$A$107,0))),1,0)</f>
        <v>0</v>
      </c>
    </row>
    <row r="1031" spans="1:10" x14ac:dyDescent="0.3">
      <c r="A1031" s="29">
        <v>94</v>
      </c>
      <c r="B1031" s="24" t="str">
        <f>IFERROR(INDEX(Partidos!$D$4:$D$107,MATCH($A1031,Partidos!$A$4:$A$107,0)),"")</f>
        <v>Ganador Octavos 11</v>
      </c>
      <c r="C1031" s="24" t="str">
        <f>IFERROR(INDEX(Partidos!$E$4:$E$107,MATCH($A1031,Partidos!$A$4:$A$107,0)),"")</f>
        <v>Ganador Octavos 12</v>
      </c>
      <c r="D1031" s="29" t="s">
        <v>267</v>
      </c>
      <c r="E1031" s="24">
        <f>IFERROR(INDEX(Quintero!F$4:F$107,MATCH($A1031,Quintero!$A$4:$A$107,0)),"")</f>
        <v>0</v>
      </c>
      <c r="F1031" s="24">
        <f>IFERROR(INDEX(Quintero!G$4:G$107,MATCH($A1031,Quintero!$A$4:$A$107,0)),"")</f>
        <v>0</v>
      </c>
      <c r="G1031" s="21" t="str">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0</v>
      </c>
      <c r="I1031" s="24" t="str">
        <f>IFERROR(INDEX(Partidos!$J$4:$J$107,MATCH($A1031,Partidos!$A$4:$A$107,0)),"")</f>
        <v>Octavos</v>
      </c>
      <c r="J1031" s="21">
        <f>IF(AND(INDEX(Partidos!$J$4:$J$107,MATCH($A1031,Partidos!$A$4:$A$107,0))&lt;&gt;"Grupos",INDEX(Partidos!$H$4:$H$107,MATCH($A1031,Partidos!$A$4:$A$107,0))="Finalizado",$H1031&lt;&gt;"",$H1031=INDEX(Partidos!$K$4:$K$107,MATCH($A1031,Partidos!$A$4:$A$107,0))),1,0)</f>
        <v>0</v>
      </c>
    </row>
    <row r="1032" spans="1:10" x14ac:dyDescent="0.3">
      <c r="A1032" s="31">
        <v>94</v>
      </c>
      <c r="B1032" s="24" t="str">
        <f>IFERROR(INDEX(Partidos!$D$4:$D$107,MATCH($A1032,Partidos!$A$4:$A$107,0)),"")</f>
        <v>Ganador Octavos 11</v>
      </c>
      <c r="C1032" s="24" t="str">
        <f>IFERROR(INDEX(Partidos!$E$4:$E$107,MATCH($A1032,Partidos!$A$4:$A$107,0)),"")</f>
        <v>Ganador Octavos 12</v>
      </c>
      <c r="D1032" s="31" t="s">
        <v>268</v>
      </c>
      <c r="E1032" s="24">
        <f>IFERROR(INDEX(Nacho!F$4:F$107,MATCH($A1032,Nacho!$A$4:$A$107,0)),"")</f>
        <v>0</v>
      </c>
      <c r="F1032" s="24">
        <f>IFERROR(INDEX(Nacho!G$4:G$107,MATCH($A1032,Nacho!$A$4:$A$107,0)),"")</f>
        <v>0</v>
      </c>
      <c r="G1032" s="21" t="str">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0</v>
      </c>
      <c r="I1032" s="24" t="str">
        <f>IFERROR(INDEX(Partidos!$J$4:$J$107,MATCH($A1032,Partidos!$A$4:$A$107,0)),"")</f>
        <v>Octavos</v>
      </c>
      <c r="J1032" s="21">
        <f>IF(AND(INDEX(Partidos!$J$4:$J$107,MATCH($A1032,Partidos!$A$4:$A$107,0))&lt;&gt;"Grupos",INDEX(Partidos!$H$4:$H$107,MATCH($A1032,Partidos!$A$4:$A$107,0))="Finalizado",$H1032&lt;&gt;"",$H1032=INDEX(Partidos!$K$4:$K$107,MATCH($A1032,Partidos!$A$4:$A$107,0))),1,0)</f>
        <v>0</v>
      </c>
    </row>
    <row r="1033" spans="1:10" x14ac:dyDescent="0.3">
      <c r="A1033" s="29">
        <v>94</v>
      </c>
      <c r="B1033" s="24" t="str">
        <f>IFERROR(INDEX(Partidos!$D$4:$D$107,MATCH($A1033,Partidos!$A$4:$A$107,0)),"")</f>
        <v>Ganador Octavos 11</v>
      </c>
      <c r="C1033" s="24" t="str">
        <f>IFERROR(INDEX(Partidos!$E$4:$E$107,MATCH($A1033,Partidos!$A$4:$A$107,0)),"")</f>
        <v>Ganador Octavos 12</v>
      </c>
      <c r="D1033" s="29" t="s">
        <v>269</v>
      </c>
      <c r="E1033" s="24">
        <f>IFERROR(INDEX(Luis!F$4:F$107,MATCH($A1033,Luis!$A$4:$A$107,0)),"")</f>
        <v>0</v>
      </c>
      <c r="F1033" s="24">
        <f>IFERROR(INDEX(Luis!G$4:G$107,MATCH($A1033,Luis!$A$4:$A$107,0)),"")</f>
        <v>0</v>
      </c>
      <c r="G1033" s="21" t="str">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0</v>
      </c>
      <c r="I1033" s="24" t="str">
        <f>IFERROR(INDEX(Partidos!$J$4:$J$107,MATCH($A1033,Partidos!$A$4:$A$107,0)),"")</f>
        <v>Octavos</v>
      </c>
      <c r="J1033" s="21">
        <f>IF(AND(INDEX(Partidos!$J$4:$J$107,MATCH($A1033,Partidos!$A$4:$A$107,0))&lt;&gt;"Grupos",INDEX(Partidos!$H$4:$H$107,MATCH($A1033,Partidos!$A$4:$A$107,0))="Finalizado",$H1033&lt;&gt;"",$H1033=INDEX(Partidos!$K$4:$K$107,MATCH($A1033,Partidos!$A$4:$A$107,0))),1,0)</f>
        <v>0</v>
      </c>
    </row>
    <row r="1034" spans="1:10" x14ac:dyDescent="0.3">
      <c r="A1034" s="31">
        <v>94</v>
      </c>
      <c r="B1034" s="24" t="str">
        <f>IFERROR(INDEX(Partidos!$D$4:$D$107,MATCH($A1034,Partidos!$A$4:$A$107,0)),"")</f>
        <v>Ganador Octavos 11</v>
      </c>
      <c r="C1034" s="24" t="str">
        <f>IFERROR(INDEX(Partidos!$E$4:$E$107,MATCH($A1034,Partidos!$A$4:$A$107,0)),"")</f>
        <v>Ganador Octavos 12</v>
      </c>
      <c r="D1034" s="31" t="s">
        <v>270</v>
      </c>
      <c r="E1034" s="24">
        <f>IFERROR(INDEX(Felipe!F$4:F$107,MATCH($A1034,Felipe!$A$4:$A$107,0)),"")</f>
        <v>0</v>
      </c>
      <c r="F1034" s="24">
        <f>IFERROR(INDEX(Felipe!G$4:G$107,MATCH($A1034,Felipe!$A$4:$A$107,0)),"")</f>
        <v>0</v>
      </c>
      <c r="G1034" s="21" t="str">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0</v>
      </c>
      <c r="I1034" s="24" t="str">
        <f>IFERROR(INDEX(Partidos!$J$4:$J$107,MATCH($A1034,Partidos!$A$4:$A$107,0)),"")</f>
        <v>Octavos</v>
      </c>
      <c r="J1034" s="21">
        <f>IF(AND(INDEX(Partidos!$J$4:$J$107,MATCH($A1034,Partidos!$A$4:$A$107,0))&lt;&gt;"Grupos",INDEX(Partidos!$H$4:$H$107,MATCH($A1034,Partidos!$A$4:$A$107,0))="Finalizado",$H1034&lt;&gt;"",$H1034=INDEX(Partidos!$K$4:$K$107,MATCH($A1034,Partidos!$A$4:$A$107,0))),1,0)</f>
        <v>0</v>
      </c>
    </row>
    <row r="1035" spans="1:10" x14ac:dyDescent="0.3">
      <c r="A1035" s="29">
        <v>94</v>
      </c>
      <c r="B1035" s="24" t="str">
        <f>IFERROR(INDEX(Partidos!$D$4:$D$107,MATCH($A1035,Partidos!$A$4:$A$107,0)),"")</f>
        <v>Ganador Octavos 11</v>
      </c>
      <c r="C1035" s="24" t="str">
        <f>IFERROR(INDEX(Partidos!$E$4:$E$107,MATCH($A1035,Partidos!$A$4:$A$107,0)),"")</f>
        <v>Ganador Octavos 12</v>
      </c>
      <c r="D1035" s="29" t="s">
        <v>271</v>
      </c>
      <c r="E1035" s="24">
        <f>IFERROR(INDEX(Simón!F$4:F$107,MATCH($A1035,Simón!$A$4:$A$107,0)),"")</f>
        <v>0</v>
      </c>
      <c r="F1035" s="24">
        <f>IFERROR(INDEX(Simón!G$4:G$107,MATCH($A1035,Simón!$A$4:$A$107,0)),"")</f>
        <v>0</v>
      </c>
      <c r="G1035" s="21" t="str">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0</v>
      </c>
      <c r="I1035" s="24" t="str">
        <f>IFERROR(INDEX(Partidos!$J$4:$J$107,MATCH($A1035,Partidos!$A$4:$A$107,0)),"")</f>
        <v>Octavos</v>
      </c>
      <c r="J1035" s="21">
        <f>IF(AND(INDEX(Partidos!$J$4:$J$107,MATCH($A1035,Partidos!$A$4:$A$107,0))&lt;&gt;"Grupos",INDEX(Partidos!$H$4:$H$107,MATCH($A1035,Partidos!$A$4:$A$107,0))="Finalizado",$H1035&lt;&gt;"",$H1035=INDEX(Partidos!$K$4:$K$107,MATCH($A1035,Partidos!$A$4:$A$107,0))),1,0)</f>
        <v>0</v>
      </c>
    </row>
    <row r="1036" spans="1:10" x14ac:dyDescent="0.3">
      <c r="A1036" s="31">
        <v>94</v>
      </c>
      <c r="B1036" s="24" t="str">
        <f>IFERROR(INDEX(Partidos!$D$4:$D$107,MATCH($A1036,Partidos!$A$4:$A$107,0)),"")</f>
        <v>Ganador Octavos 11</v>
      </c>
      <c r="C1036" s="24" t="str">
        <f>IFERROR(INDEX(Partidos!$E$4:$E$107,MATCH($A1036,Partidos!$A$4:$A$107,0)),"")</f>
        <v>Ganador Octavos 12</v>
      </c>
      <c r="D1036" s="31" t="s">
        <v>272</v>
      </c>
      <c r="E1036" s="24">
        <f>IFERROR(INDEX(Muni!F$4:F$107,MATCH($A1036,Muni!$A$4:$A$107,0)),"")</f>
        <v>0</v>
      </c>
      <c r="F1036" s="24">
        <f>IFERROR(INDEX(Muni!G$4:G$107,MATCH($A1036,Muni!$A$4:$A$107,0)),"")</f>
        <v>0</v>
      </c>
      <c r="G1036" s="21" t="str">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0</v>
      </c>
      <c r="I1036" s="24" t="str">
        <f>IFERROR(INDEX(Partidos!$J$4:$J$107,MATCH($A1036,Partidos!$A$4:$A$107,0)),"")</f>
        <v>Octavos</v>
      </c>
      <c r="J1036" s="21">
        <f>IF(AND(INDEX(Partidos!$J$4:$J$107,MATCH($A1036,Partidos!$A$4:$A$107,0))&lt;&gt;"Grupos",INDEX(Partidos!$H$4:$H$107,MATCH($A1036,Partidos!$A$4:$A$107,0))="Finalizado",$H1036&lt;&gt;"",$H1036=INDEX(Partidos!$K$4:$K$107,MATCH($A1036,Partidos!$A$4:$A$107,0))),1,0)</f>
        <v>0</v>
      </c>
    </row>
    <row r="1037" spans="1:10" x14ac:dyDescent="0.3">
      <c r="A1037" s="29">
        <v>94</v>
      </c>
      <c r="B1037" s="24" t="str">
        <f>IFERROR(INDEX(Partidos!$D$4:$D$107,MATCH($A1037,Partidos!$A$4:$A$107,0)),"")</f>
        <v>Ganador Octavos 11</v>
      </c>
      <c r="C1037" s="24" t="str">
        <f>IFERROR(INDEX(Partidos!$E$4:$E$107,MATCH($A1037,Partidos!$A$4:$A$107,0)),"")</f>
        <v>Ganador Octavos 12</v>
      </c>
      <c r="D1037" s="29" t="s">
        <v>273</v>
      </c>
      <c r="E1037" s="24">
        <f>IFERROR(INDEX(Fer!F$4:F$107,MATCH($A1037,Fer!$A$4:$A$107,0)),"")</f>
        <v>0</v>
      </c>
      <c r="F1037" s="24">
        <f>IFERROR(INDEX(Fer!G$4:G$107,MATCH($A1037,Fer!$A$4:$A$107,0)),"")</f>
        <v>0</v>
      </c>
      <c r="G1037" s="21" t="str">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0</v>
      </c>
      <c r="I1037" s="24" t="str">
        <f>IFERROR(INDEX(Partidos!$J$4:$J$107,MATCH($A1037,Partidos!$A$4:$A$107,0)),"")</f>
        <v>Octavos</v>
      </c>
      <c r="J1037" s="21">
        <f>IF(AND(INDEX(Partidos!$J$4:$J$107,MATCH($A1037,Partidos!$A$4:$A$107,0))&lt;&gt;"Grupos",INDEX(Partidos!$H$4:$H$107,MATCH($A1037,Partidos!$A$4:$A$107,0))="Finalizado",$H1037&lt;&gt;"",$H1037=INDEX(Partidos!$K$4:$K$107,MATCH($A1037,Partidos!$A$4:$A$107,0))),1,0)</f>
        <v>0</v>
      </c>
    </row>
    <row r="1038" spans="1:10" x14ac:dyDescent="0.3">
      <c r="A1038" s="31">
        <v>95</v>
      </c>
      <c r="B1038" s="24" t="str">
        <f>IFERROR(INDEX(Partidos!$D$4:$D$107,MATCH($A1038,Partidos!$A$4:$A$107,0)),"")</f>
        <v>Ganador Octavos 13</v>
      </c>
      <c r="C1038" s="24" t="str">
        <f>IFERROR(INDEX(Partidos!$E$4:$E$107,MATCH($A1038,Partidos!$A$4:$A$107,0)),"")</f>
        <v>Ganador Octavos 14</v>
      </c>
      <c r="D1038" s="31" t="s">
        <v>55</v>
      </c>
      <c r="E1038" s="24">
        <f>IFERROR(INDEX(Álvaro!F$4:F$107,MATCH($A1038,Álvaro!$A$4:$A$107,0)),"")</f>
        <v>0</v>
      </c>
      <c r="F1038" s="24">
        <f>IFERROR(INDEX(Álvaro!G$4:G$107,MATCH($A1038,Álvaro!$A$4:$A$107,0)),"")</f>
        <v>0</v>
      </c>
      <c r="G1038" s="21" t="str">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0</v>
      </c>
      <c r="I1038" s="24" t="str">
        <f>IFERROR(INDEX(Partidos!$J$4:$J$107,MATCH($A1038,Partidos!$A$4:$A$107,0)),"")</f>
        <v>Octavos</v>
      </c>
      <c r="J1038" s="21">
        <f>IF(AND(INDEX(Partidos!$J$4:$J$107,MATCH($A1038,Partidos!$A$4:$A$107,0))&lt;&gt;"Grupos",INDEX(Partidos!$H$4:$H$107,MATCH($A1038,Partidos!$A$4:$A$107,0))="Finalizado",$H1038&lt;&gt;"",$H1038=INDEX(Partidos!$K$4:$K$107,MATCH($A1038,Partidos!$A$4:$A$107,0))),1,0)</f>
        <v>0</v>
      </c>
    </row>
    <row r="1039" spans="1:10" x14ac:dyDescent="0.3">
      <c r="A1039" s="29">
        <v>95</v>
      </c>
      <c r="B1039" s="24" t="str">
        <f>IFERROR(INDEX(Partidos!$D$4:$D$107,MATCH($A1039,Partidos!$A$4:$A$107,0)),"")</f>
        <v>Ganador Octavos 13</v>
      </c>
      <c r="C1039" s="24" t="str">
        <f>IFERROR(INDEX(Partidos!$E$4:$E$107,MATCH($A1039,Partidos!$A$4:$A$107,0)),"")</f>
        <v>Ganador Octavos 14</v>
      </c>
      <c r="D1039" s="29" t="s">
        <v>264</v>
      </c>
      <c r="E1039" s="24">
        <f>IFERROR(INDEX(Pepe!F$4:F$107,MATCH($A1039,Pepe!$A$4:$A$107,0)),"")</f>
        <v>0</v>
      </c>
      <c r="F1039" s="24">
        <f>IFERROR(INDEX(Pepe!G$4:G$107,MATCH($A1039,Pepe!$A$4:$A$107,0)),"")</f>
        <v>0</v>
      </c>
      <c r="G1039" s="21" t="str">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0</v>
      </c>
      <c r="I1039" s="24" t="str">
        <f>IFERROR(INDEX(Partidos!$J$4:$J$107,MATCH($A1039,Partidos!$A$4:$A$107,0)),"")</f>
        <v>Octavos</v>
      </c>
      <c r="J1039" s="21">
        <f>IF(AND(INDEX(Partidos!$J$4:$J$107,MATCH($A1039,Partidos!$A$4:$A$107,0))&lt;&gt;"Grupos",INDEX(Partidos!$H$4:$H$107,MATCH($A1039,Partidos!$A$4:$A$107,0))="Finalizado",$H1039&lt;&gt;"",$H1039=INDEX(Partidos!$K$4:$K$107,MATCH($A1039,Partidos!$A$4:$A$107,0))),1,0)</f>
        <v>0</v>
      </c>
    </row>
    <row r="1040" spans="1:10" x14ac:dyDescent="0.3">
      <c r="A1040" s="31">
        <v>95</v>
      </c>
      <c r="B1040" s="24" t="str">
        <f>IFERROR(INDEX(Partidos!$D$4:$D$107,MATCH($A1040,Partidos!$A$4:$A$107,0)),"")</f>
        <v>Ganador Octavos 13</v>
      </c>
      <c r="C1040" s="24" t="str">
        <f>IFERROR(INDEX(Partidos!$E$4:$E$107,MATCH($A1040,Partidos!$A$4:$A$107,0)),"")</f>
        <v>Ganador Octavos 14</v>
      </c>
      <c r="D1040" s="31" t="s">
        <v>265</v>
      </c>
      <c r="E1040" s="24">
        <f>IFERROR(INDEX(Patri!F$4:F$107,MATCH($A1040,Patri!$A$4:$A$107,0)),"")</f>
        <v>0</v>
      </c>
      <c r="F1040" s="24">
        <f>IFERROR(INDEX(Patri!G$4:G$107,MATCH($A1040,Patri!$A$4:$A$107,0)),"")</f>
        <v>0</v>
      </c>
      <c r="G1040" s="21" t="str">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0</v>
      </c>
      <c r="I1040" s="24" t="str">
        <f>IFERROR(INDEX(Partidos!$J$4:$J$107,MATCH($A1040,Partidos!$A$4:$A$107,0)),"")</f>
        <v>Octavos</v>
      </c>
      <c r="J1040" s="21">
        <f>IF(AND(INDEX(Partidos!$J$4:$J$107,MATCH($A1040,Partidos!$A$4:$A$107,0))&lt;&gt;"Grupos",INDEX(Partidos!$H$4:$H$107,MATCH($A1040,Partidos!$A$4:$A$107,0))="Finalizado",$H1040&lt;&gt;"",$H1040=INDEX(Partidos!$K$4:$K$107,MATCH($A1040,Partidos!$A$4:$A$107,0))),1,0)</f>
        <v>0</v>
      </c>
    </row>
    <row r="1041" spans="1:10" x14ac:dyDescent="0.3">
      <c r="A1041" s="29">
        <v>95</v>
      </c>
      <c r="B1041" s="24" t="str">
        <f>IFERROR(INDEX(Partidos!$D$4:$D$107,MATCH($A1041,Partidos!$A$4:$A$107,0)),"")</f>
        <v>Ganador Octavos 13</v>
      </c>
      <c r="C1041" s="24" t="str">
        <f>IFERROR(INDEX(Partidos!$E$4:$E$107,MATCH($A1041,Partidos!$A$4:$A$107,0)),"")</f>
        <v>Ganador Octavos 14</v>
      </c>
      <c r="D1041" s="29" t="s">
        <v>266</v>
      </c>
      <c r="E1041" s="24">
        <f>IFERROR(INDEX(Kike!F$4:F$107,MATCH($A1041,Kike!$A$4:$A$107,0)),"")</f>
        <v>0</v>
      </c>
      <c r="F1041" s="24">
        <f>IFERROR(INDEX(Kike!G$4:G$107,MATCH($A1041,Kike!$A$4:$A$107,0)),"")</f>
        <v>0</v>
      </c>
      <c r="G1041" s="21" t="str">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0</v>
      </c>
      <c r="I1041" s="24" t="str">
        <f>IFERROR(INDEX(Partidos!$J$4:$J$107,MATCH($A1041,Partidos!$A$4:$A$107,0)),"")</f>
        <v>Octavos</v>
      </c>
      <c r="J1041" s="21">
        <f>IF(AND(INDEX(Partidos!$J$4:$J$107,MATCH($A1041,Partidos!$A$4:$A$107,0))&lt;&gt;"Grupos",INDEX(Partidos!$H$4:$H$107,MATCH($A1041,Partidos!$A$4:$A$107,0))="Finalizado",$H1041&lt;&gt;"",$H1041=INDEX(Partidos!$K$4:$K$107,MATCH($A1041,Partidos!$A$4:$A$107,0))),1,0)</f>
        <v>0</v>
      </c>
    </row>
    <row r="1042" spans="1:10" x14ac:dyDescent="0.3">
      <c r="A1042" s="31">
        <v>95</v>
      </c>
      <c r="B1042" s="24" t="str">
        <f>IFERROR(INDEX(Partidos!$D$4:$D$107,MATCH($A1042,Partidos!$A$4:$A$107,0)),"")</f>
        <v>Ganador Octavos 13</v>
      </c>
      <c r="C1042" s="24" t="str">
        <f>IFERROR(INDEX(Partidos!$E$4:$E$107,MATCH($A1042,Partidos!$A$4:$A$107,0)),"")</f>
        <v>Ganador Octavos 14</v>
      </c>
      <c r="D1042" s="31" t="s">
        <v>267</v>
      </c>
      <c r="E1042" s="24">
        <f>IFERROR(INDEX(Quintero!F$4:F$107,MATCH($A1042,Quintero!$A$4:$A$107,0)),"")</f>
        <v>0</v>
      </c>
      <c r="F1042" s="24">
        <f>IFERROR(INDEX(Quintero!G$4:G$107,MATCH($A1042,Quintero!$A$4:$A$107,0)),"")</f>
        <v>0</v>
      </c>
      <c r="G1042" s="21" t="str">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0</v>
      </c>
      <c r="I1042" s="24" t="str">
        <f>IFERROR(INDEX(Partidos!$J$4:$J$107,MATCH($A1042,Partidos!$A$4:$A$107,0)),"")</f>
        <v>Octavos</v>
      </c>
      <c r="J1042" s="21">
        <f>IF(AND(INDEX(Partidos!$J$4:$J$107,MATCH($A1042,Partidos!$A$4:$A$107,0))&lt;&gt;"Grupos",INDEX(Partidos!$H$4:$H$107,MATCH($A1042,Partidos!$A$4:$A$107,0))="Finalizado",$H1042&lt;&gt;"",$H1042=INDEX(Partidos!$K$4:$K$107,MATCH($A1042,Partidos!$A$4:$A$107,0))),1,0)</f>
        <v>0</v>
      </c>
    </row>
    <row r="1043" spans="1:10" x14ac:dyDescent="0.3">
      <c r="A1043" s="29">
        <v>95</v>
      </c>
      <c r="B1043" s="24" t="str">
        <f>IFERROR(INDEX(Partidos!$D$4:$D$107,MATCH($A1043,Partidos!$A$4:$A$107,0)),"")</f>
        <v>Ganador Octavos 13</v>
      </c>
      <c r="C1043" s="24" t="str">
        <f>IFERROR(INDEX(Partidos!$E$4:$E$107,MATCH($A1043,Partidos!$A$4:$A$107,0)),"")</f>
        <v>Ganador Octavos 14</v>
      </c>
      <c r="D1043" s="29" t="s">
        <v>268</v>
      </c>
      <c r="E1043" s="24">
        <f>IFERROR(INDEX(Nacho!F$4:F$107,MATCH($A1043,Nacho!$A$4:$A$107,0)),"")</f>
        <v>0</v>
      </c>
      <c r="F1043" s="24">
        <f>IFERROR(INDEX(Nacho!G$4:G$107,MATCH($A1043,Nacho!$A$4:$A$107,0)),"")</f>
        <v>0</v>
      </c>
      <c r="G1043" s="21" t="str">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0</v>
      </c>
      <c r="I1043" s="24" t="str">
        <f>IFERROR(INDEX(Partidos!$J$4:$J$107,MATCH($A1043,Partidos!$A$4:$A$107,0)),"")</f>
        <v>Octavos</v>
      </c>
      <c r="J1043" s="21">
        <f>IF(AND(INDEX(Partidos!$J$4:$J$107,MATCH($A1043,Partidos!$A$4:$A$107,0))&lt;&gt;"Grupos",INDEX(Partidos!$H$4:$H$107,MATCH($A1043,Partidos!$A$4:$A$107,0))="Finalizado",$H1043&lt;&gt;"",$H1043=INDEX(Partidos!$K$4:$K$107,MATCH($A1043,Partidos!$A$4:$A$107,0))),1,0)</f>
        <v>0</v>
      </c>
    </row>
    <row r="1044" spans="1:10" x14ac:dyDescent="0.3">
      <c r="A1044" s="31">
        <v>95</v>
      </c>
      <c r="B1044" s="24" t="str">
        <f>IFERROR(INDEX(Partidos!$D$4:$D$107,MATCH($A1044,Partidos!$A$4:$A$107,0)),"")</f>
        <v>Ganador Octavos 13</v>
      </c>
      <c r="C1044" s="24" t="str">
        <f>IFERROR(INDEX(Partidos!$E$4:$E$107,MATCH($A1044,Partidos!$A$4:$A$107,0)),"")</f>
        <v>Ganador Octavos 14</v>
      </c>
      <c r="D1044" s="31" t="s">
        <v>269</v>
      </c>
      <c r="E1044" s="24">
        <f>IFERROR(INDEX(Luis!F$4:F$107,MATCH($A1044,Luis!$A$4:$A$107,0)),"")</f>
        <v>0</v>
      </c>
      <c r="F1044" s="24">
        <f>IFERROR(INDEX(Luis!G$4:G$107,MATCH($A1044,Luis!$A$4:$A$107,0)),"")</f>
        <v>0</v>
      </c>
      <c r="G1044" s="21" t="str">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0</v>
      </c>
      <c r="I1044" s="24" t="str">
        <f>IFERROR(INDEX(Partidos!$J$4:$J$107,MATCH($A1044,Partidos!$A$4:$A$107,0)),"")</f>
        <v>Octavos</v>
      </c>
      <c r="J1044" s="21">
        <f>IF(AND(INDEX(Partidos!$J$4:$J$107,MATCH($A1044,Partidos!$A$4:$A$107,0))&lt;&gt;"Grupos",INDEX(Partidos!$H$4:$H$107,MATCH($A1044,Partidos!$A$4:$A$107,0))="Finalizado",$H1044&lt;&gt;"",$H1044=INDEX(Partidos!$K$4:$K$107,MATCH($A1044,Partidos!$A$4:$A$107,0))),1,0)</f>
        <v>0</v>
      </c>
    </row>
    <row r="1045" spans="1:10" x14ac:dyDescent="0.3">
      <c r="A1045" s="29">
        <v>95</v>
      </c>
      <c r="B1045" s="24" t="str">
        <f>IFERROR(INDEX(Partidos!$D$4:$D$107,MATCH($A1045,Partidos!$A$4:$A$107,0)),"")</f>
        <v>Ganador Octavos 13</v>
      </c>
      <c r="C1045" s="24" t="str">
        <f>IFERROR(INDEX(Partidos!$E$4:$E$107,MATCH($A1045,Partidos!$A$4:$A$107,0)),"")</f>
        <v>Ganador Octavos 14</v>
      </c>
      <c r="D1045" s="29" t="s">
        <v>270</v>
      </c>
      <c r="E1045" s="24">
        <f>IFERROR(INDEX(Felipe!F$4:F$107,MATCH($A1045,Felipe!$A$4:$A$107,0)),"")</f>
        <v>0</v>
      </c>
      <c r="F1045" s="24">
        <f>IFERROR(INDEX(Felipe!G$4:G$107,MATCH($A1045,Felipe!$A$4:$A$107,0)),"")</f>
        <v>0</v>
      </c>
      <c r="G1045" s="21" t="str">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0</v>
      </c>
      <c r="I1045" s="24" t="str">
        <f>IFERROR(INDEX(Partidos!$J$4:$J$107,MATCH($A1045,Partidos!$A$4:$A$107,0)),"")</f>
        <v>Octavos</v>
      </c>
      <c r="J1045" s="21">
        <f>IF(AND(INDEX(Partidos!$J$4:$J$107,MATCH($A1045,Partidos!$A$4:$A$107,0))&lt;&gt;"Grupos",INDEX(Partidos!$H$4:$H$107,MATCH($A1045,Partidos!$A$4:$A$107,0))="Finalizado",$H1045&lt;&gt;"",$H1045=INDEX(Partidos!$K$4:$K$107,MATCH($A1045,Partidos!$A$4:$A$107,0))),1,0)</f>
        <v>0</v>
      </c>
    </row>
    <row r="1046" spans="1:10" x14ac:dyDescent="0.3">
      <c r="A1046" s="31">
        <v>95</v>
      </c>
      <c r="B1046" s="24" t="str">
        <f>IFERROR(INDEX(Partidos!$D$4:$D$107,MATCH($A1046,Partidos!$A$4:$A$107,0)),"")</f>
        <v>Ganador Octavos 13</v>
      </c>
      <c r="C1046" s="24" t="str">
        <f>IFERROR(INDEX(Partidos!$E$4:$E$107,MATCH($A1046,Partidos!$A$4:$A$107,0)),"")</f>
        <v>Ganador Octavos 14</v>
      </c>
      <c r="D1046" s="31" t="s">
        <v>271</v>
      </c>
      <c r="E1046" s="24">
        <f>IFERROR(INDEX(Simón!F$4:F$107,MATCH($A1046,Simón!$A$4:$A$107,0)),"")</f>
        <v>0</v>
      </c>
      <c r="F1046" s="24">
        <f>IFERROR(INDEX(Simón!G$4:G$107,MATCH($A1046,Simón!$A$4:$A$107,0)),"")</f>
        <v>0</v>
      </c>
      <c r="G1046" s="21" t="str">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0</v>
      </c>
      <c r="I1046" s="24" t="str">
        <f>IFERROR(INDEX(Partidos!$J$4:$J$107,MATCH($A1046,Partidos!$A$4:$A$107,0)),"")</f>
        <v>Octavos</v>
      </c>
      <c r="J1046" s="21">
        <f>IF(AND(INDEX(Partidos!$J$4:$J$107,MATCH($A1046,Partidos!$A$4:$A$107,0))&lt;&gt;"Grupos",INDEX(Partidos!$H$4:$H$107,MATCH($A1046,Partidos!$A$4:$A$107,0))="Finalizado",$H1046&lt;&gt;"",$H1046=INDEX(Partidos!$K$4:$K$107,MATCH($A1046,Partidos!$A$4:$A$107,0))),1,0)</f>
        <v>0</v>
      </c>
    </row>
    <row r="1047" spans="1:10" x14ac:dyDescent="0.3">
      <c r="A1047" s="29">
        <v>95</v>
      </c>
      <c r="B1047" s="24" t="str">
        <f>IFERROR(INDEX(Partidos!$D$4:$D$107,MATCH($A1047,Partidos!$A$4:$A$107,0)),"")</f>
        <v>Ganador Octavos 13</v>
      </c>
      <c r="C1047" s="24" t="str">
        <f>IFERROR(INDEX(Partidos!$E$4:$E$107,MATCH($A1047,Partidos!$A$4:$A$107,0)),"")</f>
        <v>Ganador Octavos 14</v>
      </c>
      <c r="D1047" s="29" t="s">
        <v>272</v>
      </c>
      <c r="E1047" s="24">
        <f>IFERROR(INDEX(Muni!F$4:F$107,MATCH($A1047,Muni!$A$4:$A$107,0)),"")</f>
        <v>0</v>
      </c>
      <c r="F1047" s="24">
        <f>IFERROR(INDEX(Muni!G$4:G$107,MATCH($A1047,Muni!$A$4:$A$107,0)),"")</f>
        <v>0</v>
      </c>
      <c r="G1047" s="21" t="str">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0</v>
      </c>
      <c r="I1047" s="24" t="str">
        <f>IFERROR(INDEX(Partidos!$J$4:$J$107,MATCH($A1047,Partidos!$A$4:$A$107,0)),"")</f>
        <v>Octavos</v>
      </c>
      <c r="J1047" s="21">
        <f>IF(AND(INDEX(Partidos!$J$4:$J$107,MATCH($A1047,Partidos!$A$4:$A$107,0))&lt;&gt;"Grupos",INDEX(Partidos!$H$4:$H$107,MATCH($A1047,Partidos!$A$4:$A$107,0))="Finalizado",$H1047&lt;&gt;"",$H1047=INDEX(Partidos!$K$4:$K$107,MATCH($A1047,Partidos!$A$4:$A$107,0))),1,0)</f>
        <v>0</v>
      </c>
    </row>
    <row r="1048" spans="1:10" x14ac:dyDescent="0.3">
      <c r="A1048" s="31">
        <v>95</v>
      </c>
      <c r="B1048" s="24" t="str">
        <f>IFERROR(INDEX(Partidos!$D$4:$D$107,MATCH($A1048,Partidos!$A$4:$A$107,0)),"")</f>
        <v>Ganador Octavos 13</v>
      </c>
      <c r="C1048" s="24" t="str">
        <f>IFERROR(INDEX(Partidos!$E$4:$E$107,MATCH($A1048,Partidos!$A$4:$A$107,0)),"")</f>
        <v>Ganador Octavos 14</v>
      </c>
      <c r="D1048" s="31" t="s">
        <v>273</v>
      </c>
      <c r="E1048" s="24">
        <f>IFERROR(INDEX(Fer!F$4:F$107,MATCH($A1048,Fer!$A$4:$A$107,0)),"")</f>
        <v>0</v>
      </c>
      <c r="F1048" s="24">
        <f>IFERROR(INDEX(Fer!G$4:G$107,MATCH($A1048,Fer!$A$4:$A$107,0)),"")</f>
        <v>0</v>
      </c>
      <c r="G1048" s="21" t="str">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0</v>
      </c>
      <c r="I1048" s="24" t="str">
        <f>IFERROR(INDEX(Partidos!$J$4:$J$107,MATCH($A1048,Partidos!$A$4:$A$107,0)),"")</f>
        <v>Octavos</v>
      </c>
      <c r="J1048" s="21">
        <f>IF(AND(INDEX(Partidos!$J$4:$J$107,MATCH($A1048,Partidos!$A$4:$A$107,0))&lt;&gt;"Grupos",INDEX(Partidos!$H$4:$H$107,MATCH($A1048,Partidos!$A$4:$A$107,0))="Finalizado",$H1048&lt;&gt;"",$H1048=INDEX(Partidos!$K$4:$K$107,MATCH($A1048,Partidos!$A$4:$A$107,0))),1,0)</f>
        <v>0</v>
      </c>
    </row>
    <row r="1049" spans="1:10" x14ac:dyDescent="0.3">
      <c r="A1049" s="29">
        <v>96</v>
      </c>
      <c r="B1049" s="24" t="str">
        <f>IFERROR(INDEX(Partidos!$D$4:$D$107,MATCH($A1049,Partidos!$A$4:$A$107,0)),"")</f>
        <v>Ganador Octavos 15</v>
      </c>
      <c r="C1049" s="24" t="str">
        <f>IFERROR(INDEX(Partidos!$E$4:$E$107,MATCH($A1049,Partidos!$A$4:$A$107,0)),"")</f>
        <v>Ganador Octavos 16</v>
      </c>
      <c r="D1049" s="29" t="s">
        <v>55</v>
      </c>
      <c r="E1049" s="24">
        <f>IFERROR(INDEX(Álvaro!F$4:F$107,MATCH($A1049,Álvaro!$A$4:$A$107,0)),"")</f>
        <v>0</v>
      </c>
      <c r="F1049" s="24">
        <f>IFERROR(INDEX(Álvaro!G$4:G$107,MATCH($A1049,Álvaro!$A$4:$A$107,0)),"")</f>
        <v>0</v>
      </c>
      <c r="G1049" s="21" t="str">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0</v>
      </c>
      <c r="I1049" s="24" t="str">
        <f>IFERROR(INDEX(Partidos!$J$4:$J$107,MATCH($A1049,Partidos!$A$4:$A$107,0)),"")</f>
        <v>Octavos</v>
      </c>
      <c r="J1049" s="21">
        <f>IF(AND(INDEX(Partidos!$J$4:$J$107,MATCH($A1049,Partidos!$A$4:$A$107,0))&lt;&gt;"Grupos",INDEX(Partidos!$H$4:$H$107,MATCH($A1049,Partidos!$A$4:$A$107,0))="Finalizado",$H1049&lt;&gt;"",$H1049=INDEX(Partidos!$K$4:$K$107,MATCH($A1049,Partidos!$A$4:$A$107,0))),1,0)</f>
        <v>0</v>
      </c>
    </row>
    <row r="1050" spans="1:10" x14ac:dyDescent="0.3">
      <c r="A1050" s="31">
        <v>96</v>
      </c>
      <c r="B1050" s="24" t="str">
        <f>IFERROR(INDEX(Partidos!$D$4:$D$107,MATCH($A1050,Partidos!$A$4:$A$107,0)),"")</f>
        <v>Ganador Octavos 15</v>
      </c>
      <c r="C1050" s="24" t="str">
        <f>IFERROR(INDEX(Partidos!$E$4:$E$107,MATCH($A1050,Partidos!$A$4:$A$107,0)),"")</f>
        <v>Ganador Octavos 16</v>
      </c>
      <c r="D1050" s="31" t="s">
        <v>264</v>
      </c>
      <c r="E1050" s="24">
        <f>IFERROR(INDEX(Pepe!F$4:F$107,MATCH($A1050,Pepe!$A$4:$A$107,0)),"")</f>
        <v>0</v>
      </c>
      <c r="F1050" s="24">
        <f>IFERROR(INDEX(Pepe!G$4:G$107,MATCH($A1050,Pepe!$A$4:$A$107,0)),"")</f>
        <v>0</v>
      </c>
      <c r="G1050" s="21" t="str">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0</v>
      </c>
      <c r="I1050" s="24" t="str">
        <f>IFERROR(INDEX(Partidos!$J$4:$J$107,MATCH($A1050,Partidos!$A$4:$A$107,0)),"")</f>
        <v>Octavos</v>
      </c>
      <c r="J1050" s="21">
        <f>IF(AND(INDEX(Partidos!$J$4:$J$107,MATCH($A1050,Partidos!$A$4:$A$107,0))&lt;&gt;"Grupos",INDEX(Partidos!$H$4:$H$107,MATCH($A1050,Partidos!$A$4:$A$107,0))="Finalizado",$H1050&lt;&gt;"",$H1050=INDEX(Partidos!$K$4:$K$107,MATCH($A1050,Partidos!$A$4:$A$107,0))),1,0)</f>
        <v>0</v>
      </c>
    </row>
    <row r="1051" spans="1:10" x14ac:dyDescent="0.3">
      <c r="A1051" s="29">
        <v>96</v>
      </c>
      <c r="B1051" s="24" t="str">
        <f>IFERROR(INDEX(Partidos!$D$4:$D$107,MATCH($A1051,Partidos!$A$4:$A$107,0)),"")</f>
        <v>Ganador Octavos 15</v>
      </c>
      <c r="C1051" s="24" t="str">
        <f>IFERROR(INDEX(Partidos!$E$4:$E$107,MATCH($A1051,Partidos!$A$4:$A$107,0)),"")</f>
        <v>Ganador Octavos 16</v>
      </c>
      <c r="D1051" s="29" t="s">
        <v>265</v>
      </c>
      <c r="E1051" s="24">
        <f>IFERROR(INDEX(Patri!F$4:F$107,MATCH($A1051,Patri!$A$4:$A$107,0)),"")</f>
        <v>0</v>
      </c>
      <c r="F1051" s="24">
        <f>IFERROR(INDEX(Patri!G$4:G$107,MATCH($A1051,Patri!$A$4:$A$107,0)),"")</f>
        <v>0</v>
      </c>
      <c r="G1051" s="21" t="str">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0</v>
      </c>
      <c r="I1051" s="24" t="str">
        <f>IFERROR(INDEX(Partidos!$J$4:$J$107,MATCH($A1051,Partidos!$A$4:$A$107,0)),"")</f>
        <v>Octavos</v>
      </c>
      <c r="J1051" s="21">
        <f>IF(AND(INDEX(Partidos!$J$4:$J$107,MATCH($A1051,Partidos!$A$4:$A$107,0))&lt;&gt;"Grupos",INDEX(Partidos!$H$4:$H$107,MATCH($A1051,Partidos!$A$4:$A$107,0))="Finalizado",$H1051&lt;&gt;"",$H1051=INDEX(Partidos!$K$4:$K$107,MATCH($A1051,Partidos!$A$4:$A$107,0))),1,0)</f>
        <v>0</v>
      </c>
    </row>
    <row r="1052" spans="1:10" x14ac:dyDescent="0.3">
      <c r="A1052" s="31">
        <v>96</v>
      </c>
      <c r="B1052" s="24" t="str">
        <f>IFERROR(INDEX(Partidos!$D$4:$D$107,MATCH($A1052,Partidos!$A$4:$A$107,0)),"")</f>
        <v>Ganador Octavos 15</v>
      </c>
      <c r="C1052" s="24" t="str">
        <f>IFERROR(INDEX(Partidos!$E$4:$E$107,MATCH($A1052,Partidos!$A$4:$A$107,0)),"")</f>
        <v>Ganador Octavos 16</v>
      </c>
      <c r="D1052" s="31" t="s">
        <v>266</v>
      </c>
      <c r="E1052" s="24">
        <f>IFERROR(INDEX(Kike!F$4:F$107,MATCH($A1052,Kike!$A$4:$A$107,0)),"")</f>
        <v>0</v>
      </c>
      <c r="F1052" s="24">
        <f>IFERROR(INDEX(Kike!G$4:G$107,MATCH($A1052,Kike!$A$4:$A$107,0)),"")</f>
        <v>0</v>
      </c>
      <c r="G1052" s="21" t="str">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0</v>
      </c>
      <c r="I1052" s="24" t="str">
        <f>IFERROR(INDEX(Partidos!$J$4:$J$107,MATCH($A1052,Partidos!$A$4:$A$107,0)),"")</f>
        <v>Octavos</v>
      </c>
      <c r="J1052" s="21">
        <f>IF(AND(INDEX(Partidos!$J$4:$J$107,MATCH($A1052,Partidos!$A$4:$A$107,0))&lt;&gt;"Grupos",INDEX(Partidos!$H$4:$H$107,MATCH($A1052,Partidos!$A$4:$A$107,0))="Finalizado",$H1052&lt;&gt;"",$H1052=INDEX(Partidos!$K$4:$K$107,MATCH($A1052,Partidos!$A$4:$A$107,0))),1,0)</f>
        <v>0</v>
      </c>
    </row>
    <row r="1053" spans="1:10" x14ac:dyDescent="0.3">
      <c r="A1053" s="29">
        <v>96</v>
      </c>
      <c r="B1053" s="24" t="str">
        <f>IFERROR(INDEX(Partidos!$D$4:$D$107,MATCH($A1053,Partidos!$A$4:$A$107,0)),"")</f>
        <v>Ganador Octavos 15</v>
      </c>
      <c r="C1053" s="24" t="str">
        <f>IFERROR(INDEX(Partidos!$E$4:$E$107,MATCH($A1053,Partidos!$A$4:$A$107,0)),"")</f>
        <v>Ganador Octavos 16</v>
      </c>
      <c r="D1053" s="29" t="s">
        <v>267</v>
      </c>
      <c r="E1053" s="24">
        <f>IFERROR(INDEX(Quintero!F$4:F$107,MATCH($A1053,Quintero!$A$4:$A$107,0)),"")</f>
        <v>0</v>
      </c>
      <c r="F1053" s="24">
        <f>IFERROR(INDEX(Quintero!G$4:G$107,MATCH($A1053,Quintero!$A$4:$A$107,0)),"")</f>
        <v>0</v>
      </c>
      <c r="G1053" s="21" t="str">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0</v>
      </c>
      <c r="I1053" s="24" t="str">
        <f>IFERROR(INDEX(Partidos!$J$4:$J$107,MATCH($A1053,Partidos!$A$4:$A$107,0)),"")</f>
        <v>Octavos</v>
      </c>
      <c r="J1053" s="21">
        <f>IF(AND(INDEX(Partidos!$J$4:$J$107,MATCH($A1053,Partidos!$A$4:$A$107,0))&lt;&gt;"Grupos",INDEX(Partidos!$H$4:$H$107,MATCH($A1053,Partidos!$A$4:$A$107,0))="Finalizado",$H1053&lt;&gt;"",$H1053=INDEX(Partidos!$K$4:$K$107,MATCH($A1053,Partidos!$A$4:$A$107,0))),1,0)</f>
        <v>0</v>
      </c>
    </row>
    <row r="1054" spans="1:10" x14ac:dyDescent="0.3">
      <c r="A1054" s="31">
        <v>96</v>
      </c>
      <c r="B1054" s="24" t="str">
        <f>IFERROR(INDEX(Partidos!$D$4:$D$107,MATCH($A1054,Partidos!$A$4:$A$107,0)),"")</f>
        <v>Ganador Octavos 15</v>
      </c>
      <c r="C1054" s="24" t="str">
        <f>IFERROR(INDEX(Partidos!$E$4:$E$107,MATCH($A1054,Partidos!$A$4:$A$107,0)),"")</f>
        <v>Ganador Octavos 16</v>
      </c>
      <c r="D1054" s="31" t="s">
        <v>268</v>
      </c>
      <c r="E1054" s="24">
        <f>IFERROR(INDEX(Nacho!F$4:F$107,MATCH($A1054,Nacho!$A$4:$A$107,0)),"")</f>
        <v>0</v>
      </c>
      <c r="F1054" s="24">
        <f>IFERROR(INDEX(Nacho!G$4:G$107,MATCH($A1054,Nacho!$A$4:$A$107,0)),"")</f>
        <v>0</v>
      </c>
      <c r="G1054" s="21" t="str">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0</v>
      </c>
      <c r="I1054" s="24" t="str">
        <f>IFERROR(INDEX(Partidos!$J$4:$J$107,MATCH($A1054,Partidos!$A$4:$A$107,0)),"")</f>
        <v>Octavos</v>
      </c>
      <c r="J1054" s="21">
        <f>IF(AND(INDEX(Partidos!$J$4:$J$107,MATCH($A1054,Partidos!$A$4:$A$107,0))&lt;&gt;"Grupos",INDEX(Partidos!$H$4:$H$107,MATCH($A1054,Partidos!$A$4:$A$107,0))="Finalizado",$H1054&lt;&gt;"",$H1054=INDEX(Partidos!$K$4:$K$107,MATCH($A1054,Partidos!$A$4:$A$107,0))),1,0)</f>
        <v>0</v>
      </c>
    </row>
    <row r="1055" spans="1:10" x14ac:dyDescent="0.3">
      <c r="A1055" s="29">
        <v>96</v>
      </c>
      <c r="B1055" s="24" t="str">
        <f>IFERROR(INDEX(Partidos!$D$4:$D$107,MATCH($A1055,Partidos!$A$4:$A$107,0)),"")</f>
        <v>Ganador Octavos 15</v>
      </c>
      <c r="C1055" s="24" t="str">
        <f>IFERROR(INDEX(Partidos!$E$4:$E$107,MATCH($A1055,Partidos!$A$4:$A$107,0)),"")</f>
        <v>Ganador Octavos 16</v>
      </c>
      <c r="D1055" s="29" t="s">
        <v>269</v>
      </c>
      <c r="E1055" s="24">
        <f>IFERROR(INDEX(Luis!F$4:F$107,MATCH($A1055,Luis!$A$4:$A$107,0)),"")</f>
        <v>0</v>
      </c>
      <c r="F1055" s="24">
        <f>IFERROR(INDEX(Luis!G$4:G$107,MATCH($A1055,Luis!$A$4:$A$107,0)),"")</f>
        <v>0</v>
      </c>
      <c r="G1055" s="21" t="str">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0</v>
      </c>
      <c r="I1055" s="24" t="str">
        <f>IFERROR(INDEX(Partidos!$J$4:$J$107,MATCH($A1055,Partidos!$A$4:$A$107,0)),"")</f>
        <v>Octavos</v>
      </c>
      <c r="J1055" s="21">
        <f>IF(AND(INDEX(Partidos!$J$4:$J$107,MATCH($A1055,Partidos!$A$4:$A$107,0))&lt;&gt;"Grupos",INDEX(Partidos!$H$4:$H$107,MATCH($A1055,Partidos!$A$4:$A$107,0))="Finalizado",$H1055&lt;&gt;"",$H1055=INDEX(Partidos!$K$4:$K$107,MATCH($A1055,Partidos!$A$4:$A$107,0))),1,0)</f>
        <v>0</v>
      </c>
    </row>
    <row r="1056" spans="1:10" x14ac:dyDescent="0.3">
      <c r="A1056" s="31">
        <v>96</v>
      </c>
      <c r="B1056" s="24" t="str">
        <f>IFERROR(INDEX(Partidos!$D$4:$D$107,MATCH($A1056,Partidos!$A$4:$A$107,0)),"")</f>
        <v>Ganador Octavos 15</v>
      </c>
      <c r="C1056" s="24" t="str">
        <f>IFERROR(INDEX(Partidos!$E$4:$E$107,MATCH($A1056,Partidos!$A$4:$A$107,0)),"")</f>
        <v>Ganador Octavos 16</v>
      </c>
      <c r="D1056" s="31" t="s">
        <v>270</v>
      </c>
      <c r="E1056" s="24">
        <f>IFERROR(INDEX(Felipe!F$4:F$107,MATCH($A1056,Felipe!$A$4:$A$107,0)),"")</f>
        <v>0</v>
      </c>
      <c r="F1056" s="24">
        <f>IFERROR(INDEX(Felipe!G$4:G$107,MATCH($A1056,Felipe!$A$4:$A$107,0)),"")</f>
        <v>0</v>
      </c>
      <c r="G1056" s="21" t="str">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0</v>
      </c>
      <c r="I1056" s="24" t="str">
        <f>IFERROR(INDEX(Partidos!$J$4:$J$107,MATCH($A1056,Partidos!$A$4:$A$107,0)),"")</f>
        <v>Octavos</v>
      </c>
      <c r="J1056" s="21">
        <f>IF(AND(INDEX(Partidos!$J$4:$J$107,MATCH($A1056,Partidos!$A$4:$A$107,0))&lt;&gt;"Grupos",INDEX(Partidos!$H$4:$H$107,MATCH($A1056,Partidos!$A$4:$A$107,0))="Finalizado",$H1056&lt;&gt;"",$H1056=INDEX(Partidos!$K$4:$K$107,MATCH($A1056,Partidos!$A$4:$A$107,0))),1,0)</f>
        <v>0</v>
      </c>
    </row>
    <row r="1057" spans="1:10" x14ac:dyDescent="0.3">
      <c r="A1057" s="29">
        <v>96</v>
      </c>
      <c r="B1057" s="24" t="str">
        <f>IFERROR(INDEX(Partidos!$D$4:$D$107,MATCH($A1057,Partidos!$A$4:$A$107,0)),"")</f>
        <v>Ganador Octavos 15</v>
      </c>
      <c r="C1057" s="24" t="str">
        <f>IFERROR(INDEX(Partidos!$E$4:$E$107,MATCH($A1057,Partidos!$A$4:$A$107,0)),"")</f>
        <v>Ganador Octavos 16</v>
      </c>
      <c r="D1057" s="29" t="s">
        <v>271</v>
      </c>
      <c r="E1057" s="24">
        <f>IFERROR(INDEX(Simón!F$4:F$107,MATCH($A1057,Simón!$A$4:$A$107,0)),"")</f>
        <v>0</v>
      </c>
      <c r="F1057" s="24">
        <f>IFERROR(INDEX(Simón!G$4:G$107,MATCH($A1057,Simón!$A$4:$A$107,0)),"")</f>
        <v>0</v>
      </c>
      <c r="G1057" s="21" t="str">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0</v>
      </c>
      <c r="I1057" s="24" t="str">
        <f>IFERROR(INDEX(Partidos!$J$4:$J$107,MATCH($A1057,Partidos!$A$4:$A$107,0)),"")</f>
        <v>Octavos</v>
      </c>
      <c r="J1057" s="21">
        <f>IF(AND(INDEX(Partidos!$J$4:$J$107,MATCH($A1057,Partidos!$A$4:$A$107,0))&lt;&gt;"Grupos",INDEX(Partidos!$H$4:$H$107,MATCH($A1057,Partidos!$A$4:$A$107,0))="Finalizado",$H1057&lt;&gt;"",$H1057=INDEX(Partidos!$K$4:$K$107,MATCH($A1057,Partidos!$A$4:$A$107,0))),1,0)</f>
        <v>0</v>
      </c>
    </row>
    <row r="1058" spans="1:10" x14ac:dyDescent="0.3">
      <c r="A1058" s="31">
        <v>96</v>
      </c>
      <c r="B1058" s="24" t="str">
        <f>IFERROR(INDEX(Partidos!$D$4:$D$107,MATCH($A1058,Partidos!$A$4:$A$107,0)),"")</f>
        <v>Ganador Octavos 15</v>
      </c>
      <c r="C1058" s="24" t="str">
        <f>IFERROR(INDEX(Partidos!$E$4:$E$107,MATCH($A1058,Partidos!$A$4:$A$107,0)),"")</f>
        <v>Ganador Octavos 16</v>
      </c>
      <c r="D1058" s="31" t="s">
        <v>272</v>
      </c>
      <c r="E1058" s="24">
        <f>IFERROR(INDEX(Muni!F$4:F$107,MATCH($A1058,Muni!$A$4:$A$107,0)),"")</f>
        <v>0</v>
      </c>
      <c r="F1058" s="24">
        <f>IFERROR(INDEX(Muni!G$4:G$107,MATCH($A1058,Muni!$A$4:$A$107,0)),"")</f>
        <v>0</v>
      </c>
      <c r="G1058" s="21" t="str">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0</v>
      </c>
      <c r="I1058" s="24" t="str">
        <f>IFERROR(INDEX(Partidos!$J$4:$J$107,MATCH($A1058,Partidos!$A$4:$A$107,0)),"")</f>
        <v>Octavos</v>
      </c>
      <c r="J1058" s="21">
        <f>IF(AND(INDEX(Partidos!$J$4:$J$107,MATCH($A1058,Partidos!$A$4:$A$107,0))&lt;&gt;"Grupos",INDEX(Partidos!$H$4:$H$107,MATCH($A1058,Partidos!$A$4:$A$107,0))="Finalizado",$H1058&lt;&gt;"",$H1058=INDEX(Partidos!$K$4:$K$107,MATCH($A1058,Partidos!$A$4:$A$107,0))),1,0)</f>
        <v>0</v>
      </c>
    </row>
    <row r="1059" spans="1:10" x14ac:dyDescent="0.3">
      <c r="A1059" s="29">
        <v>96</v>
      </c>
      <c r="B1059" s="24" t="str">
        <f>IFERROR(INDEX(Partidos!$D$4:$D$107,MATCH($A1059,Partidos!$A$4:$A$107,0)),"")</f>
        <v>Ganador Octavos 15</v>
      </c>
      <c r="C1059" s="24" t="str">
        <f>IFERROR(INDEX(Partidos!$E$4:$E$107,MATCH($A1059,Partidos!$A$4:$A$107,0)),"")</f>
        <v>Ganador Octavos 16</v>
      </c>
      <c r="D1059" s="29" t="s">
        <v>273</v>
      </c>
      <c r="E1059" s="24">
        <f>IFERROR(INDEX(Fer!F$4:F$107,MATCH($A1059,Fer!$A$4:$A$107,0)),"")</f>
        <v>0</v>
      </c>
      <c r="F1059" s="24">
        <f>IFERROR(INDEX(Fer!G$4:G$107,MATCH($A1059,Fer!$A$4:$A$107,0)),"")</f>
        <v>0</v>
      </c>
      <c r="G1059" s="21" t="str">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0</v>
      </c>
      <c r="I1059" s="24" t="str">
        <f>IFERROR(INDEX(Partidos!$J$4:$J$107,MATCH($A1059,Partidos!$A$4:$A$107,0)),"")</f>
        <v>Octavos</v>
      </c>
      <c r="J1059" s="21">
        <f>IF(AND(INDEX(Partidos!$J$4:$J$107,MATCH($A1059,Partidos!$A$4:$A$107,0))&lt;&gt;"Grupos",INDEX(Partidos!$H$4:$H$107,MATCH($A1059,Partidos!$A$4:$A$107,0))="Finalizado",$H1059&lt;&gt;"",$H1059=INDEX(Partidos!$K$4:$K$107,MATCH($A1059,Partidos!$A$4:$A$107,0))),1,0)</f>
        <v>0</v>
      </c>
    </row>
    <row r="1060" spans="1:10" x14ac:dyDescent="0.3">
      <c r="A1060" s="31">
        <v>97</v>
      </c>
      <c r="B1060" s="24" t="str">
        <f>IFERROR(INDEX(Partidos!$D$4:$D$107,MATCH($A1060,Partidos!$A$4:$A$107,0)),"")</f>
        <v>Ganador Cuartos 1</v>
      </c>
      <c r="C1060" s="24" t="str">
        <f>IFERROR(INDEX(Partidos!$E$4:$E$107,MATCH($A1060,Partidos!$A$4:$A$107,0)),"")</f>
        <v>Ganador Cuartos 2</v>
      </c>
      <c r="D1060" s="31" t="s">
        <v>55</v>
      </c>
      <c r="E1060" s="24">
        <f>IFERROR(INDEX(Álvaro!F$4:F$107,MATCH($A1060,Álvaro!$A$4:$A$107,0)),"")</f>
        <v>0</v>
      </c>
      <c r="F1060" s="24">
        <f>IFERROR(INDEX(Álvaro!G$4:G$107,MATCH($A1060,Álvaro!$A$4:$A$107,0)),"")</f>
        <v>0</v>
      </c>
      <c r="G1060" s="21" t="str">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0</v>
      </c>
      <c r="I1060" s="24" t="str">
        <f>IFERROR(INDEX(Partidos!$J$4:$J$107,MATCH($A1060,Partidos!$A$4:$A$107,0)),"")</f>
        <v>Cuartos</v>
      </c>
      <c r="J1060" s="21">
        <f>IF(AND(INDEX(Partidos!$J$4:$J$107,MATCH($A1060,Partidos!$A$4:$A$107,0))&lt;&gt;"Grupos",INDEX(Partidos!$H$4:$H$107,MATCH($A1060,Partidos!$A$4:$A$107,0))="Finalizado",$H1060&lt;&gt;"",$H1060=INDEX(Partidos!$K$4:$K$107,MATCH($A1060,Partidos!$A$4:$A$107,0))),1,0)</f>
        <v>0</v>
      </c>
    </row>
    <row r="1061" spans="1:10" x14ac:dyDescent="0.3">
      <c r="A1061" s="29">
        <v>97</v>
      </c>
      <c r="B1061" s="24" t="str">
        <f>IFERROR(INDEX(Partidos!$D$4:$D$107,MATCH($A1061,Partidos!$A$4:$A$107,0)),"")</f>
        <v>Ganador Cuartos 1</v>
      </c>
      <c r="C1061" s="24" t="str">
        <f>IFERROR(INDEX(Partidos!$E$4:$E$107,MATCH($A1061,Partidos!$A$4:$A$107,0)),"")</f>
        <v>Ganador Cuartos 2</v>
      </c>
      <c r="D1061" s="29" t="s">
        <v>264</v>
      </c>
      <c r="E1061" s="24">
        <f>IFERROR(INDEX(Pepe!F$4:F$107,MATCH($A1061,Pepe!$A$4:$A$107,0)),"")</f>
        <v>0</v>
      </c>
      <c r="F1061" s="24">
        <f>IFERROR(INDEX(Pepe!G$4:G$107,MATCH($A1061,Pepe!$A$4:$A$107,0)),"")</f>
        <v>0</v>
      </c>
      <c r="G1061" s="21" t="str">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0</v>
      </c>
      <c r="I1061" s="24" t="str">
        <f>IFERROR(INDEX(Partidos!$J$4:$J$107,MATCH($A1061,Partidos!$A$4:$A$107,0)),"")</f>
        <v>Cuartos</v>
      </c>
      <c r="J1061" s="21">
        <f>IF(AND(INDEX(Partidos!$J$4:$J$107,MATCH($A1061,Partidos!$A$4:$A$107,0))&lt;&gt;"Grupos",INDEX(Partidos!$H$4:$H$107,MATCH($A1061,Partidos!$A$4:$A$107,0))="Finalizado",$H1061&lt;&gt;"",$H1061=INDEX(Partidos!$K$4:$K$107,MATCH($A1061,Partidos!$A$4:$A$107,0))),1,0)</f>
        <v>0</v>
      </c>
    </row>
    <row r="1062" spans="1:10" x14ac:dyDescent="0.3">
      <c r="A1062" s="31">
        <v>97</v>
      </c>
      <c r="B1062" s="24" t="str">
        <f>IFERROR(INDEX(Partidos!$D$4:$D$107,MATCH($A1062,Partidos!$A$4:$A$107,0)),"")</f>
        <v>Ganador Cuartos 1</v>
      </c>
      <c r="C1062" s="24" t="str">
        <f>IFERROR(INDEX(Partidos!$E$4:$E$107,MATCH($A1062,Partidos!$A$4:$A$107,0)),"")</f>
        <v>Ganador Cuartos 2</v>
      </c>
      <c r="D1062" s="31" t="s">
        <v>265</v>
      </c>
      <c r="E1062" s="24">
        <f>IFERROR(INDEX(Patri!F$4:F$107,MATCH($A1062,Patri!$A$4:$A$107,0)),"")</f>
        <v>0</v>
      </c>
      <c r="F1062" s="24">
        <f>IFERROR(INDEX(Patri!G$4:G$107,MATCH($A1062,Patri!$A$4:$A$107,0)),"")</f>
        <v>0</v>
      </c>
      <c r="G1062" s="21" t="str">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0</v>
      </c>
      <c r="I1062" s="24" t="str">
        <f>IFERROR(INDEX(Partidos!$J$4:$J$107,MATCH($A1062,Partidos!$A$4:$A$107,0)),"")</f>
        <v>Cuartos</v>
      </c>
      <c r="J1062" s="21">
        <f>IF(AND(INDEX(Partidos!$J$4:$J$107,MATCH($A1062,Partidos!$A$4:$A$107,0))&lt;&gt;"Grupos",INDEX(Partidos!$H$4:$H$107,MATCH($A1062,Partidos!$A$4:$A$107,0))="Finalizado",$H1062&lt;&gt;"",$H1062=INDEX(Partidos!$K$4:$K$107,MATCH($A1062,Partidos!$A$4:$A$107,0))),1,0)</f>
        <v>0</v>
      </c>
    </row>
    <row r="1063" spans="1:10" x14ac:dyDescent="0.3">
      <c r="A1063" s="29">
        <v>97</v>
      </c>
      <c r="B1063" s="24" t="str">
        <f>IFERROR(INDEX(Partidos!$D$4:$D$107,MATCH($A1063,Partidos!$A$4:$A$107,0)),"")</f>
        <v>Ganador Cuartos 1</v>
      </c>
      <c r="C1063" s="24" t="str">
        <f>IFERROR(INDEX(Partidos!$E$4:$E$107,MATCH($A1063,Partidos!$A$4:$A$107,0)),"")</f>
        <v>Ganador Cuartos 2</v>
      </c>
      <c r="D1063" s="29" t="s">
        <v>266</v>
      </c>
      <c r="E1063" s="24">
        <f>IFERROR(INDEX(Kike!F$4:F$107,MATCH($A1063,Kike!$A$4:$A$107,0)),"")</f>
        <v>0</v>
      </c>
      <c r="F1063" s="24">
        <f>IFERROR(INDEX(Kike!G$4:G$107,MATCH($A1063,Kike!$A$4:$A$107,0)),"")</f>
        <v>0</v>
      </c>
      <c r="G1063" s="21" t="str">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0</v>
      </c>
      <c r="I1063" s="24" t="str">
        <f>IFERROR(INDEX(Partidos!$J$4:$J$107,MATCH($A1063,Partidos!$A$4:$A$107,0)),"")</f>
        <v>Cuartos</v>
      </c>
      <c r="J1063" s="21">
        <f>IF(AND(INDEX(Partidos!$J$4:$J$107,MATCH($A1063,Partidos!$A$4:$A$107,0))&lt;&gt;"Grupos",INDEX(Partidos!$H$4:$H$107,MATCH($A1063,Partidos!$A$4:$A$107,0))="Finalizado",$H1063&lt;&gt;"",$H1063=INDEX(Partidos!$K$4:$K$107,MATCH($A1063,Partidos!$A$4:$A$107,0))),1,0)</f>
        <v>0</v>
      </c>
    </row>
    <row r="1064" spans="1:10" x14ac:dyDescent="0.3">
      <c r="A1064" s="31">
        <v>97</v>
      </c>
      <c r="B1064" s="24" t="str">
        <f>IFERROR(INDEX(Partidos!$D$4:$D$107,MATCH($A1064,Partidos!$A$4:$A$107,0)),"")</f>
        <v>Ganador Cuartos 1</v>
      </c>
      <c r="C1064" s="24" t="str">
        <f>IFERROR(INDEX(Partidos!$E$4:$E$107,MATCH($A1064,Partidos!$A$4:$A$107,0)),"")</f>
        <v>Ganador Cuartos 2</v>
      </c>
      <c r="D1064" s="31" t="s">
        <v>267</v>
      </c>
      <c r="E1064" s="24">
        <f>IFERROR(INDEX(Quintero!F$4:F$107,MATCH($A1064,Quintero!$A$4:$A$107,0)),"")</f>
        <v>0</v>
      </c>
      <c r="F1064" s="24">
        <f>IFERROR(INDEX(Quintero!G$4:G$107,MATCH($A1064,Quintero!$A$4:$A$107,0)),"")</f>
        <v>0</v>
      </c>
      <c r="G1064" s="21" t="str">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0</v>
      </c>
      <c r="I1064" s="24" t="str">
        <f>IFERROR(INDEX(Partidos!$J$4:$J$107,MATCH($A1064,Partidos!$A$4:$A$107,0)),"")</f>
        <v>Cuartos</v>
      </c>
      <c r="J1064" s="21">
        <f>IF(AND(INDEX(Partidos!$J$4:$J$107,MATCH($A1064,Partidos!$A$4:$A$107,0))&lt;&gt;"Grupos",INDEX(Partidos!$H$4:$H$107,MATCH($A1064,Partidos!$A$4:$A$107,0))="Finalizado",$H1064&lt;&gt;"",$H1064=INDEX(Partidos!$K$4:$K$107,MATCH($A1064,Partidos!$A$4:$A$107,0))),1,0)</f>
        <v>0</v>
      </c>
    </row>
    <row r="1065" spans="1:10" x14ac:dyDescent="0.3">
      <c r="A1065" s="29">
        <v>97</v>
      </c>
      <c r="B1065" s="24" t="str">
        <f>IFERROR(INDEX(Partidos!$D$4:$D$107,MATCH($A1065,Partidos!$A$4:$A$107,0)),"")</f>
        <v>Ganador Cuartos 1</v>
      </c>
      <c r="C1065" s="24" t="str">
        <f>IFERROR(INDEX(Partidos!$E$4:$E$107,MATCH($A1065,Partidos!$A$4:$A$107,0)),"")</f>
        <v>Ganador Cuartos 2</v>
      </c>
      <c r="D1065" s="29" t="s">
        <v>268</v>
      </c>
      <c r="E1065" s="24">
        <f>IFERROR(INDEX(Nacho!F$4:F$107,MATCH($A1065,Nacho!$A$4:$A$107,0)),"")</f>
        <v>0</v>
      </c>
      <c r="F1065" s="24">
        <f>IFERROR(INDEX(Nacho!G$4:G$107,MATCH($A1065,Nacho!$A$4:$A$107,0)),"")</f>
        <v>0</v>
      </c>
      <c r="G1065" s="21" t="str">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0</v>
      </c>
      <c r="I1065" s="24" t="str">
        <f>IFERROR(INDEX(Partidos!$J$4:$J$107,MATCH($A1065,Partidos!$A$4:$A$107,0)),"")</f>
        <v>Cuartos</v>
      </c>
      <c r="J1065" s="21">
        <f>IF(AND(INDEX(Partidos!$J$4:$J$107,MATCH($A1065,Partidos!$A$4:$A$107,0))&lt;&gt;"Grupos",INDEX(Partidos!$H$4:$H$107,MATCH($A1065,Partidos!$A$4:$A$107,0))="Finalizado",$H1065&lt;&gt;"",$H1065=INDEX(Partidos!$K$4:$K$107,MATCH($A1065,Partidos!$A$4:$A$107,0))),1,0)</f>
        <v>0</v>
      </c>
    </row>
    <row r="1066" spans="1:10" x14ac:dyDescent="0.3">
      <c r="A1066" s="31">
        <v>97</v>
      </c>
      <c r="B1066" s="24" t="str">
        <f>IFERROR(INDEX(Partidos!$D$4:$D$107,MATCH($A1066,Partidos!$A$4:$A$107,0)),"")</f>
        <v>Ganador Cuartos 1</v>
      </c>
      <c r="C1066" s="24" t="str">
        <f>IFERROR(INDEX(Partidos!$E$4:$E$107,MATCH($A1066,Partidos!$A$4:$A$107,0)),"")</f>
        <v>Ganador Cuartos 2</v>
      </c>
      <c r="D1066" s="31" t="s">
        <v>269</v>
      </c>
      <c r="E1066" s="24">
        <f>IFERROR(INDEX(Luis!F$4:F$107,MATCH($A1066,Luis!$A$4:$A$107,0)),"")</f>
        <v>0</v>
      </c>
      <c r="F1066" s="24">
        <f>IFERROR(INDEX(Luis!G$4:G$107,MATCH($A1066,Luis!$A$4:$A$107,0)),"")</f>
        <v>0</v>
      </c>
      <c r="G1066" s="21" t="str">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0</v>
      </c>
      <c r="I1066" s="24" t="str">
        <f>IFERROR(INDEX(Partidos!$J$4:$J$107,MATCH($A1066,Partidos!$A$4:$A$107,0)),"")</f>
        <v>Cuartos</v>
      </c>
      <c r="J1066" s="21">
        <f>IF(AND(INDEX(Partidos!$J$4:$J$107,MATCH($A1066,Partidos!$A$4:$A$107,0))&lt;&gt;"Grupos",INDEX(Partidos!$H$4:$H$107,MATCH($A1066,Partidos!$A$4:$A$107,0))="Finalizado",$H1066&lt;&gt;"",$H1066=INDEX(Partidos!$K$4:$K$107,MATCH($A1066,Partidos!$A$4:$A$107,0))),1,0)</f>
        <v>0</v>
      </c>
    </row>
    <row r="1067" spans="1:10" x14ac:dyDescent="0.3">
      <c r="A1067" s="29">
        <v>97</v>
      </c>
      <c r="B1067" s="24" t="str">
        <f>IFERROR(INDEX(Partidos!$D$4:$D$107,MATCH($A1067,Partidos!$A$4:$A$107,0)),"")</f>
        <v>Ganador Cuartos 1</v>
      </c>
      <c r="C1067" s="24" t="str">
        <f>IFERROR(INDEX(Partidos!$E$4:$E$107,MATCH($A1067,Partidos!$A$4:$A$107,0)),"")</f>
        <v>Ganador Cuartos 2</v>
      </c>
      <c r="D1067" s="29" t="s">
        <v>270</v>
      </c>
      <c r="E1067" s="24">
        <f>IFERROR(INDEX(Felipe!F$4:F$107,MATCH($A1067,Felipe!$A$4:$A$107,0)),"")</f>
        <v>0</v>
      </c>
      <c r="F1067" s="24">
        <f>IFERROR(INDEX(Felipe!G$4:G$107,MATCH($A1067,Felipe!$A$4:$A$107,0)),"")</f>
        <v>0</v>
      </c>
      <c r="G1067" s="21" t="str">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0</v>
      </c>
      <c r="I1067" s="24" t="str">
        <f>IFERROR(INDEX(Partidos!$J$4:$J$107,MATCH($A1067,Partidos!$A$4:$A$107,0)),"")</f>
        <v>Cuartos</v>
      </c>
      <c r="J1067" s="21">
        <f>IF(AND(INDEX(Partidos!$J$4:$J$107,MATCH($A1067,Partidos!$A$4:$A$107,0))&lt;&gt;"Grupos",INDEX(Partidos!$H$4:$H$107,MATCH($A1067,Partidos!$A$4:$A$107,0))="Finalizado",$H1067&lt;&gt;"",$H1067=INDEX(Partidos!$K$4:$K$107,MATCH($A1067,Partidos!$A$4:$A$107,0))),1,0)</f>
        <v>0</v>
      </c>
    </row>
    <row r="1068" spans="1:10" x14ac:dyDescent="0.3">
      <c r="A1068" s="31">
        <v>97</v>
      </c>
      <c r="B1068" s="24" t="str">
        <f>IFERROR(INDEX(Partidos!$D$4:$D$107,MATCH($A1068,Partidos!$A$4:$A$107,0)),"")</f>
        <v>Ganador Cuartos 1</v>
      </c>
      <c r="C1068" s="24" t="str">
        <f>IFERROR(INDEX(Partidos!$E$4:$E$107,MATCH($A1068,Partidos!$A$4:$A$107,0)),"")</f>
        <v>Ganador Cuartos 2</v>
      </c>
      <c r="D1068" s="31" t="s">
        <v>271</v>
      </c>
      <c r="E1068" s="24">
        <f>IFERROR(INDEX(Simón!F$4:F$107,MATCH($A1068,Simón!$A$4:$A$107,0)),"")</f>
        <v>0</v>
      </c>
      <c r="F1068" s="24">
        <f>IFERROR(INDEX(Simón!G$4:G$107,MATCH($A1068,Simón!$A$4:$A$107,0)),"")</f>
        <v>0</v>
      </c>
      <c r="G1068" s="21" t="str">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0</v>
      </c>
      <c r="I1068" s="24" t="str">
        <f>IFERROR(INDEX(Partidos!$J$4:$J$107,MATCH($A1068,Partidos!$A$4:$A$107,0)),"")</f>
        <v>Cuartos</v>
      </c>
      <c r="J1068" s="21">
        <f>IF(AND(INDEX(Partidos!$J$4:$J$107,MATCH($A1068,Partidos!$A$4:$A$107,0))&lt;&gt;"Grupos",INDEX(Partidos!$H$4:$H$107,MATCH($A1068,Partidos!$A$4:$A$107,0))="Finalizado",$H1068&lt;&gt;"",$H1068=INDEX(Partidos!$K$4:$K$107,MATCH($A1068,Partidos!$A$4:$A$107,0))),1,0)</f>
        <v>0</v>
      </c>
    </row>
    <row r="1069" spans="1:10" x14ac:dyDescent="0.3">
      <c r="A1069" s="29">
        <v>97</v>
      </c>
      <c r="B1069" s="24" t="str">
        <f>IFERROR(INDEX(Partidos!$D$4:$D$107,MATCH($A1069,Partidos!$A$4:$A$107,0)),"")</f>
        <v>Ganador Cuartos 1</v>
      </c>
      <c r="C1069" s="24" t="str">
        <f>IFERROR(INDEX(Partidos!$E$4:$E$107,MATCH($A1069,Partidos!$A$4:$A$107,0)),"")</f>
        <v>Ganador Cuartos 2</v>
      </c>
      <c r="D1069" s="29" t="s">
        <v>272</v>
      </c>
      <c r="E1069" s="24">
        <f>IFERROR(INDEX(Muni!F$4:F$107,MATCH($A1069,Muni!$A$4:$A$107,0)),"")</f>
        <v>0</v>
      </c>
      <c r="F1069" s="24">
        <f>IFERROR(INDEX(Muni!G$4:G$107,MATCH($A1069,Muni!$A$4:$A$107,0)),"")</f>
        <v>0</v>
      </c>
      <c r="G1069" s="21" t="str">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0</v>
      </c>
      <c r="I1069" s="24" t="str">
        <f>IFERROR(INDEX(Partidos!$J$4:$J$107,MATCH($A1069,Partidos!$A$4:$A$107,0)),"")</f>
        <v>Cuartos</v>
      </c>
      <c r="J1069" s="21">
        <f>IF(AND(INDEX(Partidos!$J$4:$J$107,MATCH($A1069,Partidos!$A$4:$A$107,0))&lt;&gt;"Grupos",INDEX(Partidos!$H$4:$H$107,MATCH($A1069,Partidos!$A$4:$A$107,0))="Finalizado",$H1069&lt;&gt;"",$H1069=INDEX(Partidos!$K$4:$K$107,MATCH($A1069,Partidos!$A$4:$A$107,0))),1,0)</f>
        <v>0</v>
      </c>
    </row>
    <row r="1070" spans="1:10" x14ac:dyDescent="0.3">
      <c r="A1070" s="31">
        <v>97</v>
      </c>
      <c r="B1070" s="24" t="str">
        <f>IFERROR(INDEX(Partidos!$D$4:$D$107,MATCH($A1070,Partidos!$A$4:$A$107,0)),"")</f>
        <v>Ganador Cuartos 1</v>
      </c>
      <c r="C1070" s="24" t="str">
        <f>IFERROR(INDEX(Partidos!$E$4:$E$107,MATCH($A1070,Partidos!$A$4:$A$107,0)),"")</f>
        <v>Ganador Cuartos 2</v>
      </c>
      <c r="D1070" s="31" t="s">
        <v>273</v>
      </c>
      <c r="E1070" s="24">
        <f>IFERROR(INDEX(Fer!F$4:F$107,MATCH($A1070,Fer!$A$4:$A$107,0)),"")</f>
        <v>0</v>
      </c>
      <c r="F1070" s="24">
        <f>IFERROR(INDEX(Fer!G$4:G$107,MATCH($A1070,Fer!$A$4:$A$107,0)),"")</f>
        <v>0</v>
      </c>
      <c r="G1070" s="21" t="str">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0</v>
      </c>
      <c r="I1070" s="24" t="str">
        <f>IFERROR(INDEX(Partidos!$J$4:$J$107,MATCH($A1070,Partidos!$A$4:$A$107,0)),"")</f>
        <v>Cuartos</v>
      </c>
      <c r="J1070" s="21">
        <f>IF(AND(INDEX(Partidos!$J$4:$J$107,MATCH($A1070,Partidos!$A$4:$A$107,0))&lt;&gt;"Grupos",INDEX(Partidos!$H$4:$H$107,MATCH($A1070,Partidos!$A$4:$A$107,0))="Finalizado",$H1070&lt;&gt;"",$H1070=INDEX(Partidos!$K$4:$K$107,MATCH($A1070,Partidos!$A$4:$A$107,0))),1,0)</f>
        <v>0</v>
      </c>
    </row>
    <row r="1071" spans="1:10" x14ac:dyDescent="0.3">
      <c r="A1071" s="29">
        <v>98</v>
      </c>
      <c r="B1071" s="24" t="str">
        <f>IFERROR(INDEX(Partidos!$D$4:$D$107,MATCH($A1071,Partidos!$A$4:$A$107,0)),"")</f>
        <v>Ganador Cuartos 3</v>
      </c>
      <c r="C1071" s="24" t="str">
        <f>IFERROR(INDEX(Partidos!$E$4:$E$107,MATCH($A1071,Partidos!$A$4:$A$107,0)),"")</f>
        <v>Ganador Cuartos 4</v>
      </c>
      <c r="D1071" s="29" t="s">
        <v>55</v>
      </c>
      <c r="E1071" s="24">
        <f>IFERROR(INDEX(Álvaro!F$4:F$107,MATCH($A1071,Álvaro!$A$4:$A$107,0)),"")</f>
        <v>0</v>
      </c>
      <c r="F1071" s="24">
        <f>IFERROR(INDEX(Álvaro!G$4:G$107,MATCH($A1071,Álvaro!$A$4:$A$107,0)),"")</f>
        <v>0</v>
      </c>
      <c r="G1071" s="21" t="str">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0</v>
      </c>
      <c r="I1071" s="24" t="str">
        <f>IFERROR(INDEX(Partidos!$J$4:$J$107,MATCH($A1071,Partidos!$A$4:$A$107,0)),"")</f>
        <v>Cuartos</v>
      </c>
      <c r="J1071" s="21">
        <f>IF(AND(INDEX(Partidos!$J$4:$J$107,MATCH($A1071,Partidos!$A$4:$A$107,0))&lt;&gt;"Grupos",INDEX(Partidos!$H$4:$H$107,MATCH($A1071,Partidos!$A$4:$A$107,0))="Finalizado",$H1071&lt;&gt;"",$H1071=INDEX(Partidos!$K$4:$K$107,MATCH($A1071,Partidos!$A$4:$A$107,0))),1,0)</f>
        <v>0</v>
      </c>
    </row>
    <row r="1072" spans="1:10" x14ac:dyDescent="0.3">
      <c r="A1072" s="31">
        <v>98</v>
      </c>
      <c r="B1072" s="24" t="str">
        <f>IFERROR(INDEX(Partidos!$D$4:$D$107,MATCH($A1072,Partidos!$A$4:$A$107,0)),"")</f>
        <v>Ganador Cuartos 3</v>
      </c>
      <c r="C1072" s="24" t="str">
        <f>IFERROR(INDEX(Partidos!$E$4:$E$107,MATCH($A1072,Partidos!$A$4:$A$107,0)),"")</f>
        <v>Ganador Cuartos 4</v>
      </c>
      <c r="D1072" s="31" t="s">
        <v>264</v>
      </c>
      <c r="E1072" s="24">
        <f>IFERROR(INDEX(Pepe!F$4:F$107,MATCH($A1072,Pepe!$A$4:$A$107,0)),"")</f>
        <v>0</v>
      </c>
      <c r="F1072" s="24">
        <f>IFERROR(INDEX(Pepe!G$4:G$107,MATCH($A1072,Pepe!$A$4:$A$107,0)),"")</f>
        <v>0</v>
      </c>
      <c r="G1072" s="21" t="str">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0</v>
      </c>
      <c r="I1072" s="24" t="str">
        <f>IFERROR(INDEX(Partidos!$J$4:$J$107,MATCH($A1072,Partidos!$A$4:$A$107,0)),"")</f>
        <v>Cuartos</v>
      </c>
      <c r="J1072" s="21">
        <f>IF(AND(INDEX(Partidos!$J$4:$J$107,MATCH($A1072,Partidos!$A$4:$A$107,0))&lt;&gt;"Grupos",INDEX(Partidos!$H$4:$H$107,MATCH($A1072,Partidos!$A$4:$A$107,0))="Finalizado",$H1072&lt;&gt;"",$H1072=INDEX(Partidos!$K$4:$K$107,MATCH($A1072,Partidos!$A$4:$A$107,0))),1,0)</f>
        <v>0</v>
      </c>
    </row>
    <row r="1073" spans="1:10" x14ac:dyDescent="0.3">
      <c r="A1073" s="29">
        <v>98</v>
      </c>
      <c r="B1073" s="24" t="str">
        <f>IFERROR(INDEX(Partidos!$D$4:$D$107,MATCH($A1073,Partidos!$A$4:$A$107,0)),"")</f>
        <v>Ganador Cuartos 3</v>
      </c>
      <c r="C1073" s="24" t="str">
        <f>IFERROR(INDEX(Partidos!$E$4:$E$107,MATCH($A1073,Partidos!$A$4:$A$107,0)),"")</f>
        <v>Ganador Cuartos 4</v>
      </c>
      <c r="D1073" s="29" t="s">
        <v>265</v>
      </c>
      <c r="E1073" s="24">
        <f>IFERROR(INDEX(Patri!F$4:F$107,MATCH($A1073,Patri!$A$4:$A$107,0)),"")</f>
        <v>0</v>
      </c>
      <c r="F1073" s="24">
        <f>IFERROR(INDEX(Patri!G$4:G$107,MATCH($A1073,Patri!$A$4:$A$107,0)),"")</f>
        <v>0</v>
      </c>
      <c r="G1073" s="21" t="str">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0</v>
      </c>
      <c r="I1073" s="24" t="str">
        <f>IFERROR(INDEX(Partidos!$J$4:$J$107,MATCH($A1073,Partidos!$A$4:$A$107,0)),"")</f>
        <v>Cuartos</v>
      </c>
      <c r="J1073" s="21">
        <f>IF(AND(INDEX(Partidos!$J$4:$J$107,MATCH($A1073,Partidos!$A$4:$A$107,0))&lt;&gt;"Grupos",INDEX(Partidos!$H$4:$H$107,MATCH($A1073,Partidos!$A$4:$A$107,0))="Finalizado",$H1073&lt;&gt;"",$H1073=INDEX(Partidos!$K$4:$K$107,MATCH($A1073,Partidos!$A$4:$A$107,0))),1,0)</f>
        <v>0</v>
      </c>
    </row>
    <row r="1074" spans="1:10" x14ac:dyDescent="0.3">
      <c r="A1074" s="31">
        <v>98</v>
      </c>
      <c r="B1074" s="24" t="str">
        <f>IFERROR(INDEX(Partidos!$D$4:$D$107,MATCH($A1074,Partidos!$A$4:$A$107,0)),"")</f>
        <v>Ganador Cuartos 3</v>
      </c>
      <c r="C1074" s="24" t="str">
        <f>IFERROR(INDEX(Partidos!$E$4:$E$107,MATCH($A1074,Partidos!$A$4:$A$107,0)),"")</f>
        <v>Ganador Cuartos 4</v>
      </c>
      <c r="D1074" s="31" t="s">
        <v>266</v>
      </c>
      <c r="E1074" s="24">
        <f>IFERROR(INDEX(Kike!F$4:F$107,MATCH($A1074,Kike!$A$4:$A$107,0)),"")</f>
        <v>0</v>
      </c>
      <c r="F1074" s="24">
        <f>IFERROR(INDEX(Kike!G$4:G$107,MATCH($A1074,Kike!$A$4:$A$107,0)),"")</f>
        <v>0</v>
      </c>
      <c r="G1074" s="21" t="str">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0</v>
      </c>
      <c r="I1074" s="24" t="str">
        <f>IFERROR(INDEX(Partidos!$J$4:$J$107,MATCH($A1074,Partidos!$A$4:$A$107,0)),"")</f>
        <v>Cuartos</v>
      </c>
      <c r="J1074" s="21">
        <f>IF(AND(INDEX(Partidos!$J$4:$J$107,MATCH($A1074,Partidos!$A$4:$A$107,0))&lt;&gt;"Grupos",INDEX(Partidos!$H$4:$H$107,MATCH($A1074,Partidos!$A$4:$A$107,0))="Finalizado",$H1074&lt;&gt;"",$H1074=INDEX(Partidos!$K$4:$K$107,MATCH($A1074,Partidos!$A$4:$A$107,0))),1,0)</f>
        <v>0</v>
      </c>
    </row>
    <row r="1075" spans="1:10" x14ac:dyDescent="0.3">
      <c r="A1075" s="29">
        <v>98</v>
      </c>
      <c r="B1075" s="24" t="str">
        <f>IFERROR(INDEX(Partidos!$D$4:$D$107,MATCH($A1075,Partidos!$A$4:$A$107,0)),"")</f>
        <v>Ganador Cuartos 3</v>
      </c>
      <c r="C1075" s="24" t="str">
        <f>IFERROR(INDEX(Partidos!$E$4:$E$107,MATCH($A1075,Partidos!$A$4:$A$107,0)),"")</f>
        <v>Ganador Cuartos 4</v>
      </c>
      <c r="D1075" s="29" t="s">
        <v>267</v>
      </c>
      <c r="E1075" s="24">
        <f>IFERROR(INDEX(Quintero!F$4:F$107,MATCH($A1075,Quintero!$A$4:$A$107,0)),"")</f>
        <v>0</v>
      </c>
      <c r="F1075" s="24">
        <f>IFERROR(INDEX(Quintero!G$4:G$107,MATCH($A1075,Quintero!$A$4:$A$107,0)),"")</f>
        <v>0</v>
      </c>
      <c r="G1075" s="21" t="str">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0</v>
      </c>
      <c r="I1075" s="24" t="str">
        <f>IFERROR(INDEX(Partidos!$J$4:$J$107,MATCH($A1075,Partidos!$A$4:$A$107,0)),"")</f>
        <v>Cuartos</v>
      </c>
      <c r="J1075" s="21">
        <f>IF(AND(INDEX(Partidos!$J$4:$J$107,MATCH($A1075,Partidos!$A$4:$A$107,0))&lt;&gt;"Grupos",INDEX(Partidos!$H$4:$H$107,MATCH($A1075,Partidos!$A$4:$A$107,0))="Finalizado",$H1075&lt;&gt;"",$H1075=INDEX(Partidos!$K$4:$K$107,MATCH($A1075,Partidos!$A$4:$A$107,0))),1,0)</f>
        <v>0</v>
      </c>
    </row>
    <row r="1076" spans="1:10" x14ac:dyDescent="0.3">
      <c r="A1076" s="31">
        <v>98</v>
      </c>
      <c r="B1076" s="24" t="str">
        <f>IFERROR(INDEX(Partidos!$D$4:$D$107,MATCH($A1076,Partidos!$A$4:$A$107,0)),"")</f>
        <v>Ganador Cuartos 3</v>
      </c>
      <c r="C1076" s="24" t="str">
        <f>IFERROR(INDEX(Partidos!$E$4:$E$107,MATCH($A1076,Partidos!$A$4:$A$107,0)),"")</f>
        <v>Ganador Cuartos 4</v>
      </c>
      <c r="D1076" s="31" t="s">
        <v>268</v>
      </c>
      <c r="E1076" s="24">
        <f>IFERROR(INDEX(Nacho!F$4:F$107,MATCH($A1076,Nacho!$A$4:$A$107,0)),"")</f>
        <v>0</v>
      </c>
      <c r="F1076" s="24">
        <f>IFERROR(INDEX(Nacho!G$4:G$107,MATCH($A1076,Nacho!$A$4:$A$107,0)),"")</f>
        <v>0</v>
      </c>
      <c r="G1076" s="21" t="str">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0</v>
      </c>
      <c r="I1076" s="24" t="str">
        <f>IFERROR(INDEX(Partidos!$J$4:$J$107,MATCH($A1076,Partidos!$A$4:$A$107,0)),"")</f>
        <v>Cuartos</v>
      </c>
      <c r="J1076" s="21">
        <f>IF(AND(INDEX(Partidos!$J$4:$J$107,MATCH($A1076,Partidos!$A$4:$A$107,0))&lt;&gt;"Grupos",INDEX(Partidos!$H$4:$H$107,MATCH($A1076,Partidos!$A$4:$A$107,0))="Finalizado",$H1076&lt;&gt;"",$H1076=INDEX(Partidos!$K$4:$K$107,MATCH($A1076,Partidos!$A$4:$A$107,0))),1,0)</f>
        <v>0</v>
      </c>
    </row>
    <row r="1077" spans="1:10" x14ac:dyDescent="0.3">
      <c r="A1077" s="29">
        <v>98</v>
      </c>
      <c r="B1077" s="24" t="str">
        <f>IFERROR(INDEX(Partidos!$D$4:$D$107,MATCH($A1077,Partidos!$A$4:$A$107,0)),"")</f>
        <v>Ganador Cuartos 3</v>
      </c>
      <c r="C1077" s="24" t="str">
        <f>IFERROR(INDEX(Partidos!$E$4:$E$107,MATCH($A1077,Partidos!$A$4:$A$107,0)),"")</f>
        <v>Ganador Cuartos 4</v>
      </c>
      <c r="D1077" s="29" t="s">
        <v>269</v>
      </c>
      <c r="E1077" s="24">
        <f>IFERROR(INDEX(Luis!F$4:F$107,MATCH($A1077,Luis!$A$4:$A$107,0)),"")</f>
        <v>0</v>
      </c>
      <c r="F1077" s="24">
        <f>IFERROR(INDEX(Luis!G$4:G$107,MATCH($A1077,Luis!$A$4:$A$107,0)),"")</f>
        <v>0</v>
      </c>
      <c r="G1077" s="21" t="str">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0</v>
      </c>
      <c r="I1077" s="24" t="str">
        <f>IFERROR(INDEX(Partidos!$J$4:$J$107,MATCH($A1077,Partidos!$A$4:$A$107,0)),"")</f>
        <v>Cuartos</v>
      </c>
      <c r="J1077" s="21">
        <f>IF(AND(INDEX(Partidos!$J$4:$J$107,MATCH($A1077,Partidos!$A$4:$A$107,0))&lt;&gt;"Grupos",INDEX(Partidos!$H$4:$H$107,MATCH($A1077,Partidos!$A$4:$A$107,0))="Finalizado",$H1077&lt;&gt;"",$H1077=INDEX(Partidos!$K$4:$K$107,MATCH($A1077,Partidos!$A$4:$A$107,0))),1,0)</f>
        <v>0</v>
      </c>
    </row>
    <row r="1078" spans="1:10" x14ac:dyDescent="0.3">
      <c r="A1078" s="31">
        <v>98</v>
      </c>
      <c r="B1078" s="24" t="str">
        <f>IFERROR(INDEX(Partidos!$D$4:$D$107,MATCH($A1078,Partidos!$A$4:$A$107,0)),"")</f>
        <v>Ganador Cuartos 3</v>
      </c>
      <c r="C1078" s="24" t="str">
        <f>IFERROR(INDEX(Partidos!$E$4:$E$107,MATCH($A1078,Partidos!$A$4:$A$107,0)),"")</f>
        <v>Ganador Cuartos 4</v>
      </c>
      <c r="D1078" s="31" t="s">
        <v>270</v>
      </c>
      <c r="E1078" s="24">
        <f>IFERROR(INDEX(Felipe!F$4:F$107,MATCH($A1078,Felipe!$A$4:$A$107,0)),"")</f>
        <v>0</v>
      </c>
      <c r="F1078" s="24">
        <f>IFERROR(INDEX(Felipe!G$4:G$107,MATCH($A1078,Felipe!$A$4:$A$107,0)),"")</f>
        <v>0</v>
      </c>
      <c r="G1078" s="21" t="str">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0</v>
      </c>
      <c r="I1078" s="24" t="str">
        <f>IFERROR(INDEX(Partidos!$J$4:$J$107,MATCH($A1078,Partidos!$A$4:$A$107,0)),"")</f>
        <v>Cuartos</v>
      </c>
      <c r="J1078" s="21">
        <f>IF(AND(INDEX(Partidos!$J$4:$J$107,MATCH($A1078,Partidos!$A$4:$A$107,0))&lt;&gt;"Grupos",INDEX(Partidos!$H$4:$H$107,MATCH($A1078,Partidos!$A$4:$A$107,0))="Finalizado",$H1078&lt;&gt;"",$H1078=INDEX(Partidos!$K$4:$K$107,MATCH($A1078,Partidos!$A$4:$A$107,0))),1,0)</f>
        <v>0</v>
      </c>
    </row>
    <row r="1079" spans="1:10" x14ac:dyDescent="0.3">
      <c r="A1079" s="29">
        <v>98</v>
      </c>
      <c r="B1079" s="24" t="str">
        <f>IFERROR(INDEX(Partidos!$D$4:$D$107,MATCH($A1079,Partidos!$A$4:$A$107,0)),"")</f>
        <v>Ganador Cuartos 3</v>
      </c>
      <c r="C1079" s="24" t="str">
        <f>IFERROR(INDEX(Partidos!$E$4:$E$107,MATCH($A1079,Partidos!$A$4:$A$107,0)),"")</f>
        <v>Ganador Cuartos 4</v>
      </c>
      <c r="D1079" s="29" t="s">
        <v>271</v>
      </c>
      <c r="E1079" s="24">
        <f>IFERROR(INDEX(Simón!F$4:F$107,MATCH($A1079,Simón!$A$4:$A$107,0)),"")</f>
        <v>0</v>
      </c>
      <c r="F1079" s="24">
        <f>IFERROR(INDEX(Simón!G$4:G$107,MATCH($A1079,Simón!$A$4:$A$107,0)),"")</f>
        <v>0</v>
      </c>
      <c r="G1079" s="21" t="str">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0</v>
      </c>
      <c r="I1079" s="24" t="str">
        <f>IFERROR(INDEX(Partidos!$J$4:$J$107,MATCH($A1079,Partidos!$A$4:$A$107,0)),"")</f>
        <v>Cuartos</v>
      </c>
      <c r="J1079" s="21">
        <f>IF(AND(INDEX(Partidos!$J$4:$J$107,MATCH($A1079,Partidos!$A$4:$A$107,0))&lt;&gt;"Grupos",INDEX(Partidos!$H$4:$H$107,MATCH($A1079,Partidos!$A$4:$A$107,0))="Finalizado",$H1079&lt;&gt;"",$H1079=INDEX(Partidos!$K$4:$K$107,MATCH($A1079,Partidos!$A$4:$A$107,0))),1,0)</f>
        <v>0</v>
      </c>
    </row>
    <row r="1080" spans="1:10" x14ac:dyDescent="0.3">
      <c r="A1080" s="31">
        <v>98</v>
      </c>
      <c r="B1080" s="24" t="str">
        <f>IFERROR(INDEX(Partidos!$D$4:$D$107,MATCH($A1080,Partidos!$A$4:$A$107,0)),"")</f>
        <v>Ganador Cuartos 3</v>
      </c>
      <c r="C1080" s="24" t="str">
        <f>IFERROR(INDEX(Partidos!$E$4:$E$107,MATCH($A1080,Partidos!$A$4:$A$107,0)),"")</f>
        <v>Ganador Cuartos 4</v>
      </c>
      <c r="D1080" s="31" t="s">
        <v>272</v>
      </c>
      <c r="E1080" s="24">
        <f>IFERROR(INDEX(Muni!F$4:F$107,MATCH($A1080,Muni!$A$4:$A$107,0)),"")</f>
        <v>0</v>
      </c>
      <c r="F1080" s="24">
        <f>IFERROR(INDEX(Muni!G$4:G$107,MATCH($A1080,Muni!$A$4:$A$107,0)),"")</f>
        <v>0</v>
      </c>
      <c r="G1080" s="21" t="str">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0</v>
      </c>
      <c r="I1080" s="24" t="str">
        <f>IFERROR(INDEX(Partidos!$J$4:$J$107,MATCH($A1080,Partidos!$A$4:$A$107,0)),"")</f>
        <v>Cuartos</v>
      </c>
      <c r="J1080" s="21">
        <f>IF(AND(INDEX(Partidos!$J$4:$J$107,MATCH($A1080,Partidos!$A$4:$A$107,0))&lt;&gt;"Grupos",INDEX(Partidos!$H$4:$H$107,MATCH($A1080,Partidos!$A$4:$A$107,0))="Finalizado",$H1080&lt;&gt;"",$H1080=INDEX(Partidos!$K$4:$K$107,MATCH($A1080,Partidos!$A$4:$A$107,0))),1,0)</f>
        <v>0</v>
      </c>
    </row>
    <row r="1081" spans="1:10" x14ac:dyDescent="0.3">
      <c r="A1081" s="29">
        <v>98</v>
      </c>
      <c r="B1081" s="24" t="str">
        <f>IFERROR(INDEX(Partidos!$D$4:$D$107,MATCH($A1081,Partidos!$A$4:$A$107,0)),"")</f>
        <v>Ganador Cuartos 3</v>
      </c>
      <c r="C1081" s="24" t="str">
        <f>IFERROR(INDEX(Partidos!$E$4:$E$107,MATCH($A1081,Partidos!$A$4:$A$107,0)),"")</f>
        <v>Ganador Cuartos 4</v>
      </c>
      <c r="D1081" s="29" t="s">
        <v>273</v>
      </c>
      <c r="E1081" s="24">
        <f>IFERROR(INDEX(Fer!F$4:F$107,MATCH($A1081,Fer!$A$4:$A$107,0)),"")</f>
        <v>0</v>
      </c>
      <c r="F1081" s="24">
        <f>IFERROR(INDEX(Fer!G$4:G$107,MATCH($A1081,Fer!$A$4:$A$107,0)),"")</f>
        <v>0</v>
      </c>
      <c r="G1081" s="21" t="str">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0</v>
      </c>
      <c r="I1081" s="24" t="str">
        <f>IFERROR(INDEX(Partidos!$J$4:$J$107,MATCH($A1081,Partidos!$A$4:$A$107,0)),"")</f>
        <v>Cuartos</v>
      </c>
      <c r="J1081" s="21">
        <f>IF(AND(INDEX(Partidos!$J$4:$J$107,MATCH($A1081,Partidos!$A$4:$A$107,0))&lt;&gt;"Grupos",INDEX(Partidos!$H$4:$H$107,MATCH($A1081,Partidos!$A$4:$A$107,0))="Finalizado",$H1081&lt;&gt;"",$H1081=INDEX(Partidos!$K$4:$K$107,MATCH($A1081,Partidos!$A$4:$A$107,0))),1,0)</f>
        <v>0</v>
      </c>
    </row>
    <row r="1082" spans="1:10" x14ac:dyDescent="0.3">
      <c r="A1082" s="31">
        <v>99</v>
      </c>
      <c r="B1082" s="24" t="str">
        <f>IFERROR(INDEX(Partidos!$D$4:$D$107,MATCH($A1082,Partidos!$A$4:$A$107,0)),"")</f>
        <v>Ganador Cuartos 5</v>
      </c>
      <c r="C1082" s="24" t="str">
        <f>IFERROR(INDEX(Partidos!$E$4:$E$107,MATCH($A1082,Partidos!$A$4:$A$107,0)),"")</f>
        <v>Ganador Cuartos 6</v>
      </c>
      <c r="D1082" s="31" t="s">
        <v>55</v>
      </c>
      <c r="E1082" s="24">
        <f>IFERROR(INDEX(Álvaro!F$4:F$107,MATCH($A1082,Álvaro!$A$4:$A$107,0)),"")</f>
        <v>0</v>
      </c>
      <c r="F1082" s="24">
        <f>IFERROR(INDEX(Álvaro!G$4:G$107,MATCH($A1082,Álvaro!$A$4:$A$107,0)),"")</f>
        <v>0</v>
      </c>
      <c r="G1082" s="21" t="str">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0</v>
      </c>
      <c r="I1082" s="24" t="str">
        <f>IFERROR(INDEX(Partidos!$J$4:$J$107,MATCH($A1082,Partidos!$A$4:$A$107,0)),"")</f>
        <v>Cuartos</v>
      </c>
      <c r="J1082" s="21">
        <f>IF(AND(INDEX(Partidos!$J$4:$J$107,MATCH($A1082,Partidos!$A$4:$A$107,0))&lt;&gt;"Grupos",INDEX(Partidos!$H$4:$H$107,MATCH($A1082,Partidos!$A$4:$A$107,0))="Finalizado",$H1082&lt;&gt;"",$H1082=INDEX(Partidos!$K$4:$K$107,MATCH($A1082,Partidos!$A$4:$A$107,0))),1,0)</f>
        <v>0</v>
      </c>
    </row>
    <row r="1083" spans="1:10" x14ac:dyDescent="0.3">
      <c r="A1083" s="29">
        <v>99</v>
      </c>
      <c r="B1083" s="24" t="str">
        <f>IFERROR(INDEX(Partidos!$D$4:$D$107,MATCH($A1083,Partidos!$A$4:$A$107,0)),"")</f>
        <v>Ganador Cuartos 5</v>
      </c>
      <c r="C1083" s="24" t="str">
        <f>IFERROR(INDEX(Partidos!$E$4:$E$107,MATCH($A1083,Partidos!$A$4:$A$107,0)),"")</f>
        <v>Ganador Cuartos 6</v>
      </c>
      <c r="D1083" s="29" t="s">
        <v>264</v>
      </c>
      <c r="E1083" s="24">
        <f>IFERROR(INDEX(Pepe!F$4:F$107,MATCH($A1083,Pepe!$A$4:$A$107,0)),"")</f>
        <v>0</v>
      </c>
      <c r="F1083" s="24">
        <f>IFERROR(INDEX(Pepe!G$4:G$107,MATCH($A1083,Pepe!$A$4:$A$107,0)),"")</f>
        <v>0</v>
      </c>
      <c r="G1083" s="21" t="str">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0</v>
      </c>
      <c r="I1083" s="24" t="str">
        <f>IFERROR(INDEX(Partidos!$J$4:$J$107,MATCH($A1083,Partidos!$A$4:$A$107,0)),"")</f>
        <v>Cuartos</v>
      </c>
      <c r="J1083" s="21">
        <f>IF(AND(INDEX(Partidos!$J$4:$J$107,MATCH($A1083,Partidos!$A$4:$A$107,0))&lt;&gt;"Grupos",INDEX(Partidos!$H$4:$H$107,MATCH($A1083,Partidos!$A$4:$A$107,0))="Finalizado",$H1083&lt;&gt;"",$H1083=INDEX(Partidos!$K$4:$K$107,MATCH($A1083,Partidos!$A$4:$A$107,0))),1,0)</f>
        <v>0</v>
      </c>
    </row>
    <row r="1084" spans="1:10" x14ac:dyDescent="0.3">
      <c r="A1084" s="31">
        <v>99</v>
      </c>
      <c r="B1084" s="24" t="str">
        <f>IFERROR(INDEX(Partidos!$D$4:$D$107,MATCH($A1084,Partidos!$A$4:$A$107,0)),"")</f>
        <v>Ganador Cuartos 5</v>
      </c>
      <c r="C1084" s="24" t="str">
        <f>IFERROR(INDEX(Partidos!$E$4:$E$107,MATCH($A1084,Partidos!$A$4:$A$107,0)),"")</f>
        <v>Ganador Cuartos 6</v>
      </c>
      <c r="D1084" s="31" t="s">
        <v>265</v>
      </c>
      <c r="E1084" s="24">
        <f>IFERROR(INDEX(Patri!F$4:F$107,MATCH($A1084,Patri!$A$4:$A$107,0)),"")</f>
        <v>0</v>
      </c>
      <c r="F1084" s="24">
        <f>IFERROR(INDEX(Patri!G$4:G$107,MATCH($A1084,Patri!$A$4:$A$107,0)),"")</f>
        <v>0</v>
      </c>
      <c r="G1084" s="21" t="str">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0</v>
      </c>
      <c r="I1084" s="24" t="str">
        <f>IFERROR(INDEX(Partidos!$J$4:$J$107,MATCH($A1084,Partidos!$A$4:$A$107,0)),"")</f>
        <v>Cuartos</v>
      </c>
      <c r="J1084" s="21">
        <f>IF(AND(INDEX(Partidos!$J$4:$J$107,MATCH($A1084,Partidos!$A$4:$A$107,0))&lt;&gt;"Grupos",INDEX(Partidos!$H$4:$H$107,MATCH($A1084,Partidos!$A$4:$A$107,0))="Finalizado",$H1084&lt;&gt;"",$H1084=INDEX(Partidos!$K$4:$K$107,MATCH($A1084,Partidos!$A$4:$A$107,0))),1,0)</f>
        <v>0</v>
      </c>
    </row>
    <row r="1085" spans="1:10" x14ac:dyDescent="0.3">
      <c r="A1085" s="29">
        <v>99</v>
      </c>
      <c r="B1085" s="24" t="str">
        <f>IFERROR(INDEX(Partidos!$D$4:$D$107,MATCH($A1085,Partidos!$A$4:$A$107,0)),"")</f>
        <v>Ganador Cuartos 5</v>
      </c>
      <c r="C1085" s="24" t="str">
        <f>IFERROR(INDEX(Partidos!$E$4:$E$107,MATCH($A1085,Partidos!$A$4:$A$107,0)),"")</f>
        <v>Ganador Cuartos 6</v>
      </c>
      <c r="D1085" s="29" t="s">
        <v>266</v>
      </c>
      <c r="E1085" s="24">
        <f>IFERROR(INDEX(Kike!F$4:F$107,MATCH($A1085,Kike!$A$4:$A$107,0)),"")</f>
        <v>0</v>
      </c>
      <c r="F1085" s="24">
        <f>IFERROR(INDEX(Kike!G$4:G$107,MATCH($A1085,Kike!$A$4:$A$107,0)),"")</f>
        <v>0</v>
      </c>
      <c r="G1085" s="21" t="str">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0</v>
      </c>
      <c r="I1085" s="24" t="str">
        <f>IFERROR(INDEX(Partidos!$J$4:$J$107,MATCH($A1085,Partidos!$A$4:$A$107,0)),"")</f>
        <v>Cuartos</v>
      </c>
      <c r="J1085" s="21">
        <f>IF(AND(INDEX(Partidos!$J$4:$J$107,MATCH($A1085,Partidos!$A$4:$A$107,0))&lt;&gt;"Grupos",INDEX(Partidos!$H$4:$H$107,MATCH($A1085,Partidos!$A$4:$A$107,0))="Finalizado",$H1085&lt;&gt;"",$H1085=INDEX(Partidos!$K$4:$K$107,MATCH($A1085,Partidos!$A$4:$A$107,0))),1,0)</f>
        <v>0</v>
      </c>
    </row>
    <row r="1086" spans="1:10" x14ac:dyDescent="0.3">
      <c r="A1086" s="31">
        <v>99</v>
      </c>
      <c r="B1086" s="24" t="str">
        <f>IFERROR(INDEX(Partidos!$D$4:$D$107,MATCH($A1086,Partidos!$A$4:$A$107,0)),"")</f>
        <v>Ganador Cuartos 5</v>
      </c>
      <c r="C1086" s="24" t="str">
        <f>IFERROR(INDEX(Partidos!$E$4:$E$107,MATCH($A1086,Partidos!$A$4:$A$107,0)),"")</f>
        <v>Ganador Cuartos 6</v>
      </c>
      <c r="D1086" s="31" t="s">
        <v>267</v>
      </c>
      <c r="E1086" s="24">
        <f>IFERROR(INDEX(Quintero!F$4:F$107,MATCH($A1086,Quintero!$A$4:$A$107,0)),"")</f>
        <v>0</v>
      </c>
      <c r="F1086" s="24">
        <f>IFERROR(INDEX(Quintero!G$4:G$107,MATCH($A1086,Quintero!$A$4:$A$107,0)),"")</f>
        <v>0</v>
      </c>
      <c r="G1086" s="21" t="str">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0</v>
      </c>
      <c r="I1086" s="24" t="str">
        <f>IFERROR(INDEX(Partidos!$J$4:$J$107,MATCH($A1086,Partidos!$A$4:$A$107,0)),"")</f>
        <v>Cuartos</v>
      </c>
      <c r="J1086" s="21">
        <f>IF(AND(INDEX(Partidos!$J$4:$J$107,MATCH($A1086,Partidos!$A$4:$A$107,0))&lt;&gt;"Grupos",INDEX(Partidos!$H$4:$H$107,MATCH($A1086,Partidos!$A$4:$A$107,0))="Finalizado",$H1086&lt;&gt;"",$H1086=INDEX(Partidos!$K$4:$K$107,MATCH($A1086,Partidos!$A$4:$A$107,0))),1,0)</f>
        <v>0</v>
      </c>
    </row>
    <row r="1087" spans="1:10" x14ac:dyDescent="0.3">
      <c r="A1087" s="29">
        <v>99</v>
      </c>
      <c r="B1087" s="24" t="str">
        <f>IFERROR(INDEX(Partidos!$D$4:$D$107,MATCH($A1087,Partidos!$A$4:$A$107,0)),"")</f>
        <v>Ganador Cuartos 5</v>
      </c>
      <c r="C1087" s="24" t="str">
        <f>IFERROR(INDEX(Partidos!$E$4:$E$107,MATCH($A1087,Partidos!$A$4:$A$107,0)),"")</f>
        <v>Ganador Cuartos 6</v>
      </c>
      <c r="D1087" s="29" t="s">
        <v>268</v>
      </c>
      <c r="E1087" s="24">
        <f>IFERROR(INDEX(Nacho!F$4:F$107,MATCH($A1087,Nacho!$A$4:$A$107,0)),"")</f>
        <v>0</v>
      </c>
      <c r="F1087" s="24">
        <f>IFERROR(INDEX(Nacho!G$4:G$107,MATCH($A1087,Nacho!$A$4:$A$107,0)),"")</f>
        <v>0</v>
      </c>
      <c r="G1087" s="21" t="str">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0</v>
      </c>
      <c r="I1087" s="24" t="str">
        <f>IFERROR(INDEX(Partidos!$J$4:$J$107,MATCH($A1087,Partidos!$A$4:$A$107,0)),"")</f>
        <v>Cuartos</v>
      </c>
      <c r="J1087" s="21">
        <f>IF(AND(INDEX(Partidos!$J$4:$J$107,MATCH($A1087,Partidos!$A$4:$A$107,0))&lt;&gt;"Grupos",INDEX(Partidos!$H$4:$H$107,MATCH($A1087,Partidos!$A$4:$A$107,0))="Finalizado",$H1087&lt;&gt;"",$H1087=INDEX(Partidos!$K$4:$K$107,MATCH($A1087,Partidos!$A$4:$A$107,0))),1,0)</f>
        <v>0</v>
      </c>
    </row>
    <row r="1088" spans="1:10" x14ac:dyDescent="0.3">
      <c r="A1088" s="31">
        <v>99</v>
      </c>
      <c r="B1088" s="24" t="str">
        <f>IFERROR(INDEX(Partidos!$D$4:$D$107,MATCH($A1088,Partidos!$A$4:$A$107,0)),"")</f>
        <v>Ganador Cuartos 5</v>
      </c>
      <c r="C1088" s="24" t="str">
        <f>IFERROR(INDEX(Partidos!$E$4:$E$107,MATCH($A1088,Partidos!$A$4:$A$107,0)),"")</f>
        <v>Ganador Cuartos 6</v>
      </c>
      <c r="D1088" s="31" t="s">
        <v>269</v>
      </c>
      <c r="E1088" s="24">
        <f>IFERROR(INDEX(Luis!F$4:F$107,MATCH($A1088,Luis!$A$4:$A$107,0)),"")</f>
        <v>0</v>
      </c>
      <c r="F1088" s="24">
        <f>IFERROR(INDEX(Luis!G$4:G$107,MATCH($A1088,Luis!$A$4:$A$107,0)),"")</f>
        <v>0</v>
      </c>
      <c r="G1088" s="21" t="str">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0</v>
      </c>
      <c r="I1088" s="24" t="str">
        <f>IFERROR(INDEX(Partidos!$J$4:$J$107,MATCH($A1088,Partidos!$A$4:$A$107,0)),"")</f>
        <v>Cuartos</v>
      </c>
      <c r="J1088" s="21">
        <f>IF(AND(INDEX(Partidos!$J$4:$J$107,MATCH($A1088,Partidos!$A$4:$A$107,0))&lt;&gt;"Grupos",INDEX(Partidos!$H$4:$H$107,MATCH($A1088,Partidos!$A$4:$A$107,0))="Finalizado",$H1088&lt;&gt;"",$H1088=INDEX(Partidos!$K$4:$K$107,MATCH($A1088,Partidos!$A$4:$A$107,0))),1,0)</f>
        <v>0</v>
      </c>
    </row>
    <row r="1089" spans="1:10" x14ac:dyDescent="0.3">
      <c r="A1089" s="29">
        <v>99</v>
      </c>
      <c r="B1089" s="24" t="str">
        <f>IFERROR(INDEX(Partidos!$D$4:$D$107,MATCH($A1089,Partidos!$A$4:$A$107,0)),"")</f>
        <v>Ganador Cuartos 5</v>
      </c>
      <c r="C1089" s="24" t="str">
        <f>IFERROR(INDEX(Partidos!$E$4:$E$107,MATCH($A1089,Partidos!$A$4:$A$107,0)),"")</f>
        <v>Ganador Cuartos 6</v>
      </c>
      <c r="D1089" s="29" t="s">
        <v>270</v>
      </c>
      <c r="E1089" s="24">
        <f>IFERROR(INDEX(Felipe!F$4:F$107,MATCH($A1089,Felipe!$A$4:$A$107,0)),"")</f>
        <v>0</v>
      </c>
      <c r="F1089" s="24">
        <f>IFERROR(INDEX(Felipe!G$4:G$107,MATCH($A1089,Felipe!$A$4:$A$107,0)),"")</f>
        <v>0</v>
      </c>
      <c r="G1089" s="21" t="str">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0</v>
      </c>
      <c r="I1089" s="24" t="str">
        <f>IFERROR(INDEX(Partidos!$J$4:$J$107,MATCH($A1089,Partidos!$A$4:$A$107,0)),"")</f>
        <v>Cuartos</v>
      </c>
      <c r="J1089" s="21">
        <f>IF(AND(INDEX(Partidos!$J$4:$J$107,MATCH($A1089,Partidos!$A$4:$A$107,0))&lt;&gt;"Grupos",INDEX(Partidos!$H$4:$H$107,MATCH($A1089,Partidos!$A$4:$A$107,0))="Finalizado",$H1089&lt;&gt;"",$H1089=INDEX(Partidos!$K$4:$K$107,MATCH($A1089,Partidos!$A$4:$A$107,0))),1,0)</f>
        <v>0</v>
      </c>
    </row>
    <row r="1090" spans="1:10" x14ac:dyDescent="0.3">
      <c r="A1090" s="31">
        <v>99</v>
      </c>
      <c r="B1090" s="24" t="str">
        <f>IFERROR(INDEX(Partidos!$D$4:$D$107,MATCH($A1090,Partidos!$A$4:$A$107,0)),"")</f>
        <v>Ganador Cuartos 5</v>
      </c>
      <c r="C1090" s="24" t="str">
        <f>IFERROR(INDEX(Partidos!$E$4:$E$107,MATCH($A1090,Partidos!$A$4:$A$107,0)),"")</f>
        <v>Ganador Cuartos 6</v>
      </c>
      <c r="D1090" s="31" t="s">
        <v>271</v>
      </c>
      <c r="E1090" s="24">
        <f>IFERROR(INDEX(Simón!F$4:F$107,MATCH($A1090,Simón!$A$4:$A$107,0)),"")</f>
        <v>0</v>
      </c>
      <c r="F1090" s="24">
        <f>IFERROR(INDEX(Simón!G$4:G$107,MATCH($A1090,Simón!$A$4:$A$107,0)),"")</f>
        <v>0</v>
      </c>
      <c r="G1090" s="21" t="str">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0</v>
      </c>
      <c r="I1090" s="24" t="str">
        <f>IFERROR(INDEX(Partidos!$J$4:$J$107,MATCH($A1090,Partidos!$A$4:$A$107,0)),"")</f>
        <v>Cuartos</v>
      </c>
      <c r="J1090" s="21">
        <f>IF(AND(INDEX(Partidos!$J$4:$J$107,MATCH($A1090,Partidos!$A$4:$A$107,0))&lt;&gt;"Grupos",INDEX(Partidos!$H$4:$H$107,MATCH($A1090,Partidos!$A$4:$A$107,0))="Finalizado",$H1090&lt;&gt;"",$H1090=INDEX(Partidos!$K$4:$K$107,MATCH($A1090,Partidos!$A$4:$A$107,0))),1,0)</f>
        <v>0</v>
      </c>
    </row>
    <row r="1091" spans="1:10" x14ac:dyDescent="0.3">
      <c r="A1091" s="29">
        <v>99</v>
      </c>
      <c r="B1091" s="24" t="str">
        <f>IFERROR(INDEX(Partidos!$D$4:$D$107,MATCH($A1091,Partidos!$A$4:$A$107,0)),"")</f>
        <v>Ganador Cuartos 5</v>
      </c>
      <c r="C1091" s="24" t="str">
        <f>IFERROR(INDEX(Partidos!$E$4:$E$107,MATCH($A1091,Partidos!$A$4:$A$107,0)),"")</f>
        <v>Ganador Cuartos 6</v>
      </c>
      <c r="D1091" s="29" t="s">
        <v>272</v>
      </c>
      <c r="E1091" s="24">
        <f>IFERROR(INDEX(Muni!F$4:F$107,MATCH($A1091,Muni!$A$4:$A$107,0)),"")</f>
        <v>0</v>
      </c>
      <c r="F1091" s="24">
        <f>IFERROR(INDEX(Muni!G$4:G$107,MATCH($A1091,Muni!$A$4:$A$107,0)),"")</f>
        <v>0</v>
      </c>
      <c r="G1091" s="21" t="str">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0</v>
      </c>
      <c r="I1091" s="24" t="str">
        <f>IFERROR(INDEX(Partidos!$J$4:$J$107,MATCH($A1091,Partidos!$A$4:$A$107,0)),"")</f>
        <v>Cuartos</v>
      </c>
      <c r="J1091" s="21">
        <f>IF(AND(INDEX(Partidos!$J$4:$J$107,MATCH($A1091,Partidos!$A$4:$A$107,0))&lt;&gt;"Grupos",INDEX(Partidos!$H$4:$H$107,MATCH($A1091,Partidos!$A$4:$A$107,0))="Finalizado",$H1091&lt;&gt;"",$H1091=INDEX(Partidos!$K$4:$K$107,MATCH($A1091,Partidos!$A$4:$A$107,0))),1,0)</f>
        <v>0</v>
      </c>
    </row>
    <row r="1092" spans="1:10" x14ac:dyDescent="0.3">
      <c r="A1092" s="31">
        <v>99</v>
      </c>
      <c r="B1092" s="24" t="str">
        <f>IFERROR(INDEX(Partidos!$D$4:$D$107,MATCH($A1092,Partidos!$A$4:$A$107,0)),"")</f>
        <v>Ganador Cuartos 5</v>
      </c>
      <c r="C1092" s="24" t="str">
        <f>IFERROR(INDEX(Partidos!$E$4:$E$107,MATCH($A1092,Partidos!$A$4:$A$107,0)),"")</f>
        <v>Ganador Cuartos 6</v>
      </c>
      <c r="D1092" s="31" t="s">
        <v>273</v>
      </c>
      <c r="E1092" s="24">
        <f>IFERROR(INDEX(Fer!F$4:F$107,MATCH($A1092,Fer!$A$4:$A$107,0)),"")</f>
        <v>0</v>
      </c>
      <c r="F1092" s="24">
        <f>IFERROR(INDEX(Fer!G$4:G$107,MATCH($A1092,Fer!$A$4:$A$107,0)),"")</f>
        <v>0</v>
      </c>
      <c r="G1092" s="21" t="str">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0</v>
      </c>
      <c r="I1092" s="24" t="str">
        <f>IFERROR(INDEX(Partidos!$J$4:$J$107,MATCH($A1092,Partidos!$A$4:$A$107,0)),"")</f>
        <v>Cuartos</v>
      </c>
      <c r="J1092" s="21">
        <f>IF(AND(INDEX(Partidos!$J$4:$J$107,MATCH($A1092,Partidos!$A$4:$A$107,0))&lt;&gt;"Grupos",INDEX(Partidos!$H$4:$H$107,MATCH($A1092,Partidos!$A$4:$A$107,0))="Finalizado",$H1092&lt;&gt;"",$H1092=INDEX(Partidos!$K$4:$K$107,MATCH($A1092,Partidos!$A$4:$A$107,0))),1,0)</f>
        <v>0</v>
      </c>
    </row>
    <row r="1093" spans="1:10" x14ac:dyDescent="0.3">
      <c r="A1093" s="29">
        <v>100</v>
      </c>
      <c r="B1093" s="24" t="str">
        <f>IFERROR(INDEX(Partidos!$D$4:$D$107,MATCH($A1093,Partidos!$A$4:$A$107,0)),"")</f>
        <v>Ganador Cuartos 7</v>
      </c>
      <c r="C1093" s="24" t="str">
        <f>IFERROR(INDEX(Partidos!$E$4:$E$107,MATCH($A1093,Partidos!$A$4:$A$107,0)),"")</f>
        <v>Ganador Cuartos 8</v>
      </c>
      <c r="D1093" s="29" t="s">
        <v>55</v>
      </c>
      <c r="E1093" s="24">
        <f>IFERROR(INDEX(Álvaro!F$4:F$107,MATCH($A1093,Álvaro!$A$4:$A$107,0)),"")</f>
        <v>0</v>
      </c>
      <c r="F1093" s="24">
        <f>IFERROR(INDEX(Álvaro!G$4:G$107,MATCH($A1093,Álvaro!$A$4:$A$107,0)),"")</f>
        <v>0</v>
      </c>
      <c r="G1093" s="21" t="str">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0</v>
      </c>
      <c r="I1093" s="24" t="str">
        <f>IFERROR(INDEX(Partidos!$J$4:$J$107,MATCH($A1093,Partidos!$A$4:$A$107,0)),"")</f>
        <v>Cuartos</v>
      </c>
      <c r="J1093" s="21">
        <f>IF(AND(INDEX(Partidos!$J$4:$J$107,MATCH($A1093,Partidos!$A$4:$A$107,0))&lt;&gt;"Grupos",INDEX(Partidos!$H$4:$H$107,MATCH($A1093,Partidos!$A$4:$A$107,0))="Finalizado",$H1093&lt;&gt;"",$H1093=INDEX(Partidos!$K$4:$K$107,MATCH($A1093,Partidos!$A$4:$A$107,0))),1,0)</f>
        <v>0</v>
      </c>
    </row>
    <row r="1094" spans="1:10" x14ac:dyDescent="0.3">
      <c r="A1094" s="31">
        <v>100</v>
      </c>
      <c r="B1094" s="24" t="str">
        <f>IFERROR(INDEX(Partidos!$D$4:$D$107,MATCH($A1094,Partidos!$A$4:$A$107,0)),"")</f>
        <v>Ganador Cuartos 7</v>
      </c>
      <c r="C1094" s="24" t="str">
        <f>IFERROR(INDEX(Partidos!$E$4:$E$107,MATCH($A1094,Partidos!$A$4:$A$107,0)),"")</f>
        <v>Ganador Cuartos 8</v>
      </c>
      <c r="D1094" s="31" t="s">
        <v>264</v>
      </c>
      <c r="E1094" s="24">
        <f>IFERROR(INDEX(Pepe!F$4:F$107,MATCH($A1094,Pepe!$A$4:$A$107,0)),"")</f>
        <v>0</v>
      </c>
      <c r="F1094" s="24">
        <f>IFERROR(INDEX(Pepe!G$4:G$107,MATCH($A1094,Pepe!$A$4:$A$107,0)),"")</f>
        <v>0</v>
      </c>
      <c r="G1094" s="21" t="str">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0</v>
      </c>
      <c r="I1094" s="24" t="str">
        <f>IFERROR(INDEX(Partidos!$J$4:$J$107,MATCH($A1094,Partidos!$A$4:$A$107,0)),"")</f>
        <v>Cuartos</v>
      </c>
      <c r="J1094" s="21">
        <f>IF(AND(INDEX(Partidos!$J$4:$J$107,MATCH($A1094,Partidos!$A$4:$A$107,0))&lt;&gt;"Grupos",INDEX(Partidos!$H$4:$H$107,MATCH($A1094,Partidos!$A$4:$A$107,0))="Finalizado",$H1094&lt;&gt;"",$H1094=INDEX(Partidos!$K$4:$K$107,MATCH($A1094,Partidos!$A$4:$A$107,0))),1,0)</f>
        <v>0</v>
      </c>
    </row>
    <row r="1095" spans="1:10" x14ac:dyDescent="0.3">
      <c r="A1095" s="29">
        <v>100</v>
      </c>
      <c r="B1095" s="24" t="str">
        <f>IFERROR(INDEX(Partidos!$D$4:$D$107,MATCH($A1095,Partidos!$A$4:$A$107,0)),"")</f>
        <v>Ganador Cuartos 7</v>
      </c>
      <c r="C1095" s="24" t="str">
        <f>IFERROR(INDEX(Partidos!$E$4:$E$107,MATCH($A1095,Partidos!$A$4:$A$107,0)),"")</f>
        <v>Ganador Cuartos 8</v>
      </c>
      <c r="D1095" s="29" t="s">
        <v>265</v>
      </c>
      <c r="E1095" s="24">
        <f>IFERROR(INDEX(Patri!F$4:F$107,MATCH($A1095,Patri!$A$4:$A$107,0)),"")</f>
        <v>0</v>
      </c>
      <c r="F1095" s="24">
        <f>IFERROR(INDEX(Patri!G$4:G$107,MATCH($A1095,Patri!$A$4:$A$107,0)),"")</f>
        <v>0</v>
      </c>
      <c r="G1095" s="21" t="str">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0</v>
      </c>
      <c r="I1095" s="24" t="str">
        <f>IFERROR(INDEX(Partidos!$J$4:$J$107,MATCH($A1095,Partidos!$A$4:$A$107,0)),"")</f>
        <v>Cuartos</v>
      </c>
      <c r="J1095" s="21">
        <f>IF(AND(INDEX(Partidos!$J$4:$J$107,MATCH($A1095,Partidos!$A$4:$A$107,0))&lt;&gt;"Grupos",INDEX(Partidos!$H$4:$H$107,MATCH($A1095,Partidos!$A$4:$A$107,0))="Finalizado",$H1095&lt;&gt;"",$H1095=INDEX(Partidos!$K$4:$K$107,MATCH($A1095,Partidos!$A$4:$A$107,0))),1,0)</f>
        <v>0</v>
      </c>
    </row>
    <row r="1096" spans="1:10" x14ac:dyDescent="0.3">
      <c r="A1096" s="31">
        <v>100</v>
      </c>
      <c r="B1096" s="24" t="str">
        <f>IFERROR(INDEX(Partidos!$D$4:$D$107,MATCH($A1096,Partidos!$A$4:$A$107,0)),"")</f>
        <v>Ganador Cuartos 7</v>
      </c>
      <c r="C1096" s="24" t="str">
        <f>IFERROR(INDEX(Partidos!$E$4:$E$107,MATCH($A1096,Partidos!$A$4:$A$107,0)),"")</f>
        <v>Ganador Cuartos 8</v>
      </c>
      <c r="D1096" s="31" t="s">
        <v>266</v>
      </c>
      <c r="E1096" s="24">
        <f>IFERROR(INDEX(Kike!F$4:F$107,MATCH($A1096,Kike!$A$4:$A$107,0)),"")</f>
        <v>0</v>
      </c>
      <c r="F1096" s="24">
        <f>IFERROR(INDEX(Kike!G$4:G$107,MATCH($A1096,Kike!$A$4:$A$107,0)),"")</f>
        <v>0</v>
      </c>
      <c r="G1096" s="21" t="str">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0</v>
      </c>
      <c r="I1096" s="24" t="str">
        <f>IFERROR(INDEX(Partidos!$J$4:$J$107,MATCH($A1096,Partidos!$A$4:$A$107,0)),"")</f>
        <v>Cuartos</v>
      </c>
      <c r="J1096" s="21">
        <f>IF(AND(INDEX(Partidos!$J$4:$J$107,MATCH($A1096,Partidos!$A$4:$A$107,0))&lt;&gt;"Grupos",INDEX(Partidos!$H$4:$H$107,MATCH($A1096,Partidos!$A$4:$A$107,0))="Finalizado",$H1096&lt;&gt;"",$H1096=INDEX(Partidos!$K$4:$K$107,MATCH($A1096,Partidos!$A$4:$A$107,0))),1,0)</f>
        <v>0</v>
      </c>
    </row>
    <row r="1097" spans="1:10" x14ac:dyDescent="0.3">
      <c r="A1097" s="29">
        <v>100</v>
      </c>
      <c r="B1097" s="24" t="str">
        <f>IFERROR(INDEX(Partidos!$D$4:$D$107,MATCH($A1097,Partidos!$A$4:$A$107,0)),"")</f>
        <v>Ganador Cuartos 7</v>
      </c>
      <c r="C1097" s="24" t="str">
        <f>IFERROR(INDEX(Partidos!$E$4:$E$107,MATCH($A1097,Partidos!$A$4:$A$107,0)),"")</f>
        <v>Ganador Cuartos 8</v>
      </c>
      <c r="D1097" s="29" t="s">
        <v>267</v>
      </c>
      <c r="E1097" s="24">
        <f>IFERROR(INDEX(Quintero!F$4:F$107,MATCH($A1097,Quintero!$A$4:$A$107,0)),"")</f>
        <v>0</v>
      </c>
      <c r="F1097" s="24">
        <f>IFERROR(INDEX(Quintero!G$4:G$107,MATCH($A1097,Quintero!$A$4:$A$107,0)),"")</f>
        <v>0</v>
      </c>
      <c r="G1097" s="21" t="str">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0</v>
      </c>
      <c r="I1097" s="24" t="str">
        <f>IFERROR(INDEX(Partidos!$J$4:$J$107,MATCH($A1097,Partidos!$A$4:$A$107,0)),"")</f>
        <v>Cuartos</v>
      </c>
      <c r="J1097" s="21">
        <f>IF(AND(INDEX(Partidos!$J$4:$J$107,MATCH($A1097,Partidos!$A$4:$A$107,0))&lt;&gt;"Grupos",INDEX(Partidos!$H$4:$H$107,MATCH($A1097,Partidos!$A$4:$A$107,0))="Finalizado",$H1097&lt;&gt;"",$H1097=INDEX(Partidos!$K$4:$K$107,MATCH($A1097,Partidos!$A$4:$A$107,0))),1,0)</f>
        <v>0</v>
      </c>
    </row>
    <row r="1098" spans="1:10" x14ac:dyDescent="0.3">
      <c r="A1098" s="31">
        <v>100</v>
      </c>
      <c r="B1098" s="24" t="str">
        <f>IFERROR(INDEX(Partidos!$D$4:$D$107,MATCH($A1098,Partidos!$A$4:$A$107,0)),"")</f>
        <v>Ganador Cuartos 7</v>
      </c>
      <c r="C1098" s="24" t="str">
        <f>IFERROR(INDEX(Partidos!$E$4:$E$107,MATCH($A1098,Partidos!$A$4:$A$107,0)),"")</f>
        <v>Ganador Cuartos 8</v>
      </c>
      <c r="D1098" s="31" t="s">
        <v>268</v>
      </c>
      <c r="E1098" s="24">
        <f>IFERROR(INDEX(Nacho!F$4:F$107,MATCH($A1098,Nacho!$A$4:$A$107,0)),"")</f>
        <v>0</v>
      </c>
      <c r="F1098" s="24">
        <f>IFERROR(INDEX(Nacho!G$4:G$107,MATCH($A1098,Nacho!$A$4:$A$107,0)),"")</f>
        <v>0</v>
      </c>
      <c r="G1098" s="21" t="str">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0</v>
      </c>
      <c r="I1098" s="24" t="str">
        <f>IFERROR(INDEX(Partidos!$J$4:$J$107,MATCH($A1098,Partidos!$A$4:$A$107,0)),"")</f>
        <v>Cuartos</v>
      </c>
      <c r="J1098" s="21">
        <f>IF(AND(INDEX(Partidos!$J$4:$J$107,MATCH($A1098,Partidos!$A$4:$A$107,0))&lt;&gt;"Grupos",INDEX(Partidos!$H$4:$H$107,MATCH($A1098,Partidos!$A$4:$A$107,0))="Finalizado",$H1098&lt;&gt;"",$H1098=INDEX(Partidos!$K$4:$K$107,MATCH($A1098,Partidos!$A$4:$A$107,0))),1,0)</f>
        <v>0</v>
      </c>
    </row>
    <row r="1099" spans="1:10" x14ac:dyDescent="0.3">
      <c r="A1099" s="29">
        <v>100</v>
      </c>
      <c r="B1099" s="24" t="str">
        <f>IFERROR(INDEX(Partidos!$D$4:$D$107,MATCH($A1099,Partidos!$A$4:$A$107,0)),"")</f>
        <v>Ganador Cuartos 7</v>
      </c>
      <c r="C1099" s="24" t="str">
        <f>IFERROR(INDEX(Partidos!$E$4:$E$107,MATCH($A1099,Partidos!$A$4:$A$107,0)),"")</f>
        <v>Ganador Cuartos 8</v>
      </c>
      <c r="D1099" s="29" t="s">
        <v>269</v>
      </c>
      <c r="E1099" s="24">
        <f>IFERROR(INDEX(Luis!F$4:F$107,MATCH($A1099,Luis!$A$4:$A$107,0)),"")</f>
        <v>0</v>
      </c>
      <c r="F1099" s="24">
        <f>IFERROR(INDEX(Luis!G$4:G$107,MATCH($A1099,Luis!$A$4:$A$107,0)),"")</f>
        <v>0</v>
      </c>
      <c r="G1099" s="21" t="str">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0</v>
      </c>
      <c r="I1099" s="24" t="str">
        <f>IFERROR(INDEX(Partidos!$J$4:$J$107,MATCH($A1099,Partidos!$A$4:$A$107,0)),"")</f>
        <v>Cuartos</v>
      </c>
      <c r="J1099" s="21">
        <f>IF(AND(INDEX(Partidos!$J$4:$J$107,MATCH($A1099,Partidos!$A$4:$A$107,0))&lt;&gt;"Grupos",INDEX(Partidos!$H$4:$H$107,MATCH($A1099,Partidos!$A$4:$A$107,0))="Finalizado",$H1099&lt;&gt;"",$H1099=INDEX(Partidos!$K$4:$K$107,MATCH($A1099,Partidos!$A$4:$A$107,0))),1,0)</f>
        <v>0</v>
      </c>
    </row>
    <row r="1100" spans="1:10" x14ac:dyDescent="0.3">
      <c r="A1100" s="31">
        <v>100</v>
      </c>
      <c r="B1100" s="24" t="str">
        <f>IFERROR(INDEX(Partidos!$D$4:$D$107,MATCH($A1100,Partidos!$A$4:$A$107,0)),"")</f>
        <v>Ganador Cuartos 7</v>
      </c>
      <c r="C1100" s="24" t="str">
        <f>IFERROR(INDEX(Partidos!$E$4:$E$107,MATCH($A1100,Partidos!$A$4:$A$107,0)),"")</f>
        <v>Ganador Cuartos 8</v>
      </c>
      <c r="D1100" s="31" t="s">
        <v>270</v>
      </c>
      <c r="E1100" s="24">
        <f>IFERROR(INDEX(Felipe!F$4:F$107,MATCH($A1100,Felipe!$A$4:$A$107,0)),"")</f>
        <v>0</v>
      </c>
      <c r="F1100" s="24">
        <f>IFERROR(INDEX(Felipe!G$4:G$107,MATCH($A1100,Felipe!$A$4:$A$107,0)),"")</f>
        <v>0</v>
      </c>
      <c r="G1100" s="21" t="str">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0</v>
      </c>
      <c r="I1100" s="24" t="str">
        <f>IFERROR(INDEX(Partidos!$J$4:$J$107,MATCH($A1100,Partidos!$A$4:$A$107,0)),"")</f>
        <v>Cuartos</v>
      </c>
      <c r="J1100" s="21">
        <f>IF(AND(INDEX(Partidos!$J$4:$J$107,MATCH($A1100,Partidos!$A$4:$A$107,0))&lt;&gt;"Grupos",INDEX(Partidos!$H$4:$H$107,MATCH($A1100,Partidos!$A$4:$A$107,0))="Finalizado",$H1100&lt;&gt;"",$H1100=INDEX(Partidos!$K$4:$K$107,MATCH($A1100,Partidos!$A$4:$A$107,0))),1,0)</f>
        <v>0</v>
      </c>
    </row>
    <row r="1101" spans="1:10" x14ac:dyDescent="0.3">
      <c r="A1101" s="29">
        <v>100</v>
      </c>
      <c r="B1101" s="24" t="str">
        <f>IFERROR(INDEX(Partidos!$D$4:$D$107,MATCH($A1101,Partidos!$A$4:$A$107,0)),"")</f>
        <v>Ganador Cuartos 7</v>
      </c>
      <c r="C1101" s="24" t="str">
        <f>IFERROR(INDEX(Partidos!$E$4:$E$107,MATCH($A1101,Partidos!$A$4:$A$107,0)),"")</f>
        <v>Ganador Cuartos 8</v>
      </c>
      <c r="D1101" s="29" t="s">
        <v>271</v>
      </c>
      <c r="E1101" s="24">
        <f>IFERROR(INDEX(Simón!F$4:F$107,MATCH($A1101,Simón!$A$4:$A$107,0)),"")</f>
        <v>0</v>
      </c>
      <c r="F1101" s="24">
        <f>IFERROR(INDEX(Simón!G$4:G$107,MATCH($A1101,Simón!$A$4:$A$107,0)),"")</f>
        <v>0</v>
      </c>
      <c r="G1101" s="21" t="str">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0</v>
      </c>
      <c r="I1101" s="24" t="str">
        <f>IFERROR(INDEX(Partidos!$J$4:$J$107,MATCH($A1101,Partidos!$A$4:$A$107,0)),"")</f>
        <v>Cuartos</v>
      </c>
      <c r="J1101" s="21">
        <f>IF(AND(INDEX(Partidos!$J$4:$J$107,MATCH($A1101,Partidos!$A$4:$A$107,0))&lt;&gt;"Grupos",INDEX(Partidos!$H$4:$H$107,MATCH($A1101,Partidos!$A$4:$A$107,0))="Finalizado",$H1101&lt;&gt;"",$H1101=INDEX(Partidos!$K$4:$K$107,MATCH($A1101,Partidos!$A$4:$A$107,0))),1,0)</f>
        <v>0</v>
      </c>
    </row>
    <row r="1102" spans="1:10" x14ac:dyDescent="0.3">
      <c r="A1102" s="31">
        <v>100</v>
      </c>
      <c r="B1102" s="24" t="str">
        <f>IFERROR(INDEX(Partidos!$D$4:$D$107,MATCH($A1102,Partidos!$A$4:$A$107,0)),"")</f>
        <v>Ganador Cuartos 7</v>
      </c>
      <c r="C1102" s="24" t="str">
        <f>IFERROR(INDEX(Partidos!$E$4:$E$107,MATCH($A1102,Partidos!$A$4:$A$107,0)),"")</f>
        <v>Ganador Cuartos 8</v>
      </c>
      <c r="D1102" s="31" t="s">
        <v>272</v>
      </c>
      <c r="E1102" s="24">
        <f>IFERROR(INDEX(Muni!F$4:F$107,MATCH($A1102,Muni!$A$4:$A$107,0)),"")</f>
        <v>0</v>
      </c>
      <c r="F1102" s="24">
        <f>IFERROR(INDEX(Muni!G$4:G$107,MATCH($A1102,Muni!$A$4:$A$107,0)),"")</f>
        <v>0</v>
      </c>
      <c r="G1102" s="21" t="str">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0</v>
      </c>
      <c r="I1102" s="24" t="str">
        <f>IFERROR(INDEX(Partidos!$J$4:$J$107,MATCH($A1102,Partidos!$A$4:$A$107,0)),"")</f>
        <v>Cuartos</v>
      </c>
      <c r="J1102" s="21">
        <f>IF(AND(INDEX(Partidos!$J$4:$J$107,MATCH($A1102,Partidos!$A$4:$A$107,0))&lt;&gt;"Grupos",INDEX(Partidos!$H$4:$H$107,MATCH($A1102,Partidos!$A$4:$A$107,0))="Finalizado",$H1102&lt;&gt;"",$H1102=INDEX(Partidos!$K$4:$K$107,MATCH($A1102,Partidos!$A$4:$A$107,0))),1,0)</f>
        <v>0</v>
      </c>
    </row>
    <row r="1103" spans="1:10" x14ac:dyDescent="0.3">
      <c r="A1103" s="29">
        <v>100</v>
      </c>
      <c r="B1103" s="24" t="str">
        <f>IFERROR(INDEX(Partidos!$D$4:$D$107,MATCH($A1103,Partidos!$A$4:$A$107,0)),"")</f>
        <v>Ganador Cuartos 7</v>
      </c>
      <c r="C1103" s="24" t="str">
        <f>IFERROR(INDEX(Partidos!$E$4:$E$107,MATCH($A1103,Partidos!$A$4:$A$107,0)),"")</f>
        <v>Ganador Cuartos 8</v>
      </c>
      <c r="D1103" s="29" t="s">
        <v>273</v>
      </c>
      <c r="E1103" s="24">
        <f>IFERROR(INDEX(Fer!F$4:F$107,MATCH($A1103,Fer!$A$4:$A$107,0)),"")</f>
        <v>0</v>
      </c>
      <c r="F1103" s="24">
        <f>IFERROR(INDEX(Fer!G$4:G$107,MATCH($A1103,Fer!$A$4:$A$107,0)),"")</f>
        <v>0</v>
      </c>
      <c r="G1103" s="21" t="str">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0</v>
      </c>
      <c r="I1103" s="24" t="str">
        <f>IFERROR(INDEX(Partidos!$J$4:$J$107,MATCH($A1103,Partidos!$A$4:$A$107,0)),"")</f>
        <v>Cuartos</v>
      </c>
      <c r="J1103" s="21">
        <f>IF(AND(INDEX(Partidos!$J$4:$J$107,MATCH($A1103,Partidos!$A$4:$A$107,0))&lt;&gt;"Grupos",INDEX(Partidos!$H$4:$H$107,MATCH($A1103,Partidos!$A$4:$A$107,0))="Finalizado",$H1103&lt;&gt;"",$H1103=INDEX(Partidos!$K$4:$K$107,MATCH($A1103,Partidos!$A$4:$A$107,0))),1,0)</f>
        <v>0</v>
      </c>
    </row>
    <row r="1104" spans="1:10" x14ac:dyDescent="0.3">
      <c r="A1104" s="31">
        <v>101</v>
      </c>
      <c r="B1104" s="24" t="str">
        <f>IFERROR(INDEX(Partidos!$D$4:$D$107,MATCH($A1104,Partidos!$A$4:$A$107,0)),"")</f>
        <v>Ganador Semifinal 1</v>
      </c>
      <c r="C1104" s="24" t="str">
        <f>IFERROR(INDEX(Partidos!$E$4:$E$107,MATCH($A1104,Partidos!$A$4:$A$107,0)),"")</f>
        <v>Ganador Semifinal 2</v>
      </c>
      <c r="D1104" s="31" t="s">
        <v>55</v>
      </c>
      <c r="E1104" s="24">
        <f>IFERROR(INDEX(Álvaro!F$4:F$107,MATCH($A1104,Álvaro!$A$4:$A$107,0)),"")</f>
        <v>0</v>
      </c>
      <c r="F1104" s="24">
        <f>IFERROR(INDEX(Álvaro!G$4:G$107,MATCH($A1104,Álvaro!$A$4:$A$107,0)),"")</f>
        <v>0</v>
      </c>
      <c r="G1104" s="21" t="str">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0</v>
      </c>
      <c r="I1104" s="24" t="str">
        <f>IFERROR(INDEX(Partidos!$J$4:$J$107,MATCH($A1104,Partidos!$A$4:$A$107,0)),"")</f>
        <v>Semifinal</v>
      </c>
      <c r="J1104" s="21">
        <f>IF(AND(INDEX(Partidos!$J$4:$J$107,MATCH($A1104,Partidos!$A$4:$A$107,0))&lt;&gt;"Grupos",INDEX(Partidos!$H$4:$H$107,MATCH($A1104,Partidos!$A$4:$A$107,0))="Finalizado",$H1104&lt;&gt;"",$H1104=INDEX(Partidos!$K$4:$K$107,MATCH($A1104,Partidos!$A$4:$A$107,0))),1,0)</f>
        <v>0</v>
      </c>
    </row>
    <row r="1105" spans="1:10" x14ac:dyDescent="0.3">
      <c r="A1105" s="29">
        <v>101</v>
      </c>
      <c r="B1105" s="24" t="str">
        <f>IFERROR(INDEX(Partidos!$D$4:$D$107,MATCH($A1105,Partidos!$A$4:$A$107,0)),"")</f>
        <v>Ganador Semifinal 1</v>
      </c>
      <c r="C1105" s="24" t="str">
        <f>IFERROR(INDEX(Partidos!$E$4:$E$107,MATCH($A1105,Partidos!$A$4:$A$107,0)),"")</f>
        <v>Ganador Semifinal 2</v>
      </c>
      <c r="D1105" s="29" t="s">
        <v>264</v>
      </c>
      <c r="E1105" s="24">
        <f>IFERROR(INDEX(Pepe!F$4:F$107,MATCH($A1105,Pepe!$A$4:$A$107,0)),"")</f>
        <v>0</v>
      </c>
      <c r="F1105" s="24">
        <f>IFERROR(INDEX(Pepe!G$4:G$107,MATCH($A1105,Pepe!$A$4:$A$107,0)),"")</f>
        <v>0</v>
      </c>
      <c r="G1105" s="21" t="str">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0</v>
      </c>
      <c r="I1105" s="24" t="str">
        <f>IFERROR(INDEX(Partidos!$J$4:$J$107,MATCH($A1105,Partidos!$A$4:$A$107,0)),"")</f>
        <v>Semifinal</v>
      </c>
      <c r="J1105" s="21">
        <f>IF(AND(INDEX(Partidos!$J$4:$J$107,MATCH($A1105,Partidos!$A$4:$A$107,0))&lt;&gt;"Grupos",INDEX(Partidos!$H$4:$H$107,MATCH($A1105,Partidos!$A$4:$A$107,0))="Finalizado",$H1105&lt;&gt;"",$H1105=INDEX(Partidos!$K$4:$K$107,MATCH($A1105,Partidos!$A$4:$A$107,0))),1,0)</f>
        <v>0</v>
      </c>
    </row>
    <row r="1106" spans="1:10" x14ac:dyDescent="0.3">
      <c r="A1106" s="31">
        <v>101</v>
      </c>
      <c r="B1106" s="24" t="str">
        <f>IFERROR(INDEX(Partidos!$D$4:$D$107,MATCH($A1106,Partidos!$A$4:$A$107,0)),"")</f>
        <v>Ganador Semifinal 1</v>
      </c>
      <c r="C1106" s="24" t="str">
        <f>IFERROR(INDEX(Partidos!$E$4:$E$107,MATCH($A1106,Partidos!$A$4:$A$107,0)),"")</f>
        <v>Ganador Semifinal 2</v>
      </c>
      <c r="D1106" s="31" t="s">
        <v>265</v>
      </c>
      <c r="E1106" s="24">
        <f>IFERROR(INDEX(Patri!F$4:F$107,MATCH($A1106,Patri!$A$4:$A$107,0)),"")</f>
        <v>0</v>
      </c>
      <c r="F1106" s="24">
        <f>IFERROR(INDEX(Patri!G$4:G$107,MATCH($A1106,Patri!$A$4:$A$107,0)),"")</f>
        <v>0</v>
      </c>
      <c r="G1106" s="21" t="str">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0</v>
      </c>
      <c r="I1106" s="24" t="str">
        <f>IFERROR(INDEX(Partidos!$J$4:$J$107,MATCH($A1106,Partidos!$A$4:$A$107,0)),"")</f>
        <v>Semifinal</v>
      </c>
      <c r="J1106" s="21">
        <f>IF(AND(INDEX(Partidos!$J$4:$J$107,MATCH($A1106,Partidos!$A$4:$A$107,0))&lt;&gt;"Grupos",INDEX(Partidos!$H$4:$H$107,MATCH($A1106,Partidos!$A$4:$A$107,0))="Finalizado",$H1106&lt;&gt;"",$H1106=INDEX(Partidos!$K$4:$K$107,MATCH($A1106,Partidos!$A$4:$A$107,0))),1,0)</f>
        <v>0</v>
      </c>
    </row>
    <row r="1107" spans="1:10" x14ac:dyDescent="0.3">
      <c r="A1107" s="29">
        <v>101</v>
      </c>
      <c r="B1107" s="24" t="str">
        <f>IFERROR(INDEX(Partidos!$D$4:$D$107,MATCH($A1107,Partidos!$A$4:$A$107,0)),"")</f>
        <v>Ganador Semifinal 1</v>
      </c>
      <c r="C1107" s="24" t="str">
        <f>IFERROR(INDEX(Partidos!$E$4:$E$107,MATCH($A1107,Partidos!$A$4:$A$107,0)),"")</f>
        <v>Ganador Semifinal 2</v>
      </c>
      <c r="D1107" s="29" t="s">
        <v>266</v>
      </c>
      <c r="E1107" s="24">
        <f>IFERROR(INDEX(Kike!F$4:F$107,MATCH($A1107,Kike!$A$4:$A$107,0)),"")</f>
        <v>0</v>
      </c>
      <c r="F1107" s="24">
        <f>IFERROR(INDEX(Kike!G$4:G$107,MATCH($A1107,Kike!$A$4:$A$107,0)),"")</f>
        <v>0</v>
      </c>
      <c r="G1107" s="21" t="str">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0</v>
      </c>
      <c r="I1107" s="24" t="str">
        <f>IFERROR(INDEX(Partidos!$J$4:$J$107,MATCH($A1107,Partidos!$A$4:$A$107,0)),"")</f>
        <v>Semifinal</v>
      </c>
      <c r="J1107" s="21">
        <f>IF(AND(INDEX(Partidos!$J$4:$J$107,MATCH($A1107,Partidos!$A$4:$A$107,0))&lt;&gt;"Grupos",INDEX(Partidos!$H$4:$H$107,MATCH($A1107,Partidos!$A$4:$A$107,0))="Finalizado",$H1107&lt;&gt;"",$H1107=INDEX(Partidos!$K$4:$K$107,MATCH($A1107,Partidos!$A$4:$A$107,0))),1,0)</f>
        <v>0</v>
      </c>
    </row>
    <row r="1108" spans="1:10" x14ac:dyDescent="0.3">
      <c r="A1108" s="31">
        <v>101</v>
      </c>
      <c r="B1108" s="24" t="str">
        <f>IFERROR(INDEX(Partidos!$D$4:$D$107,MATCH($A1108,Partidos!$A$4:$A$107,0)),"")</f>
        <v>Ganador Semifinal 1</v>
      </c>
      <c r="C1108" s="24" t="str">
        <f>IFERROR(INDEX(Partidos!$E$4:$E$107,MATCH($A1108,Partidos!$A$4:$A$107,0)),"")</f>
        <v>Ganador Semifinal 2</v>
      </c>
      <c r="D1108" s="31" t="s">
        <v>267</v>
      </c>
      <c r="E1108" s="24">
        <f>IFERROR(INDEX(Quintero!F$4:F$107,MATCH($A1108,Quintero!$A$4:$A$107,0)),"")</f>
        <v>0</v>
      </c>
      <c r="F1108" s="24">
        <f>IFERROR(INDEX(Quintero!G$4:G$107,MATCH($A1108,Quintero!$A$4:$A$107,0)),"")</f>
        <v>0</v>
      </c>
      <c r="G1108" s="21" t="str">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0</v>
      </c>
      <c r="I1108" s="24" t="str">
        <f>IFERROR(INDEX(Partidos!$J$4:$J$107,MATCH($A1108,Partidos!$A$4:$A$107,0)),"")</f>
        <v>Semifinal</v>
      </c>
      <c r="J1108" s="21">
        <f>IF(AND(INDEX(Partidos!$J$4:$J$107,MATCH($A1108,Partidos!$A$4:$A$107,0))&lt;&gt;"Grupos",INDEX(Partidos!$H$4:$H$107,MATCH($A1108,Partidos!$A$4:$A$107,0))="Finalizado",$H1108&lt;&gt;"",$H1108=INDEX(Partidos!$K$4:$K$107,MATCH($A1108,Partidos!$A$4:$A$107,0))),1,0)</f>
        <v>0</v>
      </c>
    </row>
    <row r="1109" spans="1:10" x14ac:dyDescent="0.3">
      <c r="A1109" s="29">
        <v>101</v>
      </c>
      <c r="B1109" s="24" t="str">
        <f>IFERROR(INDEX(Partidos!$D$4:$D$107,MATCH($A1109,Partidos!$A$4:$A$107,0)),"")</f>
        <v>Ganador Semifinal 1</v>
      </c>
      <c r="C1109" s="24" t="str">
        <f>IFERROR(INDEX(Partidos!$E$4:$E$107,MATCH($A1109,Partidos!$A$4:$A$107,0)),"")</f>
        <v>Ganador Semifinal 2</v>
      </c>
      <c r="D1109" s="29" t="s">
        <v>268</v>
      </c>
      <c r="E1109" s="24">
        <f>IFERROR(INDEX(Nacho!F$4:F$107,MATCH($A1109,Nacho!$A$4:$A$107,0)),"")</f>
        <v>0</v>
      </c>
      <c r="F1109" s="24">
        <f>IFERROR(INDEX(Nacho!G$4:G$107,MATCH($A1109,Nacho!$A$4:$A$107,0)),"")</f>
        <v>0</v>
      </c>
      <c r="G1109" s="21" t="str">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0</v>
      </c>
      <c r="I1109" s="24" t="str">
        <f>IFERROR(INDEX(Partidos!$J$4:$J$107,MATCH($A1109,Partidos!$A$4:$A$107,0)),"")</f>
        <v>Semifinal</v>
      </c>
      <c r="J1109" s="21">
        <f>IF(AND(INDEX(Partidos!$J$4:$J$107,MATCH($A1109,Partidos!$A$4:$A$107,0))&lt;&gt;"Grupos",INDEX(Partidos!$H$4:$H$107,MATCH($A1109,Partidos!$A$4:$A$107,0))="Finalizado",$H1109&lt;&gt;"",$H1109=INDEX(Partidos!$K$4:$K$107,MATCH($A1109,Partidos!$A$4:$A$107,0))),1,0)</f>
        <v>0</v>
      </c>
    </row>
    <row r="1110" spans="1:10" x14ac:dyDescent="0.3">
      <c r="A1110" s="31">
        <v>101</v>
      </c>
      <c r="B1110" s="24" t="str">
        <f>IFERROR(INDEX(Partidos!$D$4:$D$107,MATCH($A1110,Partidos!$A$4:$A$107,0)),"")</f>
        <v>Ganador Semifinal 1</v>
      </c>
      <c r="C1110" s="24" t="str">
        <f>IFERROR(INDEX(Partidos!$E$4:$E$107,MATCH($A1110,Partidos!$A$4:$A$107,0)),"")</f>
        <v>Ganador Semifinal 2</v>
      </c>
      <c r="D1110" s="31" t="s">
        <v>269</v>
      </c>
      <c r="E1110" s="24">
        <f>IFERROR(INDEX(Luis!F$4:F$107,MATCH($A1110,Luis!$A$4:$A$107,0)),"")</f>
        <v>0</v>
      </c>
      <c r="F1110" s="24">
        <f>IFERROR(INDEX(Luis!G$4:G$107,MATCH($A1110,Luis!$A$4:$A$107,0)),"")</f>
        <v>0</v>
      </c>
      <c r="G1110" s="21" t="str">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0</v>
      </c>
      <c r="I1110" s="24" t="str">
        <f>IFERROR(INDEX(Partidos!$J$4:$J$107,MATCH($A1110,Partidos!$A$4:$A$107,0)),"")</f>
        <v>Semifinal</v>
      </c>
      <c r="J1110" s="21">
        <f>IF(AND(INDEX(Partidos!$J$4:$J$107,MATCH($A1110,Partidos!$A$4:$A$107,0))&lt;&gt;"Grupos",INDEX(Partidos!$H$4:$H$107,MATCH($A1110,Partidos!$A$4:$A$107,0))="Finalizado",$H1110&lt;&gt;"",$H1110=INDEX(Partidos!$K$4:$K$107,MATCH($A1110,Partidos!$A$4:$A$107,0))),1,0)</f>
        <v>0</v>
      </c>
    </row>
    <row r="1111" spans="1:10" x14ac:dyDescent="0.3">
      <c r="A1111" s="29">
        <v>101</v>
      </c>
      <c r="B1111" s="24" t="str">
        <f>IFERROR(INDEX(Partidos!$D$4:$D$107,MATCH($A1111,Partidos!$A$4:$A$107,0)),"")</f>
        <v>Ganador Semifinal 1</v>
      </c>
      <c r="C1111" s="24" t="str">
        <f>IFERROR(INDEX(Partidos!$E$4:$E$107,MATCH($A1111,Partidos!$A$4:$A$107,0)),"")</f>
        <v>Ganador Semifinal 2</v>
      </c>
      <c r="D1111" s="29" t="s">
        <v>270</v>
      </c>
      <c r="E1111" s="24">
        <f>IFERROR(INDEX(Felipe!F$4:F$107,MATCH($A1111,Felipe!$A$4:$A$107,0)),"")</f>
        <v>0</v>
      </c>
      <c r="F1111" s="24">
        <f>IFERROR(INDEX(Felipe!G$4:G$107,MATCH($A1111,Felipe!$A$4:$A$107,0)),"")</f>
        <v>0</v>
      </c>
      <c r="G1111" s="21" t="str">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0</v>
      </c>
      <c r="I1111" s="24" t="str">
        <f>IFERROR(INDEX(Partidos!$J$4:$J$107,MATCH($A1111,Partidos!$A$4:$A$107,0)),"")</f>
        <v>Semifinal</v>
      </c>
      <c r="J1111" s="21">
        <f>IF(AND(INDEX(Partidos!$J$4:$J$107,MATCH($A1111,Partidos!$A$4:$A$107,0))&lt;&gt;"Grupos",INDEX(Partidos!$H$4:$H$107,MATCH($A1111,Partidos!$A$4:$A$107,0))="Finalizado",$H1111&lt;&gt;"",$H1111=INDEX(Partidos!$K$4:$K$107,MATCH($A1111,Partidos!$A$4:$A$107,0))),1,0)</f>
        <v>0</v>
      </c>
    </row>
    <row r="1112" spans="1:10" x14ac:dyDescent="0.3">
      <c r="A1112" s="31">
        <v>101</v>
      </c>
      <c r="B1112" s="24" t="str">
        <f>IFERROR(INDEX(Partidos!$D$4:$D$107,MATCH($A1112,Partidos!$A$4:$A$107,0)),"")</f>
        <v>Ganador Semifinal 1</v>
      </c>
      <c r="C1112" s="24" t="str">
        <f>IFERROR(INDEX(Partidos!$E$4:$E$107,MATCH($A1112,Partidos!$A$4:$A$107,0)),"")</f>
        <v>Ganador Semifinal 2</v>
      </c>
      <c r="D1112" s="31" t="s">
        <v>271</v>
      </c>
      <c r="E1112" s="24">
        <f>IFERROR(INDEX(Simón!F$4:F$107,MATCH($A1112,Simón!$A$4:$A$107,0)),"")</f>
        <v>0</v>
      </c>
      <c r="F1112" s="24">
        <f>IFERROR(INDEX(Simón!G$4:G$107,MATCH($A1112,Simón!$A$4:$A$107,0)),"")</f>
        <v>0</v>
      </c>
      <c r="G1112" s="21" t="str">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0</v>
      </c>
      <c r="I1112" s="24" t="str">
        <f>IFERROR(INDEX(Partidos!$J$4:$J$107,MATCH($A1112,Partidos!$A$4:$A$107,0)),"")</f>
        <v>Semifinal</v>
      </c>
      <c r="J1112" s="21">
        <f>IF(AND(INDEX(Partidos!$J$4:$J$107,MATCH($A1112,Partidos!$A$4:$A$107,0))&lt;&gt;"Grupos",INDEX(Partidos!$H$4:$H$107,MATCH($A1112,Partidos!$A$4:$A$107,0))="Finalizado",$H1112&lt;&gt;"",$H1112=INDEX(Partidos!$K$4:$K$107,MATCH($A1112,Partidos!$A$4:$A$107,0))),1,0)</f>
        <v>0</v>
      </c>
    </row>
    <row r="1113" spans="1:10" x14ac:dyDescent="0.3">
      <c r="A1113" s="29">
        <v>101</v>
      </c>
      <c r="B1113" s="24" t="str">
        <f>IFERROR(INDEX(Partidos!$D$4:$D$107,MATCH($A1113,Partidos!$A$4:$A$107,0)),"")</f>
        <v>Ganador Semifinal 1</v>
      </c>
      <c r="C1113" s="24" t="str">
        <f>IFERROR(INDEX(Partidos!$E$4:$E$107,MATCH($A1113,Partidos!$A$4:$A$107,0)),"")</f>
        <v>Ganador Semifinal 2</v>
      </c>
      <c r="D1113" s="29" t="s">
        <v>272</v>
      </c>
      <c r="E1113" s="24">
        <f>IFERROR(INDEX(Muni!F$4:F$107,MATCH($A1113,Muni!$A$4:$A$107,0)),"")</f>
        <v>0</v>
      </c>
      <c r="F1113" s="24">
        <f>IFERROR(INDEX(Muni!G$4:G$107,MATCH($A1113,Muni!$A$4:$A$107,0)),"")</f>
        <v>0</v>
      </c>
      <c r="G1113" s="21" t="str">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0</v>
      </c>
      <c r="I1113" s="24" t="str">
        <f>IFERROR(INDEX(Partidos!$J$4:$J$107,MATCH($A1113,Partidos!$A$4:$A$107,0)),"")</f>
        <v>Semifinal</v>
      </c>
      <c r="J1113" s="21">
        <f>IF(AND(INDEX(Partidos!$J$4:$J$107,MATCH($A1113,Partidos!$A$4:$A$107,0))&lt;&gt;"Grupos",INDEX(Partidos!$H$4:$H$107,MATCH($A1113,Partidos!$A$4:$A$107,0))="Finalizado",$H1113&lt;&gt;"",$H1113=INDEX(Partidos!$K$4:$K$107,MATCH($A1113,Partidos!$A$4:$A$107,0))),1,0)</f>
        <v>0</v>
      </c>
    </row>
    <row r="1114" spans="1:10" x14ac:dyDescent="0.3">
      <c r="A1114" s="31">
        <v>101</v>
      </c>
      <c r="B1114" s="24" t="str">
        <f>IFERROR(INDEX(Partidos!$D$4:$D$107,MATCH($A1114,Partidos!$A$4:$A$107,0)),"")</f>
        <v>Ganador Semifinal 1</v>
      </c>
      <c r="C1114" s="24" t="str">
        <f>IFERROR(INDEX(Partidos!$E$4:$E$107,MATCH($A1114,Partidos!$A$4:$A$107,0)),"")</f>
        <v>Ganador Semifinal 2</v>
      </c>
      <c r="D1114" s="31" t="s">
        <v>273</v>
      </c>
      <c r="E1114" s="24">
        <f>IFERROR(INDEX(Fer!F$4:F$107,MATCH($A1114,Fer!$A$4:$A$107,0)),"")</f>
        <v>0</v>
      </c>
      <c r="F1114" s="24">
        <f>IFERROR(INDEX(Fer!G$4:G$107,MATCH($A1114,Fer!$A$4:$A$107,0)),"")</f>
        <v>0</v>
      </c>
      <c r="G1114" s="21" t="str">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0</v>
      </c>
      <c r="I1114" s="24" t="str">
        <f>IFERROR(INDEX(Partidos!$J$4:$J$107,MATCH($A1114,Partidos!$A$4:$A$107,0)),"")</f>
        <v>Semifinal</v>
      </c>
      <c r="J1114" s="21">
        <f>IF(AND(INDEX(Partidos!$J$4:$J$107,MATCH($A1114,Partidos!$A$4:$A$107,0))&lt;&gt;"Grupos",INDEX(Partidos!$H$4:$H$107,MATCH($A1114,Partidos!$A$4:$A$107,0))="Finalizado",$H1114&lt;&gt;"",$H1114=INDEX(Partidos!$K$4:$K$107,MATCH($A1114,Partidos!$A$4:$A$107,0))),1,0)</f>
        <v>0</v>
      </c>
    </row>
    <row r="1115" spans="1:10" x14ac:dyDescent="0.3">
      <c r="A1115" s="29">
        <v>102</v>
      </c>
      <c r="B1115" s="24" t="str">
        <f>IFERROR(INDEX(Partidos!$D$4:$D$107,MATCH($A1115,Partidos!$A$4:$A$107,0)),"")</f>
        <v>Ganador Semifinal 3</v>
      </c>
      <c r="C1115" s="24" t="str">
        <f>IFERROR(INDEX(Partidos!$E$4:$E$107,MATCH($A1115,Partidos!$A$4:$A$107,0)),"")</f>
        <v>Ganador Semifinal 4</v>
      </c>
      <c r="D1115" s="29" t="s">
        <v>55</v>
      </c>
      <c r="E1115" s="24">
        <f>IFERROR(INDEX(Álvaro!F$4:F$107,MATCH($A1115,Álvaro!$A$4:$A$107,0)),"")</f>
        <v>0</v>
      </c>
      <c r="F1115" s="24">
        <f>IFERROR(INDEX(Álvaro!G$4:G$107,MATCH($A1115,Álvaro!$A$4:$A$107,0)),"")</f>
        <v>0</v>
      </c>
      <c r="G1115" s="21" t="str">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0</v>
      </c>
      <c r="I1115" s="24" t="str">
        <f>IFERROR(INDEX(Partidos!$J$4:$J$107,MATCH($A1115,Partidos!$A$4:$A$107,0)),"")</f>
        <v>Semifinal</v>
      </c>
      <c r="J1115" s="21">
        <f>IF(AND(INDEX(Partidos!$J$4:$J$107,MATCH($A1115,Partidos!$A$4:$A$107,0))&lt;&gt;"Grupos",INDEX(Partidos!$H$4:$H$107,MATCH($A1115,Partidos!$A$4:$A$107,0))="Finalizado",$H1115&lt;&gt;"",$H1115=INDEX(Partidos!$K$4:$K$107,MATCH($A1115,Partidos!$A$4:$A$107,0))),1,0)</f>
        <v>0</v>
      </c>
    </row>
    <row r="1116" spans="1:10" x14ac:dyDescent="0.3">
      <c r="A1116" s="31">
        <v>102</v>
      </c>
      <c r="B1116" s="24" t="str">
        <f>IFERROR(INDEX(Partidos!$D$4:$D$107,MATCH($A1116,Partidos!$A$4:$A$107,0)),"")</f>
        <v>Ganador Semifinal 3</v>
      </c>
      <c r="C1116" s="24" t="str">
        <f>IFERROR(INDEX(Partidos!$E$4:$E$107,MATCH($A1116,Partidos!$A$4:$A$107,0)),"")</f>
        <v>Ganador Semifinal 4</v>
      </c>
      <c r="D1116" s="31" t="s">
        <v>264</v>
      </c>
      <c r="E1116" s="24">
        <f>IFERROR(INDEX(Pepe!F$4:F$107,MATCH($A1116,Pepe!$A$4:$A$107,0)),"")</f>
        <v>0</v>
      </c>
      <c r="F1116" s="24">
        <f>IFERROR(INDEX(Pepe!G$4:G$107,MATCH($A1116,Pepe!$A$4:$A$107,0)),"")</f>
        <v>0</v>
      </c>
      <c r="G1116" s="21" t="str">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0</v>
      </c>
      <c r="I1116" s="24" t="str">
        <f>IFERROR(INDEX(Partidos!$J$4:$J$107,MATCH($A1116,Partidos!$A$4:$A$107,0)),"")</f>
        <v>Semifinal</v>
      </c>
      <c r="J1116" s="21">
        <f>IF(AND(INDEX(Partidos!$J$4:$J$107,MATCH($A1116,Partidos!$A$4:$A$107,0))&lt;&gt;"Grupos",INDEX(Partidos!$H$4:$H$107,MATCH($A1116,Partidos!$A$4:$A$107,0))="Finalizado",$H1116&lt;&gt;"",$H1116=INDEX(Partidos!$K$4:$K$107,MATCH($A1116,Partidos!$A$4:$A$107,0))),1,0)</f>
        <v>0</v>
      </c>
    </row>
    <row r="1117" spans="1:10" x14ac:dyDescent="0.3">
      <c r="A1117" s="29">
        <v>102</v>
      </c>
      <c r="B1117" s="24" t="str">
        <f>IFERROR(INDEX(Partidos!$D$4:$D$107,MATCH($A1117,Partidos!$A$4:$A$107,0)),"")</f>
        <v>Ganador Semifinal 3</v>
      </c>
      <c r="C1117" s="24" t="str">
        <f>IFERROR(INDEX(Partidos!$E$4:$E$107,MATCH($A1117,Partidos!$A$4:$A$107,0)),"")</f>
        <v>Ganador Semifinal 4</v>
      </c>
      <c r="D1117" s="29" t="s">
        <v>265</v>
      </c>
      <c r="E1117" s="24">
        <f>IFERROR(INDEX(Patri!F$4:F$107,MATCH($A1117,Patri!$A$4:$A$107,0)),"")</f>
        <v>0</v>
      </c>
      <c r="F1117" s="24">
        <f>IFERROR(INDEX(Patri!G$4:G$107,MATCH($A1117,Patri!$A$4:$A$107,0)),"")</f>
        <v>0</v>
      </c>
      <c r="G1117" s="21" t="str">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0</v>
      </c>
      <c r="I1117" s="24" t="str">
        <f>IFERROR(INDEX(Partidos!$J$4:$J$107,MATCH($A1117,Partidos!$A$4:$A$107,0)),"")</f>
        <v>Semifinal</v>
      </c>
      <c r="J1117" s="21">
        <f>IF(AND(INDEX(Partidos!$J$4:$J$107,MATCH($A1117,Partidos!$A$4:$A$107,0))&lt;&gt;"Grupos",INDEX(Partidos!$H$4:$H$107,MATCH($A1117,Partidos!$A$4:$A$107,0))="Finalizado",$H1117&lt;&gt;"",$H1117=INDEX(Partidos!$K$4:$K$107,MATCH($A1117,Partidos!$A$4:$A$107,0))),1,0)</f>
        <v>0</v>
      </c>
    </row>
    <row r="1118" spans="1:10" x14ac:dyDescent="0.3">
      <c r="A1118" s="31">
        <v>102</v>
      </c>
      <c r="B1118" s="24" t="str">
        <f>IFERROR(INDEX(Partidos!$D$4:$D$107,MATCH($A1118,Partidos!$A$4:$A$107,0)),"")</f>
        <v>Ganador Semifinal 3</v>
      </c>
      <c r="C1118" s="24" t="str">
        <f>IFERROR(INDEX(Partidos!$E$4:$E$107,MATCH($A1118,Partidos!$A$4:$A$107,0)),"")</f>
        <v>Ganador Semifinal 4</v>
      </c>
      <c r="D1118" s="31" t="s">
        <v>266</v>
      </c>
      <c r="E1118" s="24">
        <f>IFERROR(INDEX(Kike!F$4:F$107,MATCH($A1118,Kike!$A$4:$A$107,0)),"")</f>
        <v>0</v>
      </c>
      <c r="F1118" s="24">
        <f>IFERROR(INDEX(Kike!G$4:G$107,MATCH($A1118,Kike!$A$4:$A$107,0)),"")</f>
        <v>0</v>
      </c>
      <c r="G1118" s="21" t="str">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0</v>
      </c>
      <c r="I1118" s="24" t="str">
        <f>IFERROR(INDEX(Partidos!$J$4:$J$107,MATCH($A1118,Partidos!$A$4:$A$107,0)),"")</f>
        <v>Semifinal</v>
      </c>
      <c r="J1118" s="21">
        <f>IF(AND(INDEX(Partidos!$J$4:$J$107,MATCH($A1118,Partidos!$A$4:$A$107,0))&lt;&gt;"Grupos",INDEX(Partidos!$H$4:$H$107,MATCH($A1118,Partidos!$A$4:$A$107,0))="Finalizado",$H1118&lt;&gt;"",$H1118=INDEX(Partidos!$K$4:$K$107,MATCH($A1118,Partidos!$A$4:$A$107,0))),1,0)</f>
        <v>0</v>
      </c>
    </row>
    <row r="1119" spans="1:10" x14ac:dyDescent="0.3">
      <c r="A1119" s="29">
        <v>102</v>
      </c>
      <c r="B1119" s="24" t="str">
        <f>IFERROR(INDEX(Partidos!$D$4:$D$107,MATCH($A1119,Partidos!$A$4:$A$107,0)),"")</f>
        <v>Ganador Semifinal 3</v>
      </c>
      <c r="C1119" s="24" t="str">
        <f>IFERROR(INDEX(Partidos!$E$4:$E$107,MATCH($A1119,Partidos!$A$4:$A$107,0)),"")</f>
        <v>Ganador Semifinal 4</v>
      </c>
      <c r="D1119" s="29" t="s">
        <v>267</v>
      </c>
      <c r="E1119" s="24">
        <f>IFERROR(INDEX(Quintero!F$4:F$107,MATCH($A1119,Quintero!$A$4:$A$107,0)),"")</f>
        <v>0</v>
      </c>
      <c r="F1119" s="24">
        <f>IFERROR(INDEX(Quintero!G$4:G$107,MATCH($A1119,Quintero!$A$4:$A$107,0)),"")</f>
        <v>0</v>
      </c>
      <c r="G1119" s="21" t="str">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0</v>
      </c>
      <c r="I1119" s="24" t="str">
        <f>IFERROR(INDEX(Partidos!$J$4:$J$107,MATCH($A1119,Partidos!$A$4:$A$107,0)),"")</f>
        <v>Semifinal</v>
      </c>
      <c r="J1119" s="21">
        <f>IF(AND(INDEX(Partidos!$J$4:$J$107,MATCH($A1119,Partidos!$A$4:$A$107,0))&lt;&gt;"Grupos",INDEX(Partidos!$H$4:$H$107,MATCH($A1119,Partidos!$A$4:$A$107,0))="Finalizado",$H1119&lt;&gt;"",$H1119=INDEX(Partidos!$K$4:$K$107,MATCH($A1119,Partidos!$A$4:$A$107,0))),1,0)</f>
        <v>0</v>
      </c>
    </row>
    <row r="1120" spans="1:10" x14ac:dyDescent="0.3">
      <c r="A1120" s="31">
        <v>102</v>
      </c>
      <c r="B1120" s="24" t="str">
        <f>IFERROR(INDEX(Partidos!$D$4:$D$107,MATCH($A1120,Partidos!$A$4:$A$107,0)),"")</f>
        <v>Ganador Semifinal 3</v>
      </c>
      <c r="C1120" s="24" t="str">
        <f>IFERROR(INDEX(Partidos!$E$4:$E$107,MATCH($A1120,Partidos!$A$4:$A$107,0)),"")</f>
        <v>Ganador Semifinal 4</v>
      </c>
      <c r="D1120" s="31" t="s">
        <v>268</v>
      </c>
      <c r="E1120" s="24">
        <f>IFERROR(INDEX(Nacho!F$4:F$107,MATCH($A1120,Nacho!$A$4:$A$107,0)),"")</f>
        <v>0</v>
      </c>
      <c r="F1120" s="24">
        <f>IFERROR(INDEX(Nacho!G$4:G$107,MATCH($A1120,Nacho!$A$4:$A$107,0)),"")</f>
        <v>0</v>
      </c>
      <c r="G1120" s="21" t="str">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0</v>
      </c>
      <c r="I1120" s="24" t="str">
        <f>IFERROR(INDEX(Partidos!$J$4:$J$107,MATCH($A1120,Partidos!$A$4:$A$107,0)),"")</f>
        <v>Semifinal</v>
      </c>
      <c r="J1120" s="21">
        <f>IF(AND(INDEX(Partidos!$J$4:$J$107,MATCH($A1120,Partidos!$A$4:$A$107,0))&lt;&gt;"Grupos",INDEX(Partidos!$H$4:$H$107,MATCH($A1120,Partidos!$A$4:$A$107,0))="Finalizado",$H1120&lt;&gt;"",$H1120=INDEX(Partidos!$K$4:$K$107,MATCH($A1120,Partidos!$A$4:$A$107,0))),1,0)</f>
        <v>0</v>
      </c>
    </row>
    <row r="1121" spans="1:10" x14ac:dyDescent="0.3">
      <c r="A1121" s="29">
        <v>102</v>
      </c>
      <c r="B1121" s="24" t="str">
        <f>IFERROR(INDEX(Partidos!$D$4:$D$107,MATCH($A1121,Partidos!$A$4:$A$107,0)),"")</f>
        <v>Ganador Semifinal 3</v>
      </c>
      <c r="C1121" s="24" t="str">
        <f>IFERROR(INDEX(Partidos!$E$4:$E$107,MATCH($A1121,Partidos!$A$4:$A$107,0)),"")</f>
        <v>Ganador Semifinal 4</v>
      </c>
      <c r="D1121" s="29" t="s">
        <v>269</v>
      </c>
      <c r="E1121" s="24">
        <f>IFERROR(INDEX(Luis!F$4:F$107,MATCH($A1121,Luis!$A$4:$A$107,0)),"")</f>
        <v>0</v>
      </c>
      <c r="F1121" s="24">
        <f>IFERROR(INDEX(Luis!G$4:G$107,MATCH($A1121,Luis!$A$4:$A$107,0)),"")</f>
        <v>0</v>
      </c>
      <c r="G1121" s="21" t="str">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0</v>
      </c>
      <c r="I1121" s="24" t="str">
        <f>IFERROR(INDEX(Partidos!$J$4:$J$107,MATCH($A1121,Partidos!$A$4:$A$107,0)),"")</f>
        <v>Semifinal</v>
      </c>
      <c r="J1121" s="21">
        <f>IF(AND(INDEX(Partidos!$J$4:$J$107,MATCH($A1121,Partidos!$A$4:$A$107,0))&lt;&gt;"Grupos",INDEX(Partidos!$H$4:$H$107,MATCH($A1121,Partidos!$A$4:$A$107,0))="Finalizado",$H1121&lt;&gt;"",$H1121=INDEX(Partidos!$K$4:$K$107,MATCH($A1121,Partidos!$A$4:$A$107,0))),1,0)</f>
        <v>0</v>
      </c>
    </row>
    <row r="1122" spans="1:10" x14ac:dyDescent="0.3">
      <c r="A1122" s="31">
        <v>102</v>
      </c>
      <c r="B1122" s="24" t="str">
        <f>IFERROR(INDEX(Partidos!$D$4:$D$107,MATCH($A1122,Partidos!$A$4:$A$107,0)),"")</f>
        <v>Ganador Semifinal 3</v>
      </c>
      <c r="C1122" s="24" t="str">
        <f>IFERROR(INDEX(Partidos!$E$4:$E$107,MATCH($A1122,Partidos!$A$4:$A$107,0)),"")</f>
        <v>Ganador Semifinal 4</v>
      </c>
      <c r="D1122" s="31" t="s">
        <v>270</v>
      </c>
      <c r="E1122" s="24">
        <f>IFERROR(INDEX(Felipe!F$4:F$107,MATCH($A1122,Felipe!$A$4:$A$107,0)),"")</f>
        <v>0</v>
      </c>
      <c r="F1122" s="24">
        <f>IFERROR(INDEX(Felipe!G$4:G$107,MATCH($A1122,Felipe!$A$4:$A$107,0)),"")</f>
        <v>0</v>
      </c>
      <c r="G1122" s="21" t="str">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0</v>
      </c>
      <c r="I1122" s="24" t="str">
        <f>IFERROR(INDEX(Partidos!$J$4:$J$107,MATCH($A1122,Partidos!$A$4:$A$107,0)),"")</f>
        <v>Semifinal</v>
      </c>
      <c r="J1122" s="21">
        <f>IF(AND(INDEX(Partidos!$J$4:$J$107,MATCH($A1122,Partidos!$A$4:$A$107,0))&lt;&gt;"Grupos",INDEX(Partidos!$H$4:$H$107,MATCH($A1122,Partidos!$A$4:$A$107,0))="Finalizado",$H1122&lt;&gt;"",$H1122=INDEX(Partidos!$K$4:$K$107,MATCH($A1122,Partidos!$A$4:$A$107,0))),1,0)</f>
        <v>0</v>
      </c>
    </row>
    <row r="1123" spans="1:10" x14ac:dyDescent="0.3">
      <c r="A1123" s="29">
        <v>102</v>
      </c>
      <c r="B1123" s="24" t="str">
        <f>IFERROR(INDEX(Partidos!$D$4:$D$107,MATCH($A1123,Partidos!$A$4:$A$107,0)),"")</f>
        <v>Ganador Semifinal 3</v>
      </c>
      <c r="C1123" s="24" t="str">
        <f>IFERROR(INDEX(Partidos!$E$4:$E$107,MATCH($A1123,Partidos!$A$4:$A$107,0)),"")</f>
        <v>Ganador Semifinal 4</v>
      </c>
      <c r="D1123" s="29" t="s">
        <v>271</v>
      </c>
      <c r="E1123" s="24">
        <f>IFERROR(INDEX(Simón!F$4:F$107,MATCH($A1123,Simón!$A$4:$A$107,0)),"")</f>
        <v>0</v>
      </c>
      <c r="F1123" s="24">
        <f>IFERROR(INDEX(Simón!G$4:G$107,MATCH($A1123,Simón!$A$4:$A$107,0)),"")</f>
        <v>0</v>
      </c>
      <c r="G1123" s="21" t="str">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0</v>
      </c>
      <c r="I1123" s="24" t="str">
        <f>IFERROR(INDEX(Partidos!$J$4:$J$107,MATCH($A1123,Partidos!$A$4:$A$107,0)),"")</f>
        <v>Semifinal</v>
      </c>
      <c r="J1123" s="21">
        <f>IF(AND(INDEX(Partidos!$J$4:$J$107,MATCH($A1123,Partidos!$A$4:$A$107,0))&lt;&gt;"Grupos",INDEX(Partidos!$H$4:$H$107,MATCH($A1123,Partidos!$A$4:$A$107,0))="Finalizado",$H1123&lt;&gt;"",$H1123=INDEX(Partidos!$K$4:$K$107,MATCH($A1123,Partidos!$A$4:$A$107,0))),1,0)</f>
        <v>0</v>
      </c>
    </row>
    <row r="1124" spans="1:10" x14ac:dyDescent="0.3">
      <c r="A1124" s="31">
        <v>102</v>
      </c>
      <c r="B1124" s="24" t="str">
        <f>IFERROR(INDEX(Partidos!$D$4:$D$107,MATCH($A1124,Partidos!$A$4:$A$107,0)),"")</f>
        <v>Ganador Semifinal 3</v>
      </c>
      <c r="C1124" s="24" t="str">
        <f>IFERROR(INDEX(Partidos!$E$4:$E$107,MATCH($A1124,Partidos!$A$4:$A$107,0)),"")</f>
        <v>Ganador Semifinal 4</v>
      </c>
      <c r="D1124" s="31" t="s">
        <v>272</v>
      </c>
      <c r="E1124" s="24">
        <f>IFERROR(INDEX(Muni!F$4:F$107,MATCH($A1124,Muni!$A$4:$A$107,0)),"")</f>
        <v>0</v>
      </c>
      <c r="F1124" s="24">
        <f>IFERROR(INDEX(Muni!G$4:G$107,MATCH($A1124,Muni!$A$4:$A$107,0)),"")</f>
        <v>0</v>
      </c>
      <c r="G1124" s="21" t="str">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0</v>
      </c>
      <c r="I1124" s="24" t="str">
        <f>IFERROR(INDEX(Partidos!$J$4:$J$107,MATCH($A1124,Partidos!$A$4:$A$107,0)),"")</f>
        <v>Semifinal</v>
      </c>
      <c r="J1124" s="21">
        <f>IF(AND(INDEX(Partidos!$J$4:$J$107,MATCH($A1124,Partidos!$A$4:$A$107,0))&lt;&gt;"Grupos",INDEX(Partidos!$H$4:$H$107,MATCH($A1124,Partidos!$A$4:$A$107,0))="Finalizado",$H1124&lt;&gt;"",$H1124=INDEX(Partidos!$K$4:$K$107,MATCH($A1124,Partidos!$A$4:$A$107,0))),1,0)</f>
        <v>0</v>
      </c>
    </row>
    <row r="1125" spans="1:10" x14ac:dyDescent="0.3">
      <c r="A1125" s="29">
        <v>102</v>
      </c>
      <c r="B1125" s="24" t="str">
        <f>IFERROR(INDEX(Partidos!$D$4:$D$107,MATCH($A1125,Partidos!$A$4:$A$107,0)),"")</f>
        <v>Ganador Semifinal 3</v>
      </c>
      <c r="C1125" s="24" t="str">
        <f>IFERROR(INDEX(Partidos!$E$4:$E$107,MATCH($A1125,Partidos!$A$4:$A$107,0)),"")</f>
        <v>Ganador Semifinal 4</v>
      </c>
      <c r="D1125" s="29" t="s">
        <v>273</v>
      </c>
      <c r="E1125" s="24">
        <f>IFERROR(INDEX(Fer!F$4:F$107,MATCH($A1125,Fer!$A$4:$A$107,0)),"")</f>
        <v>0</v>
      </c>
      <c r="F1125" s="24">
        <f>IFERROR(INDEX(Fer!G$4:G$107,MATCH($A1125,Fer!$A$4:$A$107,0)),"")</f>
        <v>0</v>
      </c>
      <c r="G1125" s="21" t="str">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0</v>
      </c>
      <c r="I1125" s="24" t="str">
        <f>IFERROR(INDEX(Partidos!$J$4:$J$107,MATCH($A1125,Partidos!$A$4:$A$107,0)),"")</f>
        <v>Semifinal</v>
      </c>
      <c r="J1125" s="21">
        <f>IF(AND(INDEX(Partidos!$J$4:$J$107,MATCH($A1125,Partidos!$A$4:$A$107,0))&lt;&gt;"Grupos",INDEX(Partidos!$H$4:$H$107,MATCH($A1125,Partidos!$A$4:$A$107,0))="Finalizado",$H1125&lt;&gt;"",$H1125=INDEX(Partidos!$K$4:$K$107,MATCH($A1125,Partidos!$A$4:$A$107,0))),1,0)</f>
        <v>0</v>
      </c>
    </row>
    <row r="1126" spans="1:10" ht="28.8" x14ac:dyDescent="0.3">
      <c r="A1126" s="31">
        <v>103</v>
      </c>
      <c r="B1126" s="24" t="str">
        <f>IFERROR(INDEX(Partidos!$D$4:$D$107,MATCH($A1126,Partidos!$A$4:$A$107,0)),"")</f>
        <v>Perdedor Semifinal 1</v>
      </c>
      <c r="C1126" s="24" t="str">
        <f>IFERROR(INDEX(Partidos!$E$4:$E$107,MATCH($A1126,Partidos!$A$4:$A$107,0)),"")</f>
        <v>Perdedor Semifinal 2</v>
      </c>
      <c r="D1126" s="31" t="s">
        <v>55</v>
      </c>
      <c r="E1126" s="24">
        <f>IFERROR(INDEX(Álvaro!F$4:F$107,MATCH($A1126,Álvaro!$A$4:$A$107,0)),"")</f>
        <v>0</v>
      </c>
      <c r="F1126" s="24">
        <f>IFERROR(INDEX(Álvaro!G$4:G$107,MATCH($A1126,Álvaro!$A$4:$A$107,0)),"")</f>
        <v>0</v>
      </c>
      <c r="G1126" s="21" t="str">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0</v>
      </c>
      <c r="I1126" s="24" t="str">
        <f>IFERROR(INDEX(Partidos!$J$4:$J$107,MATCH($A1126,Partidos!$A$4:$A$107,0)),"")</f>
        <v>Tercer puesto</v>
      </c>
      <c r="J1126" s="21">
        <f>IF(AND(INDEX(Partidos!$J$4:$J$107,MATCH($A1126,Partidos!$A$4:$A$107,0))&lt;&gt;"Grupos",INDEX(Partidos!$H$4:$H$107,MATCH($A1126,Partidos!$A$4:$A$107,0))="Finalizado",$H1126&lt;&gt;"",$H1126=INDEX(Partidos!$K$4:$K$107,MATCH($A1126,Partidos!$A$4:$A$107,0))),1,0)</f>
        <v>0</v>
      </c>
    </row>
    <row r="1127" spans="1:10" ht="28.8" x14ac:dyDescent="0.3">
      <c r="A1127" s="29">
        <v>103</v>
      </c>
      <c r="B1127" s="24" t="str">
        <f>IFERROR(INDEX(Partidos!$D$4:$D$107,MATCH($A1127,Partidos!$A$4:$A$107,0)),"")</f>
        <v>Perdedor Semifinal 1</v>
      </c>
      <c r="C1127" s="24" t="str">
        <f>IFERROR(INDEX(Partidos!$E$4:$E$107,MATCH($A1127,Partidos!$A$4:$A$107,0)),"")</f>
        <v>Perdedor Semifinal 2</v>
      </c>
      <c r="D1127" s="29" t="s">
        <v>264</v>
      </c>
      <c r="E1127" s="24">
        <f>IFERROR(INDEX(Pepe!F$4:F$107,MATCH($A1127,Pepe!$A$4:$A$107,0)),"")</f>
        <v>0</v>
      </c>
      <c r="F1127" s="24">
        <f>IFERROR(INDEX(Pepe!G$4:G$107,MATCH($A1127,Pepe!$A$4:$A$107,0)),"")</f>
        <v>0</v>
      </c>
      <c r="G1127" s="21" t="str">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0</v>
      </c>
      <c r="I1127" s="24" t="str">
        <f>IFERROR(INDEX(Partidos!$J$4:$J$107,MATCH($A1127,Partidos!$A$4:$A$107,0)),"")</f>
        <v>Tercer puesto</v>
      </c>
      <c r="J1127" s="21">
        <f>IF(AND(INDEX(Partidos!$J$4:$J$107,MATCH($A1127,Partidos!$A$4:$A$107,0))&lt;&gt;"Grupos",INDEX(Partidos!$H$4:$H$107,MATCH($A1127,Partidos!$A$4:$A$107,0))="Finalizado",$H1127&lt;&gt;"",$H1127=INDEX(Partidos!$K$4:$K$107,MATCH($A1127,Partidos!$A$4:$A$107,0))),1,0)</f>
        <v>0</v>
      </c>
    </row>
    <row r="1128" spans="1:10" ht="28.8" x14ac:dyDescent="0.3">
      <c r="A1128" s="31">
        <v>103</v>
      </c>
      <c r="B1128" s="24" t="str">
        <f>IFERROR(INDEX(Partidos!$D$4:$D$107,MATCH($A1128,Partidos!$A$4:$A$107,0)),"")</f>
        <v>Perdedor Semifinal 1</v>
      </c>
      <c r="C1128" s="24" t="str">
        <f>IFERROR(INDEX(Partidos!$E$4:$E$107,MATCH($A1128,Partidos!$A$4:$A$107,0)),"")</f>
        <v>Perdedor Semifinal 2</v>
      </c>
      <c r="D1128" s="31" t="s">
        <v>265</v>
      </c>
      <c r="E1128" s="24">
        <f>IFERROR(INDEX(Patri!F$4:F$107,MATCH($A1128,Patri!$A$4:$A$107,0)),"")</f>
        <v>0</v>
      </c>
      <c r="F1128" s="24">
        <f>IFERROR(INDEX(Patri!G$4:G$107,MATCH($A1128,Patri!$A$4:$A$107,0)),"")</f>
        <v>0</v>
      </c>
      <c r="G1128" s="21" t="str">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0</v>
      </c>
      <c r="I1128" s="24" t="str">
        <f>IFERROR(INDEX(Partidos!$J$4:$J$107,MATCH($A1128,Partidos!$A$4:$A$107,0)),"")</f>
        <v>Tercer puesto</v>
      </c>
      <c r="J1128" s="21">
        <f>IF(AND(INDEX(Partidos!$J$4:$J$107,MATCH($A1128,Partidos!$A$4:$A$107,0))&lt;&gt;"Grupos",INDEX(Partidos!$H$4:$H$107,MATCH($A1128,Partidos!$A$4:$A$107,0))="Finalizado",$H1128&lt;&gt;"",$H1128=INDEX(Partidos!$K$4:$K$107,MATCH($A1128,Partidos!$A$4:$A$107,0))),1,0)</f>
        <v>0</v>
      </c>
    </row>
    <row r="1129" spans="1:10" ht="28.8" x14ac:dyDescent="0.3">
      <c r="A1129" s="29">
        <v>103</v>
      </c>
      <c r="B1129" s="24" t="str">
        <f>IFERROR(INDEX(Partidos!$D$4:$D$107,MATCH($A1129,Partidos!$A$4:$A$107,0)),"")</f>
        <v>Perdedor Semifinal 1</v>
      </c>
      <c r="C1129" s="24" t="str">
        <f>IFERROR(INDEX(Partidos!$E$4:$E$107,MATCH($A1129,Partidos!$A$4:$A$107,0)),"")</f>
        <v>Perdedor Semifinal 2</v>
      </c>
      <c r="D1129" s="29" t="s">
        <v>266</v>
      </c>
      <c r="E1129" s="24">
        <f>IFERROR(INDEX(Kike!F$4:F$107,MATCH($A1129,Kike!$A$4:$A$107,0)),"")</f>
        <v>0</v>
      </c>
      <c r="F1129" s="24">
        <f>IFERROR(INDEX(Kike!G$4:G$107,MATCH($A1129,Kike!$A$4:$A$107,0)),"")</f>
        <v>0</v>
      </c>
      <c r="G1129" s="21" t="str">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0</v>
      </c>
      <c r="I1129" s="24" t="str">
        <f>IFERROR(INDEX(Partidos!$J$4:$J$107,MATCH($A1129,Partidos!$A$4:$A$107,0)),"")</f>
        <v>Tercer puesto</v>
      </c>
      <c r="J1129" s="21">
        <f>IF(AND(INDEX(Partidos!$J$4:$J$107,MATCH($A1129,Partidos!$A$4:$A$107,0))&lt;&gt;"Grupos",INDEX(Partidos!$H$4:$H$107,MATCH($A1129,Partidos!$A$4:$A$107,0))="Finalizado",$H1129&lt;&gt;"",$H1129=INDEX(Partidos!$K$4:$K$107,MATCH($A1129,Partidos!$A$4:$A$107,0))),1,0)</f>
        <v>0</v>
      </c>
    </row>
    <row r="1130" spans="1:10" ht="28.8" x14ac:dyDescent="0.3">
      <c r="A1130" s="31">
        <v>103</v>
      </c>
      <c r="B1130" s="24" t="str">
        <f>IFERROR(INDEX(Partidos!$D$4:$D$107,MATCH($A1130,Partidos!$A$4:$A$107,0)),"")</f>
        <v>Perdedor Semifinal 1</v>
      </c>
      <c r="C1130" s="24" t="str">
        <f>IFERROR(INDEX(Partidos!$E$4:$E$107,MATCH($A1130,Partidos!$A$4:$A$107,0)),"")</f>
        <v>Perdedor Semifinal 2</v>
      </c>
      <c r="D1130" s="31" t="s">
        <v>267</v>
      </c>
      <c r="E1130" s="24">
        <f>IFERROR(INDEX(Quintero!F$4:F$107,MATCH($A1130,Quintero!$A$4:$A$107,0)),"")</f>
        <v>0</v>
      </c>
      <c r="F1130" s="24">
        <f>IFERROR(INDEX(Quintero!G$4:G$107,MATCH($A1130,Quintero!$A$4:$A$107,0)),"")</f>
        <v>0</v>
      </c>
      <c r="G1130" s="21" t="str">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0</v>
      </c>
      <c r="I1130" s="24" t="str">
        <f>IFERROR(INDEX(Partidos!$J$4:$J$107,MATCH($A1130,Partidos!$A$4:$A$107,0)),"")</f>
        <v>Tercer puesto</v>
      </c>
      <c r="J1130" s="21">
        <f>IF(AND(INDEX(Partidos!$J$4:$J$107,MATCH($A1130,Partidos!$A$4:$A$107,0))&lt;&gt;"Grupos",INDEX(Partidos!$H$4:$H$107,MATCH($A1130,Partidos!$A$4:$A$107,0))="Finalizado",$H1130&lt;&gt;"",$H1130=INDEX(Partidos!$K$4:$K$107,MATCH($A1130,Partidos!$A$4:$A$107,0))),1,0)</f>
        <v>0</v>
      </c>
    </row>
    <row r="1131" spans="1:10" ht="28.8" x14ac:dyDescent="0.3">
      <c r="A1131" s="29">
        <v>103</v>
      </c>
      <c r="B1131" s="24" t="str">
        <f>IFERROR(INDEX(Partidos!$D$4:$D$107,MATCH($A1131,Partidos!$A$4:$A$107,0)),"")</f>
        <v>Perdedor Semifinal 1</v>
      </c>
      <c r="C1131" s="24" t="str">
        <f>IFERROR(INDEX(Partidos!$E$4:$E$107,MATCH($A1131,Partidos!$A$4:$A$107,0)),"")</f>
        <v>Perdedor Semifinal 2</v>
      </c>
      <c r="D1131" s="29" t="s">
        <v>268</v>
      </c>
      <c r="E1131" s="24">
        <f>IFERROR(INDEX(Nacho!F$4:F$107,MATCH($A1131,Nacho!$A$4:$A$107,0)),"")</f>
        <v>0</v>
      </c>
      <c r="F1131" s="24">
        <f>IFERROR(INDEX(Nacho!G$4:G$107,MATCH($A1131,Nacho!$A$4:$A$107,0)),"")</f>
        <v>0</v>
      </c>
      <c r="G1131" s="21" t="str">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0</v>
      </c>
      <c r="I1131" s="24" t="str">
        <f>IFERROR(INDEX(Partidos!$J$4:$J$107,MATCH($A1131,Partidos!$A$4:$A$107,0)),"")</f>
        <v>Tercer puesto</v>
      </c>
      <c r="J1131" s="21">
        <f>IF(AND(INDEX(Partidos!$J$4:$J$107,MATCH($A1131,Partidos!$A$4:$A$107,0))&lt;&gt;"Grupos",INDEX(Partidos!$H$4:$H$107,MATCH($A1131,Partidos!$A$4:$A$107,0))="Finalizado",$H1131&lt;&gt;"",$H1131=INDEX(Partidos!$K$4:$K$107,MATCH($A1131,Partidos!$A$4:$A$107,0))),1,0)</f>
        <v>0</v>
      </c>
    </row>
    <row r="1132" spans="1:10" ht="28.8" x14ac:dyDescent="0.3">
      <c r="A1132" s="31">
        <v>103</v>
      </c>
      <c r="B1132" s="24" t="str">
        <f>IFERROR(INDEX(Partidos!$D$4:$D$107,MATCH($A1132,Partidos!$A$4:$A$107,0)),"")</f>
        <v>Perdedor Semifinal 1</v>
      </c>
      <c r="C1132" s="24" t="str">
        <f>IFERROR(INDEX(Partidos!$E$4:$E$107,MATCH($A1132,Partidos!$A$4:$A$107,0)),"")</f>
        <v>Perdedor Semifinal 2</v>
      </c>
      <c r="D1132" s="31" t="s">
        <v>269</v>
      </c>
      <c r="E1132" s="24">
        <f>IFERROR(INDEX(Luis!F$4:F$107,MATCH($A1132,Luis!$A$4:$A$107,0)),"")</f>
        <v>0</v>
      </c>
      <c r="F1132" s="24">
        <f>IFERROR(INDEX(Luis!G$4:G$107,MATCH($A1132,Luis!$A$4:$A$107,0)),"")</f>
        <v>0</v>
      </c>
      <c r="G1132" s="21" t="str">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0</v>
      </c>
      <c r="I1132" s="24" t="str">
        <f>IFERROR(INDEX(Partidos!$J$4:$J$107,MATCH($A1132,Partidos!$A$4:$A$107,0)),"")</f>
        <v>Tercer puesto</v>
      </c>
      <c r="J1132" s="21">
        <f>IF(AND(INDEX(Partidos!$J$4:$J$107,MATCH($A1132,Partidos!$A$4:$A$107,0))&lt;&gt;"Grupos",INDEX(Partidos!$H$4:$H$107,MATCH($A1132,Partidos!$A$4:$A$107,0))="Finalizado",$H1132&lt;&gt;"",$H1132=INDEX(Partidos!$K$4:$K$107,MATCH($A1132,Partidos!$A$4:$A$107,0))),1,0)</f>
        <v>0</v>
      </c>
    </row>
    <row r="1133" spans="1:10" ht="28.8" x14ac:dyDescent="0.3">
      <c r="A1133" s="29">
        <v>103</v>
      </c>
      <c r="B1133" s="24" t="str">
        <f>IFERROR(INDEX(Partidos!$D$4:$D$107,MATCH($A1133,Partidos!$A$4:$A$107,0)),"")</f>
        <v>Perdedor Semifinal 1</v>
      </c>
      <c r="C1133" s="24" t="str">
        <f>IFERROR(INDEX(Partidos!$E$4:$E$107,MATCH($A1133,Partidos!$A$4:$A$107,0)),"")</f>
        <v>Perdedor Semifinal 2</v>
      </c>
      <c r="D1133" s="29" t="s">
        <v>270</v>
      </c>
      <c r="E1133" s="24">
        <f>IFERROR(INDEX(Felipe!F$4:F$107,MATCH($A1133,Felipe!$A$4:$A$107,0)),"")</f>
        <v>0</v>
      </c>
      <c r="F1133" s="24">
        <f>IFERROR(INDEX(Felipe!G$4:G$107,MATCH($A1133,Felipe!$A$4:$A$107,0)),"")</f>
        <v>0</v>
      </c>
      <c r="G1133" s="21" t="str">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0</v>
      </c>
      <c r="I1133" s="24" t="str">
        <f>IFERROR(INDEX(Partidos!$J$4:$J$107,MATCH($A1133,Partidos!$A$4:$A$107,0)),"")</f>
        <v>Tercer puesto</v>
      </c>
      <c r="J1133" s="21">
        <f>IF(AND(INDEX(Partidos!$J$4:$J$107,MATCH($A1133,Partidos!$A$4:$A$107,0))&lt;&gt;"Grupos",INDEX(Partidos!$H$4:$H$107,MATCH($A1133,Partidos!$A$4:$A$107,0))="Finalizado",$H1133&lt;&gt;"",$H1133=INDEX(Partidos!$K$4:$K$107,MATCH($A1133,Partidos!$A$4:$A$107,0))),1,0)</f>
        <v>0</v>
      </c>
    </row>
    <row r="1134" spans="1:10" ht="28.8" x14ac:dyDescent="0.3">
      <c r="A1134" s="31">
        <v>103</v>
      </c>
      <c r="B1134" s="24" t="str">
        <f>IFERROR(INDEX(Partidos!$D$4:$D$107,MATCH($A1134,Partidos!$A$4:$A$107,0)),"")</f>
        <v>Perdedor Semifinal 1</v>
      </c>
      <c r="C1134" s="24" t="str">
        <f>IFERROR(INDEX(Partidos!$E$4:$E$107,MATCH($A1134,Partidos!$A$4:$A$107,0)),"")</f>
        <v>Perdedor Semifinal 2</v>
      </c>
      <c r="D1134" s="31" t="s">
        <v>271</v>
      </c>
      <c r="E1134" s="24">
        <f>IFERROR(INDEX(Simón!F$4:F$107,MATCH($A1134,Simón!$A$4:$A$107,0)),"")</f>
        <v>0</v>
      </c>
      <c r="F1134" s="24">
        <f>IFERROR(INDEX(Simón!G$4:G$107,MATCH($A1134,Simón!$A$4:$A$107,0)),"")</f>
        <v>0</v>
      </c>
      <c r="G1134" s="21" t="str">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0</v>
      </c>
      <c r="I1134" s="24" t="str">
        <f>IFERROR(INDEX(Partidos!$J$4:$J$107,MATCH($A1134,Partidos!$A$4:$A$107,0)),"")</f>
        <v>Tercer puesto</v>
      </c>
      <c r="J1134" s="21">
        <f>IF(AND(INDEX(Partidos!$J$4:$J$107,MATCH($A1134,Partidos!$A$4:$A$107,0))&lt;&gt;"Grupos",INDEX(Partidos!$H$4:$H$107,MATCH($A1134,Partidos!$A$4:$A$107,0))="Finalizado",$H1134&lt;&gt;"",$H1134=INDEX(Partidos!$K$4:$K$107,MATCH($A1134,Partidos!$A$4:$A$107,0))),1,0)</f>
        <v>0</v>
      </c>
    </row>
    <row r="1135" spans="1:10" ht="28.8" x14ac:dyDescent="0.3">
      <c r="A1135" s="29">
        <v>103</v>
      </c>
      <c r="B1135" s="24" t="str">
        <f>IFERROR(INDEX(Partidos!$D$4:$D$107,MATCH($A1135,Partidos!$A$4:$A$107,0)),"")</f>
        <v>Perdedor Semifinal 1</v>
      </c>
      <c r="C1135" s="24" t="str">
        <f>IFERROR(INDEX(Partidos!$E$4:$E$107,MATCH($A1135,Partidos!$A$4:$A$107,0)),"")</f>
        <v>Perdedor Semifinal 2</v>
      </c>
      <c r="D1135" s="29" t="s">
        <v>272</v>
      </c>
      <c r="E1135" s="24">
        <f>IFERROR(INDEX(Muni!F$4:F$107,MATCH($A1135,Muni!$A$4:$A$107,0)),"")</f>
        <v>0</v>
      </c>
      <c r="F1135" s="24">
        <f>IFERROR(INDEX(Muni!G$4:G$107,MATCH($A1135,Muni!$A$4:$A$107,0)),"")</f>
        <v>0</v>
      </c>
      <c r="G1135" s="21" t="str">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0</v>
      </c>
      <c r="I1135" s="24" t="str">
        <f>IFERROR(INDEX(Partidos!$J$4:$J$107,MATCH($A1135,Partidos!$A$4:$A$107,0)),"")</f>
        <v>Tercer puesto</v>
      </c>
      <c r="J1135" s="21">
        <f>IF(AND(INDEX(Partidos!$J$4:$J$107,MATCH($A1135,Partidos!$A$4:$A$107,0))&lt;&gt;"Grupos",INDEX(Partidos!$H$4:$H$107,MATCH($A1135,Partidos!$A$4:$A$107,0))="Finalizado",$H1135&lt;&gt;"",$H1135=INDEX(Partidos!$K$4:$K$107,MATCH($A1135,Partidos!$A$4:$A$107,0))),1,0)</f>
        <v>0</v>
      </c>
    </row>
    <row r="1136" spans="1:10" ht="28.8" x14ac:dyDescent="0.3">
      <c r="A1136" s="31">
        <v>103</v>
      </c>
      <c r="B1136" s="24" t="str">
        <f>IFERROR(INDEX(Partidos!$D$4:$D$107,MATCH($A1136,Partidos!$A$4:$A$107,0)),"")</f>
        <v>Perdedor Semifinal 1</v>
      </c>
      <c r="C1136" s="24" t="str">
        <f>IFERROR(INDEX(Partidos!$E$4:$E$107,MATCH($A1136,Partidos!$A$4:$A$107,0)),"")</f>
        <v>Perdedor Semifinal 2</v>
      </c>
      <c r="D1136" s="31" t="s">
        <v>273</v>
      </c>
      <c r="E1136" s="24">
        <f>IFERROR(INDEX(Fer!F$4:F$107,MATCH($A1136,Fer!$A$4:$A$107,0)),"")</f>
        <v>0</v>
      </c>
      <c r="F1136" s="24">
        <f>IFERROR(INDEX(Fer!G$4:G$107,MATCH($A1136,Fer!$A$4:$A$107,0)),"")</f>
        <v>0</v>
      </c>
      <c r="G1136" s="21" t="str">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0</v>
      </c>
      <c r="I1136" s="24" t="str">
        <f>IFERROR(INDEX(Partidos!$J$4:$J$107,MATCH($A1136,Partidos!$A$4:$A$107,0)),"")</f>
        <v>Tercer puesto</v>
      </c>
      <c r="J1136" s="21">
        <f>IF(AND(INDEX(Partidos!$J$4:$J$107,MATCH($A1136,Partidos!$A$4:$A$107,0))&lt;&gt;"Grupos",INDEX(Partidos!$H$4:$H$107,MATCH($A1136,Partidos!$A$4:$A$107,0))="Finalizado",$H1136&lt;&gt;"",$H1136=INDEX(Partidos!$K$4:$K$107,MATCH($A1136,Partidos!$A$4:$A$107,0))),1,0)</f>
        <v>0</v>
      </c>
    </row>
    <row r="1137" spans="1:10" x14ac:dyDescent="0.3">
      <c r="A1137" s="29">
        <v>104</v>
      </c>
      <c r="B1137" s="24" t="str">
        <f>IFERROR(INDEX(Partidos!$D$4:$D$107,MATCH($A1137,Partidos!$A$4:$A$107,0)),"")</f>
        <v>Ganador Semifinal 1</v>
      </c>
      <c r="C1137" s="24" t="str">
        <f>IFERROR(INDEX(Partidos!$E$4:$E$107,MATCH($A1137,Partidos!$A$4:$A$107,0)),"")</f>
        <v>Ganador Semifinal 2</v>
      </c>
      <c r="D1137" s="29" t="s">
        <v>55</v>
      </c>
      <c r="E1137" s="24">
        <f>IFERROR(INDEX(Álvaro!F$4:F$107,MATCH($A1137,Álvaro!$A$4:$A$107,0)),"")</f>
        <v>0</v>
      </c>
      <c r="F1137" s="24">
        <f>IFERROR(INDEX(Álvaro!G$4:G$107,MATCH($A1137,Álvaro!$A$4:$A$107,0)),"")</f>
        <v>0</v>
      </c>
      <c r="G1137" s="21" t="str">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0</v>
      </c>
      <c r="I1137" s="24" t="str">
        <f>IFERROR(INDEX(Partidos!$J$4:$J$107,MATCH($A1137,Partidos!$A$4:$A$107,0)),"")</f>
        <v>Final</v>
      </c>
      <c r="J1137" s="21">
        <f>IF(AND(INDEX(Partidos!$J$4:$J$107,MATCH($A1137,Partidos!$A$4:$A$107,0))&lt;&gt;"Grupos",INDEX(Partidos!$H$4:$H$107,MATCH($A1137,Partidos!$A$4:$A$107,0))="Finalizado",$H1137&lt;&gt;"",$H1137=INDEX(Partidos!$K$4:$K$107,MATCH($A1137,Partidos!$A$4:$A$107,0))),1,0)</f>
        <v>0</v>
      </c>
    </row>
    <row r="1138" spans="1:10" x14ac:dyDescent="0.3">
      <c r="A1138" s="31">
        <v>104</v>
      </c>
      <c r="B1138" s="24" t="str">
        <f>IFERROR(INDEX(Partidos!$D$4:$D$107,MATCH($A1138,Partidos!$A$4:$A$107,0)),"")</f>
        <v>Ganador Semifinal 1</v>
      </c>
      <c r="C1138" s="24" t="str">
        <f>IFERROR(INDEX(Partidos!$E$4:$E$107,MATCH($A1138,Partidos!$A$4:$A$107,0)),"")</f>
        <v>Ganador Semifinal 2</v>
      </c>
      <c r="D1138" s="31" t="s">
        <v>264</v>
      </c>
      <c r="E1138" s="24">
        <f>IFERROR(INDEX(Pepe!F$4:F$107,MATCH($A1138,Pepe!$A$4:$A$107,0)),"")</f>
        <v>0</v>
      </c>
      <c r="F1138" s="24">
        <f>IFERROR(INDEX(Pepe!G$4:G$107,MATCH($A1138,Pepe!$A$4:$A$107,0)),"")</f>
        <v>0</v>
      </c>
      <c r="G1138" s="21" t="str">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0</v>
      </c>
      <c r="I1138" s="24" t="str">
        <f>IFERROR(INDEX(Partidos!$J$4:$J$107,MATCH($A1138,Partidos!$A$4:$A$107,0)),"")</f>
        <v>Final</v>
      </c>
      <c r="J1138" s="21">
        <f>IF(AND(INDEX(Partidos!$J$4:$J$107,MATCH($A1138,Partidos!$A$4:$A$107,0))&lt;&gt;"Grupos",INDEX(Partidos!$H$4:$H$107,MATCH($A1138,Partidos!$A$4:$A$107,0))="Finalizado",$H1138&lt;&gt;"",$H1138=INDEX(Partidos!$K$4:$K$107,MATCH($A1138,Partidos!$A$4:$A$107,0))),1,0)</f>
        <v>0</v>
      </c>
    </row>
    <row r="1139" spans="1:10" x14ac:dyDescent="0.3">
      <c r="A1139" s="29">
        <v>104</v>
      </c>
      <c r="B1139" s="24" t="str">
        <f>IFERROR(INDEX(Partidos!$D$4:$D$107,MATCH($A1139,Partidos!$A$4:$A$107,0)),"")</f>
        <v>Ganador Semifinal 1</v>
      </c>
      <c r="C1139" s="24" t="str">
        <f>IFERROR(INDEX(Partidos!$E$4:$E$107,MATCH($A1139,Partidos!$A$4:$A$107,0)),"")</f>
        <v>Ganador Semifinal 2</v>
      </c>
      <c r="D1139" s="29" t="s">
        <v>265</v>
      </c>
      <c r="E1139" s="24">
        <f>IFERROR(INDEX(Patri!F$4:F$107,MATCH($A1139,Patri!$A$4:$A$107,0)),"")</f>
        <v>0</v>
      </c>
      <c r="F1139" s="24">
        <f>IFERROR(INDEX(Patri!G$4:G$107,MATCH($A1139,Patri!$A$4:$A$107,0)),"")</f>
        <v>0</v>
      </c>
      <c r="G1139" s="21" t="str">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0</v>
      </c>
      <c r="I1139" s="24" t="str">
        <f>IFERROR(INDEX(Partidos!$J$4:$J$107,MATCH($A1139,Partidos!$A$4:$A$107,0)),"")</f>
        <v>Final</v>
      </c>
      <c r="J1139" s="21">
        <f>IF(AND(INDEX(Partidos!$J$4:$J$107,MATCH($A1139,Partidos!$A$4:$A$107,0))&lt;&gt;"Grupos",INDEX(Partidos!$H$4:$H$107,MATCH($A1139,Partidos!$A$4:$A$107,0))="Finalizado",$H1139&lt;&gt;"",$H1139=INDEX(Partidos!$K$4:$K$107,MATCH($A1139,Partidos!$A$4:$A$107,0))),1,0)</f>
        <v>0</v>
      </c>
    </row>
    <row r="1140" spans="1:10" x14ac:dyDescent="0.3">
      <c r="A1140" s="31">
        <v>104</v>
      </c>
      <c r="B1140" s="24" t="str">
        <f>IFERROR(INDEX(Partidos!$D$4:$D$107,MATCH($A1140,Partidos!$A$4:$A$107,0)),"")</f>
        <v>Ganador Semifinal 1</v>
      </c>
      <c r="C1140" s="24" t="str">
        <f>IFERROR(INDEX(Partidos!$E$4:$E$107,MATCH($A1140,Partidos!$A$4:$A$107,0)),"")</f>
        <v>Ganador Semifinal 2</v>
      </c>
      <c r="D1140" s="31" t="s">
        <v>266</v>
      </c>
      <c r="E1140" s="24">
        <f>IFERROR(INDEX(Kike!F$4:F$107,MATCH($A1140,Kike!$A$4:$A$107,0)),"")</f>
        <v>0</v>
      </c>
      <c r="F1140" s="24">
        <f>IFERROR(INDEX(Kike!G$4:G$107,MATCH($A1140,Kike!$A$4:$A$107,0)),"")</f>
        <v>0</v>
      </c>
      <c r="G1140" s="21" t="str">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0</v>
      </c>
      <c r="I1140" s="24" t="str">
        <f>IFERROR(INDEX(Partidos!$J$4:$J$107,MATCH($A1140,Partidos!$A$4:$A$107,0)),"")</f>
        <v>Final</v>
      </c>
      <c r="J1140" s="21">
        <f>IF(AND(INDEX(Partidos!$J$4:$J$107,MATCH($A1140,Partidos!$A$4:$A$107,0))&lt;&gt;"Grupos",INDEX(Partidos!$H$4:$H$107,MATCH($A1140,Partidos!$A$4:$A$107,0))="Finalizado",$H1140&lt;&gt;"",$H1140=INDEX(Partidos!$K$4:$K$107,MATCH($A1140,Partidos!$A$4:$A$107,0))),1,0)</f>
        <v>0</v>
      </c>
    </row>
    <row r="1141" spans="1:10" x14ac:dyDescent="0.3">
      <c r="A1141" s="29">
        <v>104</v>
      </c>
      <c r="B1141" s="24" t="str">
        <f>IFERROR(INDEX(Partidos!$D$4:$D$107,MATCH($A1141,Partidos!$A$4:$A$107,0)),"")</f>
        <v>Ganador Semifinal 1</v>
      </c>
      <c r="C1141" s="24" t="str">
        <f>IFERROR(INDEX(Partidos!$E$4:$E$107,MATCH($A1141,Partidos!$A$4:$A$107,0)),"")</f>
        <v>Ganador Semifinal 2</v>
      </c>
      <c r="D1141" s="29" t="s">
        <v>267</v>
      </c>
      <c r="E1141" s="24">
        <f>IFERROR(INDEX(Quintero!F$4:F$107,MATCH($A1141,Quintero!$A$4:$A$107,0)),"")</f>
        <v>0</v>
      </c>
      <c r="F1141" s="24">
        <f>IFERROR(INDEX(Quintero!G$4:G$107,MATCH($A1141,Quintero!$A$4:$A$107,0)),"")</f>
        <v>0</v>
      </c>
      <c r="G1141" s="21" t="str">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0</v>
      </c>
      <c r="I1141" s="24" t="str">
        <f>IFERROR(INDEX(Partidos!$J$4:$J$107,MATCH($A1141,Partidos!$A$4:$A$107,0)),"")</f>
        <v>Final</v>
      </c>
      <c r="J1141" s="21">
        <f>IF(AND(INDEX(Partidos!$J$4:$J$107,MATCH($A1141,Partidos!$A$4:$A$107,0))&lt;&gt;"Grupos",INDEX(Partidos!$H$4:$H$107,MATCH($A1141,Partidos!$A$4:$A$107,0))="Finalizado",$H1141&lt;&gt;"",$H1141=INDEX(Partidos!$K$4:$K$107,MATCH($A1141,Partidos!$A$4:$A$107,0))),1,0)</f>
        <v>0</v>
      </c>
    </row>
    <row r="1142" spans="1:10" x14ac:dyDescent="0.3">
      <c r="A1142" s="31">
        <v>104</v>
      </c>
      <c r="B1142" s="24" t="str">
        <f>IFERROR(INDEX(Partidos!$D$4:$D$107,MATCH($A1142,Partidos!$A$4:$A$107,0)),"")</f>
        <v>Ganador Semifinal 1</v>
      </c>
      <c r="C1142" s="24" t="str">
        <f>IFERROR(INDEX(Partidos!$E$4:$E$107,MATCH($A1142,Partidos!$A$4:$A$107,0)),"")</f>
        <v>Ganador Semifinal 2</v>
      </c>
      <c r="D1142" s="31" t="s">
        <v>268</v>
      </c>
      <c r="E1142" s="24">
        <f>IFERROR(INDEX(Nacho!F$4:F$107,MATCH($A1142,Nacho!$A$4:$A$107,0)),"")</f>
        <v>0</v>
      </c>
      <c r="F1142" s="24">
        <f>IFERROR(INDEX(Nacho!G$4:G$107,MATCH($A1142,Nacho!$A$4:$A$107,0)),"")</f>
        <v>0</v>
      </c>
      <c r="G1142" s="21" t="str">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0</v>
      </c>
      <c r="I1142" s="24" t="str">
        <f>IFERROR(INDEX(Partidos!$J$4:$J$107,MATCH($A1142,Partidos!$A$4:$A$107,0)),"")</f>
        <v>Final</v>
      </c>
      <c r="J1142" s="21">
        <f>IF(AND(INDEX(Partidos!$J$4:$J$107,MATCH($A1142,Partidos!$A$4:$A$107,0))&lt;&gt;"Grupos",INDEX(Partidos!$H$4:$H$107,MATCH($A1142,Partidos!$A$4:$A$107,0))="Finalizado",$H1142&lt;&gt;"",$H1142=INDEX(Partidos!$K$4:$K$107,MATCH($A1142,Partidos!$A$4:$A$107,0))),1,0)</f>
        <v>0</v>
      </c>
    </row>
    <row r="1143" spans="1:10" x14ac:dyDescent="0.3">
      <c r="A1143" s="29">
        <v>104</v>
      </c>
      <c r="B1143" s="24" t="str">
        <f>IFERROR(INDEX(Partidos!$D$4:$D$107,MATCH($A1143,Partidos!$A$4:$A$107,0)),"")</f>
        <v>Ganador Semifinal 1</v>
      </c>
      <c r="C1143" s="24" t="str">
        <f>IFERROR(INDEX(Partidos!$E$4:$E$107,MATCH($A1143,Partidos!$A$4:$A$107,0)),"")</f>
        <v>Ganador Semifinal 2</v>
      </c>
      <c r="D1143" s="29" t="s">
        <v>269</v>
      </c>
      <c r="E1143" s="24">
        <f>IFERROR(INDEX(Luis!F$4:F$107,MATCH($A1143,Luis!$A$4:$A$107,0)),"")</f>
        <v>0</v>
      </c>
      <c r="F1143" s="24">
        <f>IFERROR(INDEX(Luis!G$4:G$107,MATCH($A1143,Luis!$A$4:$A$107,0)),"")</f>
        <v>0</v>
      </c>
      <c r="G1143" s="21" t="str">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0</v>
      </c>
      <c r="I1143" s="24" t="str">
        <f>IFERROR(INDEX(Partidos!$J$4:$J$107,MATCH($A1143,Partidos!$A$4:$A$107,0)),"")</f>
        <v>Final</v>
      </c>
      <c r="J1143" s="21">
        <f>IF(AND(INDEX(Partidos!$J$4:$J$107,MATCH($A1143,Partidos!$A$4:$A$107,0))&lt;&gt;"Grupos",INDEX(Partidos!$H$4:$H$107,MATCH($A1143,Partidos!$A$4:$A$107,0))="Finalizado",$H1143&lt;&gt;"",$H1143=INDEX(Partidos!$K$4:$K$107,MATCH($A1143,Partidos!$A$4:$A$107,0))),1,0)</f>
        <v>0</v>
      </c>
    </row>
    <row r="1144" spans="1:10" x14ac:dyDescent="0.3">
      <c r="A1144" s="31">
        <v>104</v>
      </c>
      <c r="B1144" s="24" t="str">
        <f>IFERROR(INDEX(Partidos!$D$4:$D$107,MATCH($A1144,Partidos!$A$4:$A$107,0)),"")</f>
        <v>Ganador Semifinal 1</v>
      </c>
      <c r="C1144" s="24" t="str">
        <f>IFERROR(INDEX(Partidos!$E$4:$E$107,MATCH($A1144,Partidos!$A$4:$A$107,0)),"")</f>
        <v>Ganador Semifinal 2</v>
      </c>
      <c r="D1144" s="31" t="s">
        <v>270</v>
      </c>
      <c r="E1144" s="24">
        <f>IFERROR(INDEX(Felipe!F$4:F$107,MATCH($A1144,Felipe!$A$4:$A$107,0)),"")</f>
        <v>0</v>
      </c>
      <c r="F1144" s="24">
        <f>IFERROR(INDEX(Felipe!G$4:G$107,MATCH($A1144,Felipe!$A$4:$A$107,0)),"")</f>
        <v>0</v>
      </c>
      <c r="G1144" s="21" t="str">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0</v>
      </c>
      <c r="I1144" s="24" t="str">
        <f>IFERROR(INDEX(Partidos!$J$4:$J$107,MATCH($A1144,Partidos!$A$4:$A$107,0)),"")</f>
        <v>Final</v>
      </c>
      <c r="J1144" s="21">
        <f>IF(AND(INDEX(Partidos!$J$4:$J$107,MATCH($A1144,Partidos!$A$4:$A$107,0))&lt;&gt;"Grupos",INDEX(Partidos!$H$4:$H$107,MATCH($A1144,Partidos!$A$4:$A$107,0))="Finalizado",$H1144&lt;&gt;"",$H1144=INDEX(Partidos!$K$4:$K$107,MATCH($A1144,Partidos!$A$4:$A$107,0))),1,0)</f>
        <v>0</v>
      </c>
    </row>
    <row r="1145" spans="1:10" x14ac:dyDescent="0.3">
      <c r="A1145" s="29">
        <v>104</v>
      </c>
      <c r="B1145" s="24" t="str">
        <f>IFERROR(INDEX(Partidos!$D$4:$D$107,MATCH($A1145,Partidos!$A$4:$A$107,0)),"")</f>
        <v>Ganador Semifinal 1</v>
      </c>
      <c r="C1145" s="24" t="str">
        <f>IFERROR(INDEX(Partidos!$E$4:$E$107,MATCH($A1145,Partidos!$A$4:$A$107,0)),"")</f>
        <v>Ganador Semifinal 2</v>
      </c>
      <c r="D1145" s="29" t="s">
        <v>271</v>
      </c>
      <c r="E1145" s="24">
        <f>IFERROR(INDEX(Simón!F$4:F$107,MATCH($A1145,Simón!$A$4:$A$107,0)),"")</f>
        <v>0</v>
      </c>
      <c r="F1145" s="24">
        <f>IFERROR(INDEX(Simón!G$4:G$107,MATCH($A1145,Simón!$A$4:$A$107,0)),"")</f>
        <v>0</v>
      </c>
      <c r="G1145" s="21" t="str">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0</v>
      </c>
      <c r="I1145" s="24" t="str">
        <f>IFERROR(INDEX(Partidos!$J$4:$J$107,MATCH($A1145,Partidos!$A$4:$A$107,0)),"")</f>
        <v>Final</v>
      </c>
      <c r="J1145" s="21">
        <f>IF(AND(INDEX(Partidos!$J$4:$J$107,MATCH($A1145,Partidos!$A$4:$A$107,0))&lt;&gt;"Grupos",INDEX(Partidos!$H$4:$H$107,MATCH($A1145,Partidos!$A$4:$A$107,0))="Finalizado",$H1145&lt;&gt;"",$H1145=INDEX(Partidos!$K$4:$K$107,MATCH($A1145,Partidos!$A$4:$A$107,0))),1,0)</f>
        <v>0</v>
      </c>
    </row>
    <row r="1146" spans="1:10" x14ac:dyDescent="0.3">
      <c r="A1146" s="31">
        <v>104</v>
      </c>
      <c r="B1146" s="24" t="str">
        <f>IFERROR(INDEX(Partidos!$D$4:$D$107,MATCH($A1146,Partidos!$A$4:$A$107,0)),"")</f>
        <v>Ganador Semifinal 1</v>
      </c>
      <c r="C1146" s="24" t="str">
        <f>IFERROR(INDEX(Partidos!$E$4:$E$107,MATCH($A1146,Partidos!$A$4:$A$107,0)),"")</f>
        <v>Ganador Semifinal 2</v>
      </c>
      <c r="D1146" s="31" t="s">
        <v>272</v>
      </c>
      <c r="E1146" s="24">
        <f>IFERROR(INDEX(Muni!F$4:F$107,MATCH($A1146,Muni!$A$4:$A$107,0)),"")</f>
        <v>0</v>
      </c>
      <c r="F1146" s="24">
        <f>IFERROR(INDEX(Muni!G$4:G$107,MATCH($A1146,Muni!$A$4:$A$107,0)),"")</f>
        <v>0</v>
      </c>
      <c r="G1146" s="21" t="str">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0</v>
      </c>
      <c r="I1146" s="24" t="str">
        <f>IFERROR(INDEX(Partidos!$J$4:$J$107,MATCH($A1146,Partidos!$A$4:$A$107,0)),"")</f>
        <v>Final</v>
      </c>
      <c r="J1146" s="21">
        <f>IF(AND(INDEX(Partidos!$J$4:$J$107,MATCH($A1146,Partidos!$A$4:$A$107,0))&lt;&gt;"Grupos",INDEX(Partidos!$H$4:$H$107,MATCH($A1146,Partidos!$A$4:$A$107,0))="Finalizado",$H1146&lt;&gt;"",$H1146=INDEX(Partidos!$K$4:$K$107,MATCH($A1146,Partidos!$A$4:$A$107,0))),1,0)</f>
        <v>0</v>
      </c>
    </row>
    <row r="1147" spans="1:10" x14ac:dyDescent="0.3">
      <c r="A1147" s="29">
        <v>104</v>
      </c>
      <c r="B1147" s="24" t="str">
        <f>IFERROR(INDEX(Partidos!$D$4:$D$107,MATCH($A1147,Partidos!$A$4:$A$107,0)),"")</f>
        <v>Ganador Semifinal 1</v>
      </c>
      <c r="C1147" s="24" t="str">
        <f>IFERROR(INDEX(Partidos!$E$4:$E$107,MATCH($A1147,Partidos!$A$4:$A$107,0)),"")</f>
        <v>Ganador Semifinal 2</v>
      </c>
      <c r="D1147" s="29" t="s">
        <v>273</v>
      </c>
      <c r="E1147" s="24">
        <f>IFERROR(INDEX(Fer!F$4:F$107,MATCH($A1147,Fer!$A$4:$A$107,0)),"")</f>
        <v>0</v>
      </c>
      <c r="F1147" s="24">
        <f>IFERROR(INDEX(Fer!G$4:G$107,MATCH($A1147,Fer!$A$4:$A$107,0)),"")</f>
        <v>0</v>
      </c>
      <c r="G1147" s="21" t="str">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0</v>
      </c>
      <c r="I1147" s="24" t="str">
        <f>IFERROR(INDEX(Partidos!$J$4:$J$107,MATCH($A1147,Partidos!$A$4:$A$107,0)),"")</f>
        <v>Final</v>
      </c>
      <c r="J1147" s="21">
        <f>IF(AND(INDEX(Partidos!$J$4:$J$107,MATCH($A1147,Partidos!$A$4:$A$107,0))&lt;&gt;"Grupos",INDEX(Partidos!$H$4:$H$107,MATCH($A1147,Partidos!$A$4:$A$107,0))="Finalizado",$H1147&lt;&gt;"",$H1147=INDEX(Partidos!$K$4:$K$107,MATCH($A1147,Partidos!$A$4:$A$107,0))),1,0)</f>
        <v>0</v>
      </c>
    </row>
  </sheetData>
  <autoFilter ref="A3:H1147" xr:uid="{00000000-0009-0000-0000-000004000000}"/>
  <conditionalFormatting sqref="G4:G1147">
    <cfRule type="cellIs" dxfId="6" priority="1" operator="equal">
      <formula>10</formula>
    </cfRule>
    <cfRule type="cellIs" dxfId="5" priority="2" operator="equal">
      <formula>5</formula>
    </cfRule>
    <cfRule type="cellIs" dxfId="4" priority="3" operator="equal">
      <formula>6</formula>
    </cfRule>
    <cfRule type="cellIs" dxfId="3" priority="4" operator="equal">
      <formula>3</formula>
    </cfRule>
    <cfRule type="cellIs" dxfId="2" priority="5" operator="equal">
      <formula>4</formula>
    </cfRule>
    <cfRule type="cellIs" dxfId="1" priority="6" operator="equal">
      <formula>2</formula>
    </cfRule>
    <cfRule type="cellIs" dxfId="0" priority="7" operator="equal">
      <formula>0</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E9E9E"/>
  </sheetPr>
  <dimension ref="A1"/>
  <sheetViews>
    <sheetView showGridLines="0" workbookViewId="0"/>
  </sheetViews>
  <sheetFormatPr defaultRowHeight="14.4" x14ac:dyDescent="0.3"/>
  <sheetData>
    <row r="1" spans="1:1" ht="18" x14ac:dyDescent="0.3">
      <c r="A1" s="34" t="s">
        <v>274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E9E9E"/>
  </sheetPr>
  <dimension ref="A1:H118"/>
  <sheetViews>
    <sheetView showGridLines="0" workbookViewId="0">
      <pane ySplit="3" topLeftCell="A4" activePane="bottomLeft" state="frozen"/>
      <selection pane="bottomLeft" activeCell="I1" sqref="I1"/>
    </sheetView>
  </sheetViews>
  <sheetFormatPr defaultRowHeight="14.4" x14ac:dyDescent="0.3"/>
  <cols>
    <col min="1" max="1" width="30" customWidth="1"/>
    <col min="2" max="2" width="11" customWidth="1"/>
    <col min="3" max="3" width="18" customWidth="1"/>
    <col min="4" max="5" width="22" customWidth="1"/>
    <col min="6" max="7" width="12" customWidth="1"/>
    <col min="8" max="8" width="14" customWidth="1"/>
  </cols>
  <sheetData>
    <row r="1" spans="1:8" ht="43.95" customHeight="1" x14ac:dyDescent="0.3">
      <c r="A1" s="7" t="s">
        <v>275</v>
      </c>
      <c r="B1" s="1"/>
      <c r="C1" s="1"/>
      <c r="D1" s="1"/>
      <c r="E1" s="1"/>
      <c r="F1" s="1"/>
      <c r="G1" s="1"/>
      <c r="H1" s="1"/>
    </row>
    <row r="2" spans="1:8" ht="18" customHeight="1" x14ac:dyDescent="0.3">
      <c r="A2" s="8" t="s">
        <v>276</v>
      </c>
      <c r="B2" s="9"/>
      <c r="C2" s="9"/>
      <c r="D2" s="9"/>
      <c r="E2" s="9"/>
      <c r="F2" s="9"/>
      <c r="G2" s="9"/>
      <c r="H2" s="9"/>
    </row>
    <row r="3" spans="1:8" ht="28.8" x14ac:dyDescent="0.3">
      <c r="A3" s="19" t="s">
        <v>260</v>
      </c>
      <c r="B3" s="19" t="s">
        <v>49</v>
      </c>
      <c r="C3" s="19" t="s">
        <v>90</v>
      </c>
      <c r="D3" s="19" t="s">
        <v>85</v>
      </c>
      <c r="E3" s="19" t="s">
        <v>86</v>
      </c>
      <c r="F3" s="19" t="s">
        <v>277</v>
      </c>
      <c r="G3" s="19" t="s">
        <v>278</v>
      </c>
      <c r="H3" s="19" t="s">
        <v>91</v>
      </c>
    </row>
    <row r="4" spans="1:8" x14ac:dyDescent="0.3">
      <c r="A4" s="31">
        <v>1</v>
      </c>
      <c r="B4" s="31" t="s">
        <v>92</v>
      </c>
      <c r="C4" s="24" t="s">
        <v>96</v>
      </c>
      <c r="D4" s="24" t="str">
        <f>IFERROR(INDEX(Partidos!$D$4:$D$107,MATCH($A4,Partidos!$A$4:$A$107,0)),"")</f>
        <v>México</v>
      </c>
      <c r="E4" s="24" t="str">
        <f>IFERROR(INDEX(Partidos!$E$4:$E$107,MATCH($A4,Partidos!$A$4:$A$107,0)),"")</f>
        <v>Sudáfrica</v>
      </c>
      <c r="F4" s="32">
        <v>1</v>
      </c>
      <c r="G4" s="32">
        <v>0</v>
      </c>
      <c r="H4" s="33" t="s">
        <v>97</v>
      </c>
    </row>
    <row r="5" spans="1:8" x14ac:dyDescent="0.3">
      <c r="A5" s="29">
        <v>2</v>
      </c>
      <c r="B5" s="29" t="s">
        <v>92</v>
      </c>
      <c r="C5" s="24" t="s">
        <v>96</v>
      </c>
      <c r="D5" s="24" t="str">
        <f>IFERROR(INDEX(Partidos!$D$4:$D$107,MATCH($A5,Partidos!$A$4:$A$107,0)),"")</f>
        <v>República de Corea</v>
      </c>
      <c r="E5" s="24" t="str">
        <f>IFERROR(INDEX(Partidos!$E$4:$E$107,MATCH($A5,Partidos!$A$4:$A$107,0)),"")</f>
        <v>República Checa</v>
      </c>
      <c r="F5" s="32">
        <v>1</v>
      </c>
      <c r="G5" s="32">
        <v>1</v>
      </c>
      <c r="H5" s="33" t="s">
        <v>97</v>
      </c>
    </row>
    <row r="6" spans="1:8" x14ac:dyDescent="0.3">
      <c r="A6" s="31">
        <v>3</v>
      </c>
      <c r="B6" s="31" t="s">
        <v>101</v>
      </c>
      <c r="C6" s="24" t="s">
        <v>96</v>
      </c>
      <c r="D6" s="24" t="str">
        <f>IFERROR(INDEX(Partidos!$D$4:$D$107,MATCH($A6,Partidos!$A$4:$A$107,0)),"")</f>
        <v>Canadá</v>
      </c>
      <c r="E6" s="24" t="str">
        <f>IFERROR(INDEX(Partidos!$E$4:$E$107,MATCH($A6,Partidos!$A$4:$A$107,0)),"")</f>
        <v>Bosnia y Herzegovina</v>
      </c>
      <c r="F6" s="32">
        <v>1</v>
      </c>
      <c r="G6" s="32">
        <v>0</v>
      </c>
      <c r="H6" s="33" t="s">
        <v>97</v>
      </c>
    </row>
    <row r="7" spans="1:8" x14ac:dyDescent="0.3">
      <c r="A7" s="29">
        <v>4</v>
      </c>
      <c r="B7" s="29" t="s">
        <v>101</v>
      </c>
      <c r="C7" s="24" t="s">
        <v>96</v>
      </c>
      <c r="D7" s="24" t="str">
        <f>IFERROR(INDEX(Partidos!$D$4:$D$107,MATCH($A7,Partidos!$A$4:$A$107,0)),"")</f>
        <v>Estados Unidos</v>
      </c>
      <c r="E7" s="24" t="str">
        <f>IFERROR(INDEX(Partidos!$E$4:$E$107,MATCH($A7,Partidos!$A$4:$A$107,0)),"")</f>
        <v>Paraguay</v>
      </c>
      <c r="F7" s="32">
        <v>1</v>
      </c>
      <c r="G7" s="32">
        <v>1</v>
      </c>
      <c r="H7" s="33" t="s">
        <v>97</v>
      </c>
    </row>
    <row r="8" spans="1:8" x14ac:dyDescent="0.3">
      <c r="A8" s="31">
        <v>5</v>
      </c>
      <c r="B8" s="31" t="s">
        <v>108</v>
      </c>
      <c r="C8" s="24" t="s">
        <v>96</v>
      </c>
      <c r="D8" s="24" t="str">
        <f>IFERROR(INDEX(Partidos!$D$4:$D$107,MATCH($A8,Partidos!$A$4:$A$107,0)),"")</f>
        <v>Catar</v>
      </c>
      <c r="E8" s="24" t="str">
        <f>IFERROR(INDEX(Partidos!$E$4:$E$107,MATCH($A8,Partidos!$A$4:$A$107,0)),"")</f>
        <v>Suiza</v>
      </c>
      <c r="F8" s="32">
        <v>0</v>
      </c>
      <c r="G8" s="32">
        <v>2</v>
      </c>
      <c r="H8" s="33" t="s">
        <v>97</v>
      </c>
    </row>
    <row r="9" spans="1:8" x14ac:dyDescent="0.3">
      <c r="A9" s="29">
        <v>6</v>
      </c>
      <c r="B9" s="29" t="s">
        <v>108</v>
      </c>
      <c r="C9" s="24" t="s">
        <v>96</v>
      </c>
      <c r="D9" s="24" t="str">
        <f>IFERROR(INDEX(Partidos!$D$4:$D$107,MATCH($A9,Partidos!$A$4:$A$107,0)),"")</f>
        <v>Brasil</v>
      </c>
      <c r="E9" s="24" t="str">
        <f>IFERROR(INDEX(Partidos!$E$4:$E$107,MATCH($A9,Partidos!$A$4:$A$107,0)),"")</f>
        <v>Marruecos</v>
      </c>
      <c r="F9" s="32">
        <v>1</v>
      </c>
      <c r="G9" s="32">
        <v>1</v>
      </c>
      <c r="H9" s="33" t="s">
        <v>97</v>
      </c>
    </row>
    <row r="10" spans="1:8" x14ac:dyDescent="0.3">
      <c r="A10" s="31">
        <v>7</v>
      </c>
      <c r="B10" s="31" t="s">
        <v>108</v>
      </c>
      <c r="C10" s="24" t="s">
        <v>96</v>
      </c>
      <c r="D10" s="24" t="str">
        <f>IFERROR(INDEX(Partidos!$D$4:$D$107,MATCH($A10,Partidos!$A$4:$A$107,0)),"")</f>
        <v>Haití</v>
      </c>
      <c r="E10" s="24" t="str">
        <f>IFERROR(INDEX(Partidos!$E$4:$E$107,MATCH($A10,Partidos!$A$4:$A$107,0)),"")</f>
        <v>Escocia</v>
      </c>
      <c r="F10" s="32">
        <v>0</v>
      </c>
      <c r="G10" s="32">
        <v>2</v>
      </c>
      <c r="H10" s="33" t="s">
        <v>97</v>
      </c>
    </row>
    <row r="11" spans="1:8" x14ac:dyDescent="0.3">
      <c r="A11" s="29">
        <v>8</v>
      </c>
      <c r="B11" s="29" t="s">
        <v>108</v>
      </c>
      <c r="C11" s="24" t="s">
        <v>96</v>
      </c>
      <c r="D11" s="24" t="str">
        <f>IFERROR(INDEX(Partidos!$D$4:$D$107,MATCH($A11,Partidos!$A$4:$A$107,0)),"")</f>
        <v>Australia</v>
      </c>
      <c r="E11" s="24" t="str">
        <f>IFERROR(INDEX(Partidos!$E$4:$E$107,MATCH($A11,Partidos!$A$4:$A$107,0)),"")</f>
        <v>Turquía</v>
      </c>
      <c r="F11" s="32">
        <v>0</v>
      </c>
      <c r="G11" s="32">
        <v>2</v>
      </c>
      <c r="H11" s="33" t="s">
        <v>97</v>
      </c>
    </row>
    <row r="12" spans="1:8" x14ac:dyDescent="0.3">
      <c r="A12" s="31">
        <v>9</v>
      </c>
      <c r="B12" s="31" t="s">
        <v>119</v>
      </c>
      <c r="C12" s="24" t="s">
        <v>96</v>
      </c>
      <c r="D12" s="24" t="str">
        <f>IFERROR(INDEX(Partidos!$D$4:$D$107,MATCH($A12,Partidos!$A$4:$A$107,0)),"")</f>
        <v>Alemania</v>
      </c>
      <c r="E12" s="24" t="str">
        <f>IFERROR(INDEX(Partidos!$E$4:$E$107,MATCH($A12,Partidos!$A$4:$A$107,0)),"")</f>
        <v>Curazao</v>
      </c>
      <c r="F12" s="32">
        <v>4</v>
      </c>
      <c r="G12" s="32">
        <v>0</v>
      </c>
      <c r="H12" s="33" t="s">
        <v>97</v>
      </c>
    </row>
    <row r="13" spans="1:8" x14ac:dyDescent="0.3">
      <c r="A13" s="29">
        <v>10</v>
      </c>
      <c r="B13" s="29" t="s">
        <v>119</v>
      </c>
      <c r="C13" s="24" t="s">
        <v>96</v>
      </c>
      <c r="D13" s="24" t="str">
        <f>IFERROR(INDEX(Partidos!$D$4:$D$107,MATCH($A13,Partidos!$A$4:$A$107,0)),"")</f>
        <v>Países Bajos</v>
      </c>
      <c r="E13" s="24" t="str">
        <f>IFERROR(INDEX(Partidos!$E$4:$E$107,MATCH($A13,Partidos!$A$4:$A$107,0)),"")</f>
        <v>Japón</v>
      </c>
      <c r="F13" s="32">
        <v>1</v>
      </c>
      <c r="G13" s="32">
        <v>1</v>
      </c>
      <c r="H13" s="33" t="s">
        <v>97</v>
      </c>
    </row>
    <row r="14" spans="1:8" x14ac:dyDescent="0.3">
      <c r="A14" s="31">
        <v>11</v>
      </c>
      <c r="B14" s="31" t="s">
        <v>119</v>
      </c>
      <c r="C14" s="24" t="s">
        <v>96</v>
      </c>
      <c r="D14" s="24" t="str">
        <f>IFERROR(INDEX(Partidos!$D$4:$D$107,MATCH($A14,Partidos!$A$4:$A$107,0)),"")</f>
        <v>Costa de Marfil</v>
      </c>
      <c r="E14" s="24" t="str">
        <f>IFERROR(INDEX(Partidos!$E$4:$E$107,MATCH($A14,Partidos!$A$4:$A$107,0)),"")</f>
        <v>Ecuador</v>
      </c>
      <c r="F14" s="32">
        <v>1</v>
      </c>
      <c r="G14" s="32">
        <v>1</v>
      </c>
      <c r="H14" s="33" t="s">
        <v>97</v>
      </c>
    </row>
    <row r="15" spans="1:8" x14ac:dyDescent="0.3">
      <c r="A15" s="29">
        <v>12</v>
      </c>
      <c r="B15" s="29" t="s">
        <v>119</v>
      </c>
      <c r="C15" s="24" t="s">
        <v>96</v>
      </c>
      <c r="D15" s="24" t="str">
        <f>IFERROR(INDEX(Partidos!$D$4:$D$107,MATCH($A15,Partidos!$A$4:$A$107,0)),"")</f>
        <v>Suecia</v>
      </c>
      <c r="E15" s="24" t="str">
        <f>IFERROR(INDEX(Partidos!$E$4:$E$107,MATCH($A15,Partidos!$A$4:$A$107,0)),"")</f>
        <v>Túnez</v>
      </c>
      <c r="F15" s="32">
        <v>1</v>
      </c>
      <c r="G15" s="32">
        <v>1</v>
      </c>
      <c r="H15" s="33" t="s">
        <v>97</v>
      </c>
    </row>
    <row r="16" spans="1:8" x14ac:dyDescent="0.3">
      <c r="A16" s="31">
        <v>13</v>
      </c>
      <c r="B16" s="31" t="s">
        <v>129</v>
      </c>
      <c r="C16" s="24" t="s">
        <v>96</v>
      </c>
      <c r="D16" s="24" t="str">
        <f>IFERROR(INDEX(Partidos!$D$4:$D$107,MATCH($A16,Partidos!$A$4:$A$107,0)),"")</f>
        <v>España</v>
      </c>
      <c r="E16" s="24" t="str">
        <f>IFERROR(INDEX(Partidos!$E$4:$E$107,MATCH($A16,Partidos!$A$4:$A$107,0)),"")</f>
        <v>Cabo Verde</v>
      </c>
      <c r="F16" s="32">
        <v>3</v>
      </c>
      <c r="G16" s="32">
        <v>0</v>
      </c>
      <c r="H16" s="33" t="s">
        <v>97</v>
      </c>
    </row>
    <row r="17" spans="1:8" x14ac:dyDescent="0.3">
      <c r="A17" s="29">
        <v>14</v>
      </c>
      <c r="B17" s="29" t="s">
        <v>129</v>
      </c>
      <c r="C17" s="24" t="s">
        <v>96</v>
      </c>
      <c r="D17" s="24" t="str">
        <f>IFERROR(INDEX(Partidos!$D$4:$D$107,MATCH($A17,Partidos!$A$4:$A$107,0)),"")</f>
        <v>Bélgica</v>
      </c>
      <c r="E17" s="24" t="str">
        <f>IFERROR(INDEX(Partidos!$E$4:$E$107,MATCH($A17,Partidos!$A$4:$A$107,0)),"")</f>
        <v>Egipto</v>
      </c>
      <c r="F17" s="32">
        <v>1</v>
      </c>
      <c r="G17" s="32">
        <v>0</v>
      </c>
      <c r="H17" s="33" t="s">
        <v>97</v>
      </c>
    </row>
    <row r="18" spans="1:8" x14ac:dyDescent="0.3">
      <c r="A18" s="31">
        <v>15</v>
      </c>
      <c r="B18" s="31" t="s">
        <v>129</v>
      </c>
      <c r="C18" s="24" t="s">
        <v>96</v>
      </c>
      <c r="D18" s="24" t="str">
        <f>IFERROR(INDEX(Partidos!$D$4:$D$107,MATCH($A18,Partidos!$A$4:$A$107,0)),"")</f>
        <v>Arabia Saudí</v>
      </c>
      <c r="E18" s="24" t="str">
        <f>IFERROR(INDEX(Partidos!$E$4:$E$107,MATCH($A18,Partidos!$A$4:$A$107,0)),"")</f>
        <v>Uruguay</v>
      </c>
      <c r="F18" s="32">
        <v>0</v>
      </c>
      <c r="G18" s="32">
        <v>2</v>
      </c>
      <c r="H18" s="33" t="s">
        <v>97</v>
      </c>
    </row>
    <row r="19" spans="1:8" x14ac:dyDescent="0.3">
      <c r="A19" s="29">
        <v>16</v>
      </c>
      <c r="B19" s="29" t="s">
        <v>129</v>
      </c>
      <c r="C19" s="24" t="s">
        <v>96</v>
      </c>
      <c r="D19" s="24" t="str">
        <f>IFERROR(INDEX(Partidos!$D$4:$D$107,MATCH($A19,Partidos!$A$4:$A$107,0)),"")</f>
        <v>Irán</v>
      </c>
      <c r="E19" s="24" t="str">
        <f>IFERROR(INDEX(Partidos!$E$4:$E$107,MATCH($A19,Partidos!$A$4:$A$107,0)),"")</f>
        <v>Nueva Zelanda</v>
      </c>
      <c r="F19" s="32">
        <v>1</v>
      </c>
      <c r="G19" s="32">
        <v>1</v>
      </c>
      <c r="H19" s="33" t="s">
        <v>97</v>
      </c>
    </row>
    <row r="20" spans="1:8" x14ac:dyDescent="0.3">
      <c r="A20" s="31">
        <v>17</v>
      </c>
      <c r="B20" s="31" t="s">
        <v>138</v>
      </c>
      <c r="C20" s="24" t="s">
        <v>96</v>
      </c>
      <c r="D20" s="24" t="str">
        <f>IFERROR(INDEX(Partidos!$D$4:$D$107,MATCH($A20,Partidos!$A$4:$A$107,0)),"")</f>
        <v>Francia</v>
      </c>
      <c r="E20" s="24" t="str">
        <f>IFERROR(INDEX(Partidos!$E$4:$E$107,MATCH($A20,Partidos!$A$4:$A$107,0)),"")</f>
        <v>Senegal</v>
      </c>
      <c r="F20" s="32">
        <v>2</v>
      </c>
      <c r="G20" s="32">
        <v>0</v>
      </c>
      <c r="H20" s="33" t="s">
        <v>97</v>
      </c>
    </row>
    <row r="21" spans="1:8" x14ac:dyDescent="0.3">
      <c r="A21" s="29">
        <v>18</v>
      </c>
      <c r="B21" s="29" t="s">
        <v>138</v>
      </c>
      <c r="C21" s="24" t="s">
        <v>96</v>
      </c>
      <c r="D21" s="24" t="str">
        <f>IFERROR(INDEX(Partidos!$D$4:$D$107,MATCH($A21,Partidos!$A$4:$A$107,0)),"")</f>
        <v>Irak</v>
      </c>
      <c r="E21" s="24" t="str">
        <f>IFERROR(INDEX(Partidos!$E$4:$E$107,MATCH($A21,Partidos!$A$4:$A$107,0)),"")</f>
        <v>Noruega</v>
      </c>
      <c r="F21" s="32">
        <v>0</v>
      </c>
      <c r="G21" s="32">
        <v>2</v>
      </c>
      <c r="H21" s="33" t="s">
        <v>97</v>
      </c>
    </row>
    <row r="22" spans="1:8" x14ac:dyDescent="0.3">
      <c r="A22" s="31">
        <v>19</v>
      </c>
      <c r="B22" s="31" t="s">
        <v>138</v>
      </c>
      <c r="C22" s="24" t="s">
        <v>96</v>
      </c>
      <c r="D22" s="24" t="str">
        <f>IFERROR(INDEX(Partidos!$D$4:$D$107,MATCH($A22,Partidos!$A$4:$A$107,0)),"")</f>
        <v>Argentina</v>
      </c>
      <c r="E22" s="24" t="str">
        <f>IFERROR(INDEX(Partidos!$E$4:$E$107,MATCH($A22,Partidos!$A$4:$A$107,0)),"")</f>
        <v>Argelia</v>
      </c>
      <c r="F22" s="32">
        <v>2</v>
      </c>
      <c r="G22" s="32">
        <v>0</v>
      </c>
      <c r="H22" s="33" t="s">
        <v>97</v>
      </c>
    </row>
    <row r="23" spans="1:8" x14ac:dyDescent="0.3">
      <c r="A23" s="29">
        <v>20</v>
      </c>
      <c r="B23" s="29" t="s">
        <v>138</v>
      </c>
      <c r="C23" s="24" t="s">
        <v>96</v>
      </c>
      <c r="D23" s="24" t="str">
        <f>IFERROR(INDEX(Partidos!$D$4:$D$107,MATCH($A23,Partidos!$A$4:$A$107,0)),"")</f>
        <v>Austria</v>
      </c>
      <c r="E23" s="24" t="str">
        <f>IFERROR(INDEX(Partidos!$E$4:$E$107,MATCH($A23,Partidos!$A$4:$A$107,0)),"")</f>
        <v>Jordania</v>
      </c>
      <c r="F23" s="32">
        <v>2</v>
      </c>
      <c r="G23" s="32">
        <v>0</v>
      </c>
      <c r="H23" s="33" t="s">
        <v>97</v>
      </c>
    </row>
    <row r="24" spans="1:8" x14ac:dyDescent="0.3">
      <c r="A24" s="31">
        <v>21</v>
      </c>
      <c r="B24" s="31" t="s">
        <v>147</v>
      </c>
      <c r="C24" s="24" t="s">
        <v>96</v>
      </c>
      <c r="D24" s="24" t="str">
        <f>IFERROR(INDEX(Partidos!$D$4:$D$107,MATCH($A24,Partidos!$A$4:$A$107,0)),"")</f>
        <v>Portugal</v>
      </c>
      <c r="E24" s="24" t="str">
        <f>IFERROR(INDEX(Partidos!$E$4:$E$107,MATCH($A24,Partidos!$A$4:$A$107,0)),"")</f>
        <v>RD Congo</v>
      </c>
      <c r="F24" s="32">
        <v>2</v>
      </c>
      <c r="G24" s="32">
        <v>0</v>
      </c>
      <c r="H24" s="33" t="s">
        <v>97</v>
      </c>
    </row>
    <row r="25" spans="1:8" x14ac:dyDescent="0.3">
      <c r="A25" s="29">
        <v>22</v>
      </c>
      <c r="B25" s="29" t="s">
        <v>147</v>
      </c>
      <c r="C25" s="24" t="s">
        <v>96</v>
      </c>
      <c r="D25" s="24" t="str">
        <f>IFERROR(INDEX(Partidos!$D$4:$D$107,MATCH($A25,Partidos!$A$4:$A$107,0)),"")</f>
        <v>Inglaterra</v>
      </c>
      <c r="E25" s="24" t="str">
        <f>IFERROR(INDEX(Partidos!$E$4:$E$107,MATCH($A25,Partidos!$A$4:$A$107,0)),"")</f>
        <v>Croacia</v>
      </c>
      <c r="F25" s="32">
        <v>1</v>
      </c>
      <c r="G25" s="32">
        <v>1</v>
      </c>
      <c r="H25" s="33" t="s">
        <v>97</v>
      </c>
    </row>
    <row r="26" spans="1:8" x14ac:dyDescent="0.3">
      <c r="A26" s="31">
        <v>23</v>
      </c>
      <c r="B26" s="31" t="s">
        <v>147</v>
      </c>
      <c r="C26" s="24" t="s">
        <v>96</v>
      </c>
      <c r="D26" s="24" t="str">
        <f>IFERROR(INDEX(Partidos!$D$4:$D$107,MATCH($A26,Partidos!$A$4:$A$107,0)),"")</f>
        <v>Ghana</v>
      </c>
      <c r="E26" s="24" t="str">
        <f>IFERROR(INDEX(Partidos!$E$4:$E$107,MATCH($A26,Partidos!$A$4:$A$107,0)),"")</f>
        <v>Panamá</v>
      </c>
      <c r="F26" s="32">
        <v>1</v>
      </c>
      <c r="G26" s="32">
        <v>1</v>
      </c>
      <c r="H26" s="33" t="s">
        <v>97</v>
      </c>
    </row>
    <row r="27" spans="1:8" x14ac:dyDescent="0.3">
      <c r="A27" s="29">
        <v>24</v>
      </c>
      <c r="B27" s="29" t="s">
        <v>147</v>
      </c>
      <c r="C27" s="24" t="s">
        <v>96</v>
      </c>
      <c r="D27" s="24" t="str">
        <f>IFERROR(INDEX(Partidos!$D$4:$D$107,MATCH($A27,Partidos!$A$4:$A$107,0)),"")</f>
        <v>Uzbekistán</v>
      </c>
      <c r="E27" s="24" t="str">
        <f>IFERROR(INDEX(Partidos!$E$4:$E$107,MATCH($A27,Partidos!$A$4:$A$107,0)),"")</f>
        <v>Colombia</v>
      </c>
      <c r="F27" s="32">
        <v>0</v>
      </c>
      <c r="G27" s="32">
        <v>2</v>
      </c>
      <c r="H27" s="33" t="s">
        <v>97</v>
      </c>
    </row>
    <row r="28" spans="1:8" x14ac:dyDescent="0.3">
      <c r="A28" s="31">
        <v>25</v>
      </c>
      <c r="B28" s="31" t="s">
        <v>156</v>
      </c>
      <c r="C28" s="24" t="s">
        <v>96</v>
      </c>
      <c r="D28" s="24" t="str">
        <f>IFERROR(INDEX(Partidos!$D$4:$D$107,MATCH($A28,Partidos!$A$4:$A$107,0)),"")</f>
        <v>República Checa</v>
      </c>
      <c r="E28" s="24" t="str">
        <f>IFERROR(INDEX(Partidos!$E$4:$E$107,MATCH($A28,Partidos!$A$4:$A$107,0)),"")</f>
        <v>Sudáfrica</v>
      </c>
      <c r="F28" s="32">
        <v>1</v>
      </c>
      <c r="G28" s="32">
        <v>1</v>
      </c>
      <c r="H28" s="33" t="s">
        <v>97</v>
      </c>
    </row>
    <row r="29" spans="1:8" x14ac:dyDescent="0.3">
      <c r="A29" s="29">
        <v>26</v>
      </c>
      <c r="B29" s="29" t="s">
        <v>156</v>
      </c>
      <c r="C29" s="24" t="s">
        <v>96</v>
      </c>
      <c r="D29" s="24" t="str">
        <f>IFERROR(INDEX(Partidos!$D$4:$D$107,MATCH($A29,Partidos!$A$4:$A$107,0)),"")</f>
        <v>Suiza</v>
      </c>
      <c r="E29" s="24" t="str">
        <f>IFERROR(INDEX(Partidos!$E$4:$E$107,MATCH($A29,Partidos!$A$4:$A$107,0)),"")</f>
        <v>Bosnia y Herzegovina</v>
      </c>
      <c r="F29" s="32">
        <v>1</v>
      </c>
      <c r="G29" s="32">
        <v>1</v>
      </c>
      <c r="H29" s="33" t="s">
        <v>97</v>
      </c>
    </row>
    <row r="30" spans="1:8" x14ac:dyDescent="0.3">
      <c r="A30" s="31">
        <v>27</v>
      </c>
      <c r="B30" s="31" t="s">
        <v>156</v>
      </c>
      <c r="C30" s="24" t="s">
        <v>96</v>
      </c>
      <c r="D30" s="24" t="str">
        <f>IFERROR(INDEX(Partidos!$D$4:$D$107,MATCH($A30,Partidos!$A$4:$A$107,0)),"")</f>
        <v>Canadá</v>
      </c>
      <c r="E30" s="24" t="str">
        <f>IFERROR(INDEX(Partidos!$E$4:$E$107,MATCH($A30,Partidos!$A$4:$A$107,0)),"")</f>
        <v>Catar</v>
      </c>
      <c r="F30" s="32">
        <v>2</v>
      </c>
      <c r="G30" s="32">
        <v>0</v>
      </c>
      <c r="H30" s="33" t="s">
        <v>97</v>
      </c>
    </row>
    <row r="31" spans="1:8" x14ac:dyDescent="0.3">
      <c r="A31" s="29">
        <v>28</v>
      </c>
      <c r="B31" s="29" t="s">
        <v>156</v>
      </c>
      <c r="C31" s="24" t="s">
        <v>96</v>
      </c>
      <c r="D31" s="24" t="str">
        <f>IFERROR(INDEX(Partidos!$D$4:$D$107,MATCH($A31,Partidos!$A$4:$A$107,0)),"")</f>
        <v>México</v>
      </c>
      <c r="E31" s="24" t="str">
        <f>IFERROR(INDEX(Partidos!$E$4:$E$107,MATCH($A31,Partidos!$A$4:$A$107,0)),"")</f>
        <v>República de Corea</v>
      </c>
      <c r="F31" s="32">
        <v>1</v>
      </c>
      <c r="G31" s="32">
        <v>1</v>
      </c>
      <c r="H31" s="33" t="s">
        <v>97</v>
      </c>
    </row>
    <row r="32" spans="1:8" x14ac:dyDescent="0.3">
      <c r="A32" s="31">
        <v>29</v>
      </c>
      <c r="B32" s="31" t="s">
        <v>157</v>
      </c>
      <c r="C32" s="24" t="s">
        <v>96</v>
      </c>
      <c r="D32" s="24" t="str">
        <f>IFERROR(INDEX(Partidos!$D$4:$D$107,MATCH($A32,Partidos!$A$4:$A$107,0)),"")</f>
        <v>Estados Unidos</v>
      </c>
      <c r="E32" s="24" t="str">
        <f>IFERROR(INDEX(Partidos!$E$4:$E$107,MATCH($A32,Partidos!$A$4:$A$107,0)),"")</f>
        <v>Australia</v>
      </c>
      <c r="F32" s="32">
        <v>1</v>
      </c>
      <c r="G32" s="32">
        <v>0</v>
      </c>
      <c r="H32" s="33" t="s">
        <v>97</v>
      </c>
    </row>
    <row r="33" spans="1:8" x14ac:dyDescent="0.3">
      <c r="A33" s="29">
        <v>30</v>
      </c>
      <c r="B33" s="29" t="s">
        <v>157</v>
      </c>
      <c r="C33" s="24" t="s">
        <v>96</v>
      </c>
      <c r="D33" s="24" t="str">
        <f>IFERROR(INDEX(Partidos!$D$4:$D$107,MATCH($A33,Partidos!$A$4:$A$107,0)),"")</f>
        <v>Escocia</v>
      </c>
      <c r="E33" s="24" t="str">
        <f>IFERROR(INDEX(Partidos!$E$4:$E$107,MATCH($A33,Partidos!$A$4:$A$107,0)),"")</f>
        <v>Marruecos</v>
      </c>
      <c r="F33" s="32">
        <v>0</v>
      </c>
      <c r="G33" s="32">
        <v>1</v>
      </c>
      <c r="H33" s="33" t="s">
        <v>97</v>
      </c>
    </row>
    <row r="34" spans="1:8" x14ac:dyDescent="0.3">
      <c r="A34" s="31">
        <v>31</v>
      </c>
      <c r="B34" s="31" t="s">
        <v>157</v>
      </c>
      <c r="C34" s="24" t="s">
        <v>96</v>
      </c>
      <c r="D34" s="24" t="str">
        <f>IFERROR(INDEX(Partidos!$D$4:$D$107,MATCH($A34,Partidos!$A$4:$A$107,0)),"")</f>
        <v>Brasil</v>
      </c>
      <c r="E34" s="24" t="str">
        <f>IFERROR(INDEX(Partidos!$E$4:$E$107,MATCH($A34,Partidos!$A$4:$A$107,0)),"")</f>
        <v>Haití</v>
      </c>
      <c r="F34" s="32">
        <v>3</v>
      </c>
      <c r="G34" s="32">
        <v>0</v>
      </c>
      <c r="H34" s="33" t="s">
        <v>97</v>
      </c>
    </row>
    <row r="35" spans="1:8" x14ac:dyDescent="0.3">
      <c r="A35" s="29">
        <v>32</v>
      </c>
      <c r="B35" s="29" t="s">
        <v>157</v>
      </c>
      <c r="C35" s="24" t="s">
        <v>96</v>
      </c>
      <c r="D35" s="24" t="str">
        <f>IFERROR(INDEX(Partidos!$D$4:$D$107,MATCH($A35,Partidos!$A$4:$A$107,0)),"")</f>
        <v>Turquía</v>
      </c>
      <c r="E35" s="24" t="str">
        <f>IFERROR(INDEX(Partidos!$E$4:$E$107,MATCH($A35,Partidos!$A$4:$A$107,0)),"")</f>
        <v>Paraguay</v>
      </c>
      <c r="F35" s="32">
        <v>1</v>
      </c>
      <c r="G35" s="32">
        <v>1</v>
      </c>
      <c r="H35" s="33" t="s">
        <v>97</v>
      </c>
    </row>
    <row r="36" spans="1:8" x14ac:dyDescent="0.3">
      <c r="A36" s="31">
        <v>33</v>
      </c>
      <c r="B36" s="31" t="s">
        <v>158</v>
      </c>
      <c r="C36" s="24" t="s">
        <v>96</v>
      </c>
      <c r="D36" s="24" t="str">
        <f>IFERROR(INDEX(Partidos!$D$4:$D$107,MATCH($A36,Partidos!$A$4:$A$107,0)),"")</f>
        <v>Países Bajos</v>
      </c>
      <c r="E36" s="24" t="str">
        <f>IFERROR(INDEX(Partidos!$E$4:$E$107,MATCH($A36,Partidos!$A$4:$A$107,0)),"")</f>
        <v>Suecia</v>
      </c>
      <c r="F36" s="32">
        <v>1</v>
      </c>
      <c r="G36" s="32">
        <v>0</v>
      </c>
      <c r="H36" s="33" t="s">
        <v>97</v>
      </c>
    </row>
    <row r="37" spans="1:8" x14ac:dyDescent="0.3">
      <c r="A37" s="29">
        <v>34</v>
      </c>
      <c r="B37" s="29" t="s">
        <v>158</v>
      </c>
      <c r="C37" s="24" t="s">
        <v>96</v>
      </c>
      <c r="D37" s="24" t="str">
        <f>IFERROR(INDEX(Partidos!$D$4:$D$107,MATCH($A37,Partidos!$A$4:$A$107,0)),"")</f>
        <v>Alemania</v>
      </c>
      <c r="E37" s="24" t="str">
        <f>IFERROR(INDEX(Partidos!$E$4:$E$107,MATCH($A37,Partidos!$A$4:$A$107,0)),"")</f>
        <v>Costa de Marfil</v>
      </c>
      <c r="F37" s="32">
        <v>2</v>
      </c>
      <c r="G37" s="32">
        <v>0</v>
      </c>
      <c r="H37" s="33" t="s">
        <v>97</v>
      </c>
    </row>
    <row r="38" spans="1:8" x14ac:dyDescent="0.3">
      <c r="A38" s="31">
        <v>35</v>
      </c>
      <c r="B38" s="31" t="s">
        <v>158</v>
      </c>
      <c r="C38" s="24" t="s">
        <v>96</v>
      </c>
      <c r="D38" s="24" t="str">
        <f>IFERROR(INDEX(Partidos!$D$4:$D$107,MATCH($A38,Partidos!$A$4:$A$107,0)),"")</f>
        <v>Ecuador</v>
      </c>
      <c r="E38" s="24" t="str">
        <f>IFERROR(INDEX(Partidos!$E$4:$E$107,MATCH($A38,Partidos!$A$4:$A$107,0)),"")</f>
        <v>Curazao</v>
      </c>
      <c r="F38" s="32">
        <v>2</v>
      </c>
      <c r="G38" s="32">
        <v>0</v>
      </c>
      <c r="H38" s="33" t="s">
        <v>97</v>
      </c>
    </row>
    <row r="39" spans="1:8" x14ac:dyDescent="0.3">
      <c r="A39" s="29">
        <v>36</v>
      </c>
      <c r="B39" s="29" t="s">
        <v>158</v>
      </c>
      <c r="C39" s="24" t="s">
        <v>96</v>
      </c>
      <c r="D39" s="24" t="str">
        <f>IFERROR(INDEX(Partidos!$D$4:$D$107,MATCH($A39,Partidos!$A$4:$A$107,0)),"")</f>
        <v>Túnez</v>
      </c>
      <c r="E39" s="24" t="str">
        <f>IFERROR(INDEX(Partidos!$E$4:$E$107,MATCH($A39,Partidos!$A$4:$A$107,0)),"")</f>
        <v>Japón</v>
      </c>
      <c r="F39" s="32">
        <v>0</v>
      </c>
      <c r="G39" s="32">
        <v>1</v>
      </c>
      <c r="H39" s="33" t="s">
        <v>97</v>
      </c>
    </row>
    <row r="40" spans="1:8" x14ac:dyDescent="0.3">
      <c r="A40" s="31">
        <v>37</v>
      </c>
      <c r="B40" s="31" t="s">
        <v>161</v>
      </c>
      <c r="C40" s="24" t="s">
        <v>96</v>
      </c>
      <c r="D40" s="24" t="str">
        <f>IFERROR(INDEX(Partidos!$D$4:$D$107,MATCH($A40,Partidos!$A$4:$A$107,0)),"")</f>
        <v>España</v>
      </c>
      <c r="E40" s="24" t="str">
        <f>IFERROR(INDEX(Partidos!$E$4:$E$107,MATCH($A40,Partidos!$A$4:$A$107,0)),"")</f>
        <v>Arabia Saudí</v>
      </c>
      <c r="F40" s="32">
        <v>3</v>
      </c>
      <c r="G40" s="32">
        <v>0</v>
      </c>
      <c r="H40" s="33" t="s">
        <v>97</v>
      </c>
    </row>
    <row r="41" spans="1:8" x14ac:dyDescent="0.3">
      <c r="A41" s="29">
        <v>38</v>
      </c>
      <c r="B41" s="29" t="s">
        <v>161</v>
      </c>
      <c r="C41" s="24" t="s">
        <v>96</v>
      </c>
      <c r="D41" s="24" t="str">
        <f>IFERROR(INDEX(Partidos!$D$4:$D$107,MATCH($A41,Partidos!$A$4:$A$107,0)),"")</f>
        <v>Bélgica</v>
      </c>
      <c r="E41" s="24" t="str">
        <f>IFERROR(INDEX(Partidos!$E$4:$E$107,MATCH($A41,Partidos!$A$4:$A$107,0)),"")</f>
        <v>Irán</v>
      </c>
      <c r="F41" s="32">
        <v>2</v>
      </c>
      <c r="G41" s="32">
        <v>0</v>
      </c>
      <c r="H41" s="33" t="s">
        <v>97</v>
      </c>
    </row>
    <row r="42" spans="1:8" x14ac:dyDescent="0.3">
      <c r="A42" s="31">
        <v>39</v>
      </c>
      <c r="B42" s="31" t="s">
        <v>161</v>
      </c>
      <c r="C42" s="24" t="s">
        <v>96</v>
      </c>
      <c r="D42" s="24" t="str">
        <f>IFERROR(INDEX(Partidos!$D$4:$D$107,MATCH($A42,Partidos!$A$4:$A$107,0)),"")</f>
        <v>Uruguay</v>
      </c>
      <c r="E42" s="24" t="str">
        <f>IFERROR(INDEX(Partidos!$E$4:$E$107,MATCH($A42,Partidos!$A$4:$A$107,0)),"")</f>
        <v>Cabo Verde</v>
      </c>
      <c r="F42" s="32">
        <v>2</v>
      </c>
      <c r="G42" s="32">
        <v>0</v>
      </c>
      <c r="H42" s="33" t="s">
        <v>97</v>
      </c>
    </row>
    <row r="43" spans="1:8" x14ac:dyDescent="0.3">
      <c r="A43" s="29">
        <v>40</v>
      </c>
      <c r="B43" s="29" t="s">
        <v>161</v>
      </c>
      <c r="C43" s="24" t="s">
        <v>96</v>
      </c>
      <c r="D43" s="24" t="str">
        <f>IFERROR(INDEX(Partidos!$D$4:$D$107,MATCH($A43,Partidos!$A$4:$A$107,0)),"")</f>
        <v>Nueva Zelanda</v>
      </c>
      <c r="E43" s="24" t="str">
        <f>IFERROR(INDEX(Partidos!$E$4:$E$107,MATCH($A43,Partidos!$A$4:$A$107,0)),"")</f>
        <v>Egipto</v>
      </c>
      <c r="F43" s="32">
        <v>0</v>
      </c>
      <c r="G43" s="32">
        <v>1</v>
      </c>
      <c r="H43" s="33" t="s">
        <v>97</v>
      </c>
    </row>
    <row r="44" spans="1:8" x14ac:dyDescent="0.3">
      <c r="A44" s="31">
        <v>41</v>
      </c>
      <c r="B44" s="31" t="s">
        <v>162</v>
      </c>
      <c r="C44" s="24" t="s">
        <v>96</v>
      </c>
      <c r="D44" s="24" t="str">
        <f>IFERROR(INDEX(Partidos!$D$4:$D$107,MATCH($A44,Partidos!$A$4:$A$107,0)),"")</f>
        <v>Argentina</v>
      </c>
      <c r="E44" s="24" t="str">
        <f>IFERROR(INDEX(Partidos!$E$4:$E$107,MATCH($A44,Partidos!$A$4:$A$107,0)),"")</f>
        <v>Austria</v>
      </c>
      <c r="F44" s="32">
        <v>1</v>
      </c>
      <c r="G44" s="32">
        <v>1</v>
      </c>
      <c r="H44" s="33" t="s">
        <v>97</v>
      </c>
    </row>
    <row r="45" spans="1:8" x14ac:dyDescent="0.3">
      <c r="A45" s="29">
        <v>42</v>
      </c>
      <c r="B45" s="29" t="s">
        <v>162</v>
      </c>
      <c r="C45" s="24" t="s">
        <v>96</v>
      </c>
      <c r="D45" s="24" t="str">
        <f>IFERROR(INDEX(Partidos!$D$4:$D$107,MATCH($A45,Partidos!$A$4:$A$107,0)),"")</f>
        <v>Francia</v>
      </c>
      <c r="E45" s="24" t="str">
        <f>IFERROR(INDEX(Partidos!$E$4:$E$107,MATCH($A45,Partidos!$A$4:$A$107,0)),"")</f>
        <v>Irak</v>
      </c>
      <c r="F45" s="32">
        <v>3</v>
      </c>
      <c r="G45" s="32">
        <v>0</v>
      </c>
      <c r="H45" s="33" t="s">
        <v>97</v>
      </c>
    </row>
    <row r="46" spans="1:8" x14ac:dyDescent="0.3">
      <c r="A46" s="31">
        <v>43</v>
      </c>
      <c r="B46" s="31" t="s">
        <v>162</v>
      </c>
      <c r="C46" s="24" t="s">
        <v>96</v>
      </c>
      <c r="D46" s="24" t="str">
        <f>IFERROR(INDEX(Partidos!$D$4:$D$107,MATCH($A46,Partidos!$A$4:$A$107,0)),"")</f>
        <v>Noruega</v>
      </c>
      <c r="E46" s="24" t="str">
        <f>IFERROR(INDEX(Partidos!$E$4:$E$107,MATCH($A46,Partidos!$A$4:$A$107,0)),"")</f>
        <v>Senegal</v>
      </c>
      <c r="F46" s="32">
        <v>1</v>
      </c>
      <c r="G46" s="32">
        <v>1</v>
      </c>
      <c r="H46" s="33" t="s">
        <v>97</v>
      </c>
    </row>
    <row r="47" spans="1:8" x14ac:dyDescent="0.3">
      <c r="A47" s="29">
        <v>44</v>
      </c>
      <c r="B47" s="29" t="s">
        <v>162</v>
      </c>
      <c r="C47" s="24" t="s">
        <v>96</v>
      </c>
      <c r="D47" s="24" t="str">
        <f>IFERROR(INDEX(Partidos!$D$4:$D$107,MATCH($A47,Partidos!$A$4:$A$107,0)),"")</f>
        <v>Jordania</v>
      </c>
      <c r="E47" s="24" t="str">
        <f>IFERROR(INDEX(Partidos!$E$4:$E$107,MATCH($A47,Partidos!$A$4:$A$107,0)),"")</f>
        <v>Argelia</v>
      </c>
      <c r="F47" s="32">
        <v>0</v>
      </c>
      <c r="G47" s="32">
        <v>2</v>
      </c>
      <c r="H47" s="33" t="s">
        <v>97</v>
      </c>
    </row>
    <row r="48" spans="1:8" x14ac:dyDescent="0.3">
      <c r="A48" s="31">
        <v>45</v>
      </c>
      <c r="B48" s="31" t="s">
        <v>164</v>
      </c>
      <c r="C48" s="24" t="s">
        <v>96</v>
      </c>
      <c r="D48" s="24" t="str">
        <f>IFERROR(INDEX(Partidos!$D$4:$D$107,MATCH($A48,Partidos!$A$4:$A$107,0)),"")</f>
        <v>Portugal</v>
      </c>
      <c r="E48" s="24" t="str">
        <f>IFERROR(INDEX(Partidos!$E$4:$E$107,MATCH($A48,Partidos!$A$4:$A$107,0)),"")</f>
        <v>Uzbekistán</v>
      </c>
      <c r="F48" s="32">
        <v>2</v>
      </c>
      <c r="G48" s="32">
        <v>0</v>
      </c>
      <c r="H48" s="33" t="s">
        <v>97</v>
      </c>
    </row>
    <row r="49" spans="1:8" x14ac:dyDescent="0.3">
      <c r="A49" s="29">
        <v>46</v>
      </c>
      <c r="B49" s="29" t="s">
        <v>164</v>
      </c>
      <c r="C49" s="24" t="s">
        <v>96</v>
      </c>
      <c r="D49" s="24" t="str">
        <f>IFERROR(INDEX(Partidos!$D$4:$D$107,MATCH($A49,Partidos!$A$4:$A$107,0)),"")</f>
        <v>Inglaterra</v>
      </c>
      <c r="E49" s="24" t="str">
        <f>IFERROR(INDEX(Partidos!$E$4:$E$107,MATCH($A49,Partidos!$A$4:$A$107,0)),"")</f>
        <v>Ghana</v>
      </c>
      <c r="F49" s="32">
        <v>2</v>
      </c>
      <c r="G49" s="32">
        <v>0</v>
      </c>
      <c r="H49" s="33" t="s">
        <v>97</v>
      </c>
    </row>
    <row r="50" spans="1:8" x14ac:dyDescent="0.3">
      <c r="A50" s="31">
        <v>47</v>
      </c>
      <c r="B50" s="31" t="s">
        <v>164</v>
      </c>
      <c r="C50" s="24" t="s">
        <v>96</v>
      </c>
      <c r="D50" s="24" t="str">
        <f>IFERROR(INDEX(Partidos!$D$4:$D$107,MATCH($A50,Partidos!$A$4:$A$107,0)),"")</f>
        <v>Panamá</v>
      </c>
      <c r="E50" s="24" t="str">
        <f>IFERROR(INDEX(Partidos!$E$4:$E$107,MATCH($A50,Partidos!$A$4:$A$107,0)),"")</f>
        <v>Croacia</v>
      </c>
      <c r="F50" s="32">
        <v>0</v>
      </c>
      <c r="G50" s="32">
        <v>1</v>
      </c>
      <c r="H50" s="33" t="s">
        <v>97</v>
      </c>
    </row>
    <row r="51" spans="1:8" x14ac:dyDescent="0.3">
      <c r="A51" s="29">
        <v>48</v>
      </c>
      <c r="B51" s="29" t="s">
        <v>164</v>
      </c>
      <c r="C51" s="24" t="s">
        <v>96</v>
      </c>
      <c r="D51" s="24" t="str">
        <f>IFERROR(INDEX(Partidos!$D$4:$D$107,MATCH($A51,Partidos!$A$4:$A$107,0)),"")</f>
        <v>Colombia</v>
      </c>
      <c r="E51" s="24" t="str">
        <f>IFERROR(INDEX(Partidos!$E$4:$E$107,MATCH($A51,Partidos!$A$4:$A$107,0)),"")</f>
        <v>RD Congo</v>
      </c>
      <c r="F51" s="32">
        <v>2</v>
      </c>
      <c r="G51" s="32">
        <v>0</v>
      </c>
      <c r="H51" s="33" t="s">
        <v>97</v>
      </c>
    </row>
    <row r="52" spans="1:8" x14ac:dyDescent="0.3">
      <c r="A52" s="31">
        <v>49</v>
      </c>
      <c r="B52" s="31" t="s">
        <v>165</v>
      </c>
      <c r="C52" s="24" t="s">
        <v>96</v>
      </c>
      <c r="D52" s="24" t="str">
        <f>IFERROR(INDEX(Partidos!$D$4:$D$107,MATCH($A52,Partidos!$A$4:$A$107,0)),"")</f>
        <v>Suiza</v>
      </c>
      <c r="E52" s="24" t="str">
        <f>IFERROR(INDEX(Partidos!$E$4:$E$107,MATCH($A52,Partidos!$A$4:$A$107,0)),"")</f>
        <v>Canadá</v>
      </c>
      <c r="F52" s="32">
        <v>1</v>
      </c>
      <c r="G52" s="32">
        <v>0</v>
      </c>
      <c r="H52" s="33" t="s">
        <v>97</v>
      </c>
    </row>
    <row r="53" spans="1:8" x14ac:dyDescent="0.3">
      <c r="A53" s="29">
        <v>50</v>
      </c>
      <c r="B53" s="29" t="s">
        <v>165</v>
      </c>
      <c r="C53" s="24" t="s">
        <v>96</v>
      </c>
      <c r="D53" s="24" t="str">
        <f>IFERROR(INDEX(Partidos!$D$4:$D$107,MATCH($A53,Partidos!$A$4:$A$107,0)),"")</f>
        <v>Bosnia y Herzegovina</v>
      </c>
      <c r="E53" s="24" t="str">
        <f>IFERROR(INDEX(Partidos!$E$4:$E$107,MATCH($A53,Partidos!$A$4:$A$107,0)),"")</f>
        <v>Catar</v>
      </c>
      <c r="F53" s="32">
        <v>2</v>
      </c>
      <c r="G53" s="32">
        <v>0</v>
      </c>
      <c r="H53" s="33" t="s">
        <v>97</v>
      </c>
    </row>
    <row r="54" spans="1:8" x14ac:dyDescent="0.3">
      <c r="A54" s="31">
        <v>51</v>
      </c>
      <c r="B54" s="31" t="s">
        <v>165</v>
      </c>
      <c r="C54" s="24" t="s">
        <v>96</v>
      </c>
      <c r="D54" s="24" t="str">
        <f>IFERROR(INDEX(Partidos!$D$4:$D$107,MATCH($A54,Partidos!$A$4:$A$107,0)),"")</f>
        <v>Escocia</v>
      </c>
      <c r="E54" s="24" t="str">
        <f>IFERROR(INDEX(Partidos!$E$4:$E$107,MATCH($A54,Partidos!$A$4:$A$107,0)),"")</f>
        <v>Brasil</v>
      </c>
      <c r="F54" s="32">
        <v>0</v>
      </c>
      <c r="G54" s="32">
        <v>2</v>
      </c>
      <c r="H54" s="33" t="s">
        <v>97</v>
      </c>
    </row>
    <row r="55" spans="1:8" x14ac:dyDescent="0.3">
      <c r="A55" s="29">
        <v>52</v>
      </c>
      <c r="B55" s="29" t="s">
        <v>165</v>
      </c>
      <c r="C55" s="24" t="s">
        <v>96</v>
      </c>
      <c r="D55" s="24" t="str">
        <f>IFERROR(INDEX(Partidos!$D$4:$D$107,MATCH($A55,Partidos!$A$4:$A$107,0)),"")</f>
        <v>Marruecos</v>
      </c>
      <c r="E55" s="24" t="str">
        <f>IFERROR(INDEX(Partidos!$E$4:$E$107,MATCH($A55,Partidos!$A$4:$A$107,0)),"")</f>
        <v>Haití</v>
      </c>
      <c r="F55" s="32">
        <v>3</v>
      </c>
      <c r="G55" s="32">
        <v>0</v>
      </c>
      <c r="H55" s="33" t="s">
        <v>97</v>
      </c>
    </row>
    <row r="56" spans="1:8" x14ac:dyDescent="0.3">
      <c r="A56" s="31">
        <v>53</v>
      </c>
      <c r="B56" s="31" t="s">
        <v>165</v>
      </c>
      <c r="C56" s="24" t="s">
        <v>96</v>
      </c>
      <c r="D56" s="24" t="str">
        <f>IFERROR(INDEX(Partidos!$D$4:$D$107,MATCH($A56,Partidos!$A$4:$A$107,0)),"")</f>
        <v>República Checa</v>
      </c>
      <c r="E56" s="24" t="str">
        <f>IFERROR(INDEX(Partidos!$E$4:$E$107,MATCH($A56,Partidos!$A$4:$A$107,0)),"")</f>
        <v>México</v>
      </c>
      <c r="F56" s="32">
        <v>0</v>
      </c>
      <c r="G56" s="32">
        <v>2</v>
      </c>
      <c r="H56" s="33" t="s">
        <v>97</v>
      </c>
    </row>
    <row r="57" spans="1:8" x14ac:dyDescent="0.3">
      <c r="A57" s="29">
        <v>54</v>
      </c>
      <c r="B57" s="29" t="s">
        <v>165</v>
      </c>
      <c r="C57" s="24" t="s">
        <v>96</v>
      </c>
      <c r="D57" s="24" t="str">
        <f>IFERROR(INDEX(Partidos!$D$4:$D$107,MATCH($A57,Partidos!$A$4:$A$107,0)),"")</f>
        <v>Sudáfrica</v>
      </c>
      <c r="E57" s="24" t="str">
        <f>IFERROR(INDEX(Partidos!$E$4:$E$107,MATCH($A57,Partidos!$A$4:$A$107,0)),"")</f>
        <v>República de Corea</v>
      </c>
      <c r="F57" s="32">
        <v>0</v>
      </c>
      <c r="G57" s="32">
        <v>1</v>
      </c>
      <c r="H57" s="33" t="s">
        <v>97</v>
      </c>
    </row>
    <row r="58" spans="1:8" x14ac:dyDescent="0.3">
      <c r="A58" s="31">
        <v>55</v>
      </c>
      <c r="B58" s="31" t="s">
        <v>166</v>
      </c>
      <c r="C58" s="24" t="s">
        <v>96</v>
      </c>
      <c r="D58" s="24" t="str">
        <f>IFERROR(INDEX(Partidos!$D$4:$D$107,MATCH($A58,Partidos!$A$4:$A$107,0)),"")</f>
        <v>Curazao</v>
      </c>
      <c r="E58" s="24" t="str">
        <f>IFERROR(INDEX(Partidos!$E$4:$E$107,MATCH($A58,Partidos!$A$4:$A$107,0)),"")</f>
        <v>Costa de Marfil</v>
      </c>
      <c r="F58" s="32">
        <v>0</v>
      </c>
      <c r="G58" s="32">
        <v>2</v>
      </c>
      <c r="H58" s="33" t="s">
        <v>97</v>
      </c>
    </row>
    <row r="59" spans="1:8" x14ac:dyDescent="0.3">
      <c r="A59" s="29">
        <v>56</v>
      </c>
      <c r="B59" s="29" t="s">
        <v>166</v>
      </c>
      <c r="C59" s="24" t="s">
        <v>96</v>
      </c>
      <c r="D59" s="24" t="str">
        <f>IFERROR(INDEX(Partidos!$D$4:$D$107,MATCH($A59,Partidos!$A$4:$A$107,0)),"")</f>
        <v>Ecuador</v>
      </c>
      <c r="E59" s="24" t="str">
        <f>IFERROR(INDEX(Partidos!$E$4:$E$107,MATCH($A59,Partidos!$A$4:$A$107,0)),"")</f>
        <v>Alemania</v>
      </c>
      <c r="F59" s="32">
        <v>1</v>
      </c>
      <c r="G59" s="32">
        <v>1</v>
      </c>
      <c r="H59" s="33" t="s">
        <v>97</v>
      </c>
    </row>
    <row r="60" spans="1:8" x14ac:dyDescent="0.3">
      <c r="A60" s="31">
        <v>57</v>
      </c>
      <c r="B60" s="31" t="s">
        <v>166</v>
      </c>
      <c r="C60" s="24" t="s">
        <v>96</v>
      </c>
      <c r="D60" s="24" t="str">
        <f>IFERROR(INDEX(Partidos!$D$4:$D$107,MATCH($A60,Partidos!$A$4:$A$107,0)),"")</f>
        <v>Japón</v>
      </c>
      <c r="E60" s="24" t="str">
        <f>IFERROR(INDEX(Partidos!$E$4:$E$107,MATCH($A60,Partidos!$A$4:$A$107,0)),"")</f>
        <v>Suecia</v>
      </c>
      <c r="F60" s="32">
        <v>1</v>
      </c>
      <c r="G60" s="32">
        <v>0</v>
      </c>
      <c r="H60" s="33" t="s">
        <v>97</v>
      </c>
    </row>
    <row r="61" spans="1:8" x14ac:dyDescent="0.3">
      <c r="A61" s="29">
        <v>58</v>
      </c>
      <c r="B61" s="29" t="s">
        <v>166</v>
      </c>
      <c r="C61" s="24" t="s">
        <v>96</v>
      </c>
      <c r="D61" s="24" t="str">
        <f>IFERROR(INDEX(Partidos!$D$4:$D$107,MATCH($A61,Partidos!$A$4:$A$107,0)),"")</f>
        <v>Túnez</v>
      </c>
      <c r="E61" s="24" t="str">
        <f>IFERROR(INDEX(Partidos!$E$4:$E$107,MATCH($A61,Partidos!$A$4:$A$107,0)),"")</f>
        <v>Países Bajos</v>
      </c>
      <c r="F61" s="32">
        <v>0</v>
      </c>
      <c r="G61" s="32">
        <v>2</v>
      </c>
      <c r="H61" s="33" t="s">
        <v>97</v>
      </c>
    </row>
    <row r="62" spans="1:8" x14ac:dyDescent="0.3">
      <c r="A62" s="31">
        <v>59</v>
      </c>
      <c r="B62" s="31" t="s">
        <v>166</v>
      </c>
      <c r="C62" s="24" t="s">
        <v>96</v>
      </c>
      <c r="D62" s="24" t="str">
        <f>IFERROR(INDEX(Partidos!$D$4:$D$107,MATCH($A62,Partidos!$A$4:$A$107,0)),"")</f>
        <v>Turquía</v>
      </c>
      <c r="E62" s="24" t="str">
        <f>IFERROR(INDEX(Partidos!$E$4:$E$107,MATCH($A62,Partidos!$A$4:$A$107,0)),"")</f>
        <v>Estados Unidos</v>
      </c>
      <c r="F62" s="32">
        <v>1</v>
      </c>
      <c r="G62" s="32">
        <v>0</v>
      </c>
      <c r="H62" s="33" t="s">
        <v>97</v>
      </c>
    </row>
    <row r="63" spans="1:8" x14ac:dyDescent="0.3">
      <c r="A63" s="29">
        <v>60</v>
      </c>
      <c r="B63" s="29" t="s">
        <v>166</v>
      </c>
      <c r="C63" s="24" t="s">
        <v>96</v>
      </c>
      <c r="D63" s="24" t="str">
        <f>IFERROR(INDEX(Partidos!$D$4:$D$107,MATCH($A63,Partidos!$A$4:$A$107,0)),"")</f>
        <v>Paraguay</v>
      </c>
      <c r="E63" s="24" t="str">
        <f>IFERROR(INDEX(Partidos!$E$4:$E$107,MATCH($A63,Partidos!$A$4:$A$107,0)),"")</f>
        <v>Australia</v>
      </c>
      <c r="F63" s="32">
        <v>2</v>
      </c>
      <c r="G63" s="32">
        <v>0</v>
      </c>
      <c r="H63" s="33" t="s">
        <v>97</v>
      </c>
    </row>
    <row r="64" spans="1:8" x14ac:dyDescent="0.3">
      <c r="A64" s="31">
        <v>61</v>
      </c>
      <c r="B64" s="31" t="s">
        <v>167</v>
      </c>
      <c r="C64" s="24" t="s">
        <v>96</v>
      </c>
      <c r="D64" s="24" t="str">
        <f>IFERROR(INDEX(Partidos!$D$4:$D$107,MATCH($A64,Partidos!$A$4:$A$107,0)),"")</f>
        <v>Noruega</v>
      </c>
      <c r="E64" s="24" t="str">
        <f>IFERROR(INDEX(Partidos!$E$4:$E$107,MATCH($A64,Partidos!$A$4:$A$107,0)),"")</f>
        <v>Francia</v>
      </c>
      <c r="F64" s="32">
        <v>0</v>
      </c>
      <c r="G64" s="32">
        <v>2</v>
      </c>
      <c r="H64" s="33" t="s">
        <v>97</v>
      </c>
    </row>
    <row r="65" spans="1:8" x14ac:dyDescent="0.3">
      <c r="A65" s="29">
        <v>62</v>
      </c>
      <c r="B65" s="29" t="s">
        <v>167</v>
      </c>
      <c r="C65" s="24" t="s">
        <v>96</v>
      </c>
      <c r="D65" s="24" t="str">
        <f>IFERROR(INDEX(Partidos!$D$4:$D$107,MATCH($A65,Partidos!$A$4:$A$107,0)),"")</f>
        <v>Senegal</v>
      </c>
      <c r="E65" s="24" t="str">
        <f>IFERROR(INDEX(Partidos!$E$4:$E$107,MATCH($A65,Partidos!$A$4:$A$107,0)),"")</f>
        <v>Irak</v>
      </c>
      <c r="F65" s="32">
        <v>2</v>
      </c>
      <c r="G65" s="32">
        <v>0</v>
      </c>
      <c r="H65" s="33" t="s">
        <v>97</v>
      </c>
    </row>
    <row r="66" spans="1:8" x14ac:dyDescent="0.3">
      <c r="A66" s="31">
        <v>63</v>
      </c>
      <c r="B66" s="31" t="s">
        <v>167</v>
      </c>
      <c r="C66" s="24" t="s">
        <v>96</v>
      </c>
      <c r="D66" s="24" t="str">
        <f>IFERROR(INDEX(Partidos!$D$4:$D$107,MATCH($A66,Partidos!$A$4:$A$107,0)),"")</f>
        <v>Cabo Verde</v>
      </c>
      <c r="E66" s="24" t="str">
        <f>IFERROR(INDEX(Partidos!$E$4:$E$107,MATCH($A66,Partidos!$A$4:$A$107,0)),"")</f>
        <v>Arabia Saudí</v>
      </c>
      <c r="F66" s="32">
        <v>0</v>
      </c>
      <c r="G66" s="32">
        <v>1</v>
      </c>
      <c r="H66" s="33" t="s">
        <v>97</v>
      </c>
    </row>
    <row r="67" spans="1:8" x14ac:dyDescent="0.3">
      <c r="A67" s="29">
        <v>64</v>
      </c>
      <c r="B67" s="29" t="s">
        <v>167</v>
      </c>
      <c r="C67" s="24" t="s">
        <v>96</v>
      </c>
      <c r="D67" s="24" t="str">
        <f>IFERROR(INDEX(Partidos!$D$4:$D$107,MATCH($A67,Partidos!$A$4:$A$107,0)),"")</f>
        <v>Uruguay</v>
      </c>
      <c r="E67" s="24" t="str">
        <f>IFERROR(INDEX(Partidos!$E$4:$E$107,MATCH($A67,Partidos!$A$4:$A$107,0)),"")</f>
        <v>España</v>
      </c>
      <c r="F67" s="32">
        <v>1</v>
      </c>
      <c r="G67" s="32">
        <v>1</v>
      </c>
      <c r="H67" s="33" t="s">
        <v>97</v>
      </c>
    </row>
    <row r="68" spans="1:8" x14ac:dyDescent="0.3">
      <c r="A68" s="31">
        <v>65</v>
      </c>
      <c r="B68" s="31" t="s">
        <v>167</v>
      </c>
      <c r="C68" s="24" t="s">
        <v>96</v>
      </c>
      <c r="D68" s="24" t="str">
        <f>IFERROR(INDEX(Partidos!$D$4:$D$107,MATCH($A68,Partidos!$A$4:$A$107,0)),"")</f>
        <v>Egipto</v>
      </c>
      <c r="E68" s="24" t="str">
        <f>IFERROR(INDEX(Partidos!$E$4:$E$107,MATCH($A68,Partidos!$A$4:$A$107,0)),"")</f>
        <v>Irán</v>
      </c>
      <c r="F68" s="32">
        <v>1</v>
      </c>
      <c r="G68" s="32">
        <v>1</v>
      </c>
      <c r="H68" s="33" t="s">
        <v>97</v>
      </c>
    </row>
    <row r="69" spans="1:8" x14ac:dyDescent="0.3">
      <c r="A69" s="29">
        <v>66</v>
      </c>
      <c r="B69" s="29" t="s">
        <v>167</v>
      </c>
      <c r="C69" s="24" t="s">
        <v>96</v>
      </c>
      <c r="D69" s="24" t="str">
        <f>IFERROR(INDEX(Partidos!$D$4:$D$107,MATCH($A69,Partidos!$A$4:$A$107,0)),"")</f>
        <v>Nueva Zelanda</v>
      </c>
      <c r="E69" s="24" t="str">
        <f>IFERROR(INDEX(Partidos!$E$4:$E$107,MATCH($A69,Partidos!$A$4:$A$107,0)),"")</f>
        <v>Bélgica</v>
      </c>
      <c r="F69" s="32">
        <v>0</v>
      </c>
      <c r="G69" s="32">
        <v>3</v>
      </c>
      <c r="H69" s="33" t="s">
        <v>97</v>
      </c>
    </row>
    <row r="70" spans="1:8" x14ac:dyDescent="0.3">
      <c r="A70" s="31">
        <v>67</v>
      </c>
      <c r="B70" s="31" t="s">
        <v>168</v>
      </c>
      <c r="C70" s="24" t="s">
        <v>96</v>
      </c>
      <c r="D70" s="24" t="str">
        <f>IFERROR(INDEX(Partidos!$D$4:$D$107,MATCH($A70,Partidos!$A$4:$A$107,0)),"")</f>
        <v>Panamá</v>
      </c>
      <c r="E70" s="24" t="str">
        <f>IFERROR(INDEX(Partidos!$E$4:$E$107,MATCH($A70,Partidos!$A$4:$A$107,0)),"")</f>
        <v>Inglaterra</v>
      </c>
      <c r="F70" s="32">
        <v>0</v>
      </c>
      <c r="G70" s="32">
        <v>3</v>
      </c>
      <c r="H70" s="33" t="s">
        <v>97</v>
      </c>
    </row>
    <row r="71" spans="1:8" x14ac:dyDescent="0.3">
      <c r="A71" s="29">
        <v>68</v>
      </c>
      <c r="B71" s="29" t="s">
        <v>168</v>
      </c>
      <c r="C71" s="24" t="s">
        <v>96</v>
      </c>
      <c r="D71" s="24" t="str">
        <f>IFERROR(INDEX(Partidos!$D$4:$D$107,MATCH($A71,Partidos!$A$4:$A$107,0)),"")</f>
        <v>Croacia</v>
      </c>
      <c r="E71" s="24" t="str">
        <f>IFERROR(INDEX(Partidos!$E$4:$E$107,MATCH($A71,Partidos!$A$4:$A$107,0)),"")</f>
        <v>Ghana</v>
      </c>
      <c r="F71" s="32">
        <v>1</v>
      </c>
      <c r="G71" s="32">
        <v>0</v>
      </c>
      <c r="H71" s="33" t="s">
        <v>97</v>
      </c>
    </row>
    <row r="72" spans="1:8" x14ac:dyDescent="0.3">
      <c r="A72" s="31">
        <v>69</v>
      </c>
      <c r="B72" s="31" t="s">
        <v>168</v>
      </c>
      <c r="C72" s="24" t="s">
        <v>96</v>
      </c>
      <c r="D72" s="24" t="str">
        <f>IFERROR(INDEX(Partidos!$D$4:$D$107,MATCH($A72,Partidos!$A$4:$A$107,0)),"")</f>
        <v>Colombia</v>
      </c>
      <c r="E72" s="24" t="str">
        <f>IFERROR(INDEX(Partidos!$E$4:$E$107,MATCH($A72,Partidos!$A$4:$A$107,0)),"")</f>
        <v>Portugal</v>
      </c>
      <c r="F72" s="32">
        <v>1</v>
      </c>
      <c r="G72" s="32">
        <v>1</v>
      </c>
      <c r="H72" s="33" t="s">
        <v>97</v>
      </c>
    </row>
    <row r="73" spans="1:8" x14ac:dyDescent="0.3">
      <c r="A73" s="29">
        <v>70</v>
      </c>
      <c r="B73" s="29" t="s">
        <v>168</v>
      </c>
      <c r="C73" s="24" t="s">
        <v>96</v>
      </c>
      <c r="D73" s="24" t="str">
        <f>IFERROR(INDEX(Partidos!$D$4:$D$107,MATCH($A73,Partidos!$A$4:$A$107,0)),"")</f>
        <v>RD Congo</v>
      </c>
      <c r="E73" s="24" t="str">
        <f>IFERROR(INDEX(Partidos!$E$4:$E$107,MATCH($A73,Partidos!$A$4:$A$107,0)),"")</f>
        <v>Uzbekistán</v>
      </c>
      <c r="F73" s="32">
        <v>1</v>
      </c>
      <c r="G73" s="32">
        <v>1</v>
      </c>
      <c r="H73" s="33" t="s">
        <v>97</v>
      </c>
    </row>
    <row r="74" spans="1:8" x14ac:dyDescent="0.3">
      <c r="A74" s="31">
        <v>71</v>
      </c>
      <c r="B74" s="31" t="s">
        <v>168</v>
      </c>
      <c r="C74" s="24" t="s">
        <v>96</v>
      </c>
      <c r="D74" s="24" t="str">
        <f>IFERROR(INDEX(Partidos!$D$4:$D$107,MATCH($A74,Partidos!$A$4:$A$107,0)),"")</f>
        <v>Argelia</v>
      </c>
      <c r="E74" s="24" t="str">
        <f>IFERROR(INDEX(Partidos!$E$4:$E$107,MATCH($A74,Partidos!$A$4:$A$107,0)),"")</f>
        <v>Austria</v>
      </c>
      <c r="F74" s="32">
        <v>1</v>
      </c>
      <c r="G74" s="32">
        <v>1</v>
      </c>
      <c r="H74" s="33" t="s">
        <v>97</v>
      </c>
    </row>
    <row r="75" spans="1:8" x14ac:dyDescent="0.3">
      <c r="A75" s="29">
        <v>72</v>
      </c>
      <c r="B75" s="29" t="s">
        <v>168</v>
      </c>
      <c r="C75" s="24" t="s">
        <v>96</v>
      </c>
      <c r="D75" s="24" t="str">
        <f>IFERROR(INDEX(Partidos!$D$4:$D$107,MATCH($A75,Partidos!$A$4:$A$107,0)),"")</f>
        <v>Jordania</v>
      </c>
      <c r="E75" s="24" t="str">
        <f>IFERROR(INDEX(Partidos!$E$4:$E$107,MATCH($A75,Partidos!$A$4:$A$107,0)),"")</f>
        <v>Argentina</v>
      </c>
      <c r="F75" s="32">
        <v>0</v>
      </c>
      <c r="G75" s="32">
        <v>3</v>
      </c>
      <c r="H75" s="33" t="s">
        <v>97</v>
      </c>
    </row>
    <row r="76" spans="1:8" x14ac:dyDescent="0.3">
      <c r="A76" s="31">
        <v>73</v>
      </c>
      <c r="B76" s="31" t="s">
        <v>170</v>
      </c>
      <c r="C76" s="24" t="s">
        <v>173</v>
      </c>
      <c r="D76" s="24" t="str">
        <f>IFERROR(INDEX(Partidos!$D$4:$D$107,MATCH($A76,Partidos!$A$4:$A$107,0)),"")</f>
        <v>Ganador 1A</v>
      </c>
      <c r="E76" s="24" t="str">
        <f>IFERROR(INDEX(Partidos!$E$4:$E$107,MATCH($A76,Partidos!$A$4:$A$107,0)),"")</f>
        <v>Ganador 2B</v>
      </c>
      <c r="F76" s="32"/>
      <c r="G76" s="32"/>
      <c r="H76" s="32"/>
    </row>
    <row r="77" spans="1:8" x14ac:dyDescent="0.3">
      <c r="A77" s="29">
        <v>74</v>
      </c>
      <c r="B77" s="29" t="s">
        <v>174</v>
      </c>
      <c r="C77" s="24" t="s">
        <v>173</v>
      </c>
      <c r="D77" s="24" t="str">
        <f>IFERROR(INDEX(Partidos!$D$4:$D$107,MATCH($A77,Partidos!$A$4:$A$107,0)),"")</f>
        <v>Ganador 1C</v>
      </c>
      <c r="E77" s="24" t="str">
        <f>IFERROR(INDEX(Partidos!$E$4:$E$107,MATCH($A77,Partidos!$A$4:$A$107,0)),"")</f>
        <v>Ganador 2D</v>
      </c>
      <c r="F77" s="32"/>
      <c r="G77" s="32"/>
      <c r="H77" s="32"/>
    </row>
    <row r="78" spans="1:8" x14ac:dyDescent="0.3">
      <c r="A78" s="31">
        <v>75</v>
      </c>
      <c r="B78" s="31" t="s">
        <v>174</v>
      </c>
      <c r="C78" s="24" t="s">
        <v>173</v>
      </c>
      <c r="D78" s="24" t="str">
        <f>IFERROR(INDEX(Partidos!$D$4:$D$107,MATCH($A78,Partidos!$A$4:$A$107,0)),"")</f>
        <v>Ganador 1E</v>
      </c>
      <c r="E78" s="24" t="str">
        <f>IFERROR(INDEX(Partidos!$E$4:$E$107,MATCH($A78,Partidos!$A$4:$A$107,0)),"")</f>
        <v>Ganador 2F</v>
      </c>
      <c r="F78" s="32"/>
      <c r="G78" s="32"/>
      <c r="H78" s="32"/>
    </row>
    <row r="79" spans="1:8" x14ac:dyDescent="0.3">
      <c r="A79" s="29">
        <v>76</v>
      </c>
      <c r="B79" s="29" t="s">
        <v>174</v>
      </c>
      <c r="C79" s="24" t="s">
        <v>173</v>
      </c>
      <c r="D79" s="24" t="str">
        <f>IFERROR(INDEX(Partidos!$D$4:$D$107,MATCH($A79,Partidos!$A$4:$A$107,0)),"")</f>
        <v>Ganador 1G</v>
      </c>
      <c r="E79" s="24" t="str">
        <f>IFERROR(INDEX(Partidos!$E$4:$E$107,MATCH($A79,Partidos!$A$4:$A$107,0)),"")</f>
        <v>Ganador 2H</v>
      </c>
      <c r="F79" s="32"/>
      <c r="G79" s="32"/>
      <c r="H79" s="32"/>
    </row>
    <row r="80" spans="1:8" x14ac:dyDescent="0.3">
      <c r="A80" s="31">
        <v>77</v>
      </c>
      <c r="B80" s="31" t="s">
        <v>182</v>
      </c>
      <c r="C80" s="24" t="s">
        <v>173</v>
      </c>
      <c r="D80" s="24" t="str">
        <f>IFERROR(INDEX(Partidos!$D$4:$D$107,MATCH($A80,Partidos!$A$4:$A$107,0)),"")</f>
        <v>Ganador 1I</v>
      </c>
      <c r="E80" s="24" t="str">
        <f>IFERROR(INDEX(Partidos!$E$4:$E$107,MATCH($A80,Partidos!$A$4:$A$107,0)),"")</f>
        <v>Ganador 2J</v>
      </c>
      <c r="F80" s="32"/>
      <c r="G80" s="32"/>
      <c r="H80" s="32"/>
    </row>
    <row r="81" spans="1:8" x14ac:dyDescent="0.3">
      <c r="A81" s="29">
        <v>78</v>
      </c>
      <c r="B81" s="29" t="s">
        <v>182</v>
      </c>
      <c r="C81" s="24" t="s">
        <v>173</v>
      </c>
      <c r="D81" s="24" t="str">
        <f>IFERROR(INDEX(Partidos!$D$4:$D$107,MATCH($A81,Partidos!$A$4:$A$107,0)),"")</f>
        <v>Ganador 1K</v>
      </c>
      <c r="E81" s="24" t="str">
        <f>IFERROR(INDEX(Partidos!$E$4:$E$107,MATCH($A81,Partidos!$A$4:$A$107,0)),"")</f>
        <v>Ganador 2L</v>
      </c>
      <c r="F81" s="32"/>
      <c r="G81" s="32"/>
      <c r="H81" s="32"/>
    </row>
    <row r="82" spans="1:8" x14ac:dyDescent="0.3">
      <c r="A82" s="31">
        <v>79</v>
      </c>
      <c r="B82" s="31" t="s">
        <v>182</v>
      </c>
      <c r="C82" s="24" t="s">
        <v>173</v>
      </c>
      <c r="D82" s="24" t="str">
        <f>IFERROR(INDEX(Partidos!$D$4:$D$107,MATCH($A82,Partidos!$A$4:$A$107,0)),"")</f>
        <v>Ganador 1B</v>
      </c>
      <c r="E82" s="24" t="str">
        <f>IFERROR(INDEX(Partidos!$E$4:$E$107,MATCH($A82,Partidos!$A$4:$A$107,0)),"")</f>
        <v>Ganador 2A</v>
      </c>
      <c r="F82" s="32"/>
      <c r="G82" s="32"/>
      <c r="H82" s="32"/>
    </row>
    <row r="83" spans="1:8" x14ac:dyDescent="0.3">
      <c r="A83" s="29">
        <v>80</v>
      </c>
      <c r="B83" s="29" t="s">
        <v>189</v>
      </c>
      <c r="C83" s="24" t="s">
        <v>173</v>
      </c>
      <c r="D83" s="24" t="str">
        <f>IFERROR(INDEX(Partidos!$D$4:$D$107,MATCH($A83,Partidos!$A$4:$A$107,0)),"")</f>
        <v>Ganador 1D</v>
      </c>
      <c r="E83" s="24" t="str">
        <f>IFERROR(INDEX(Partidos!$E$4:$E$107,MATCH($A83,Partidos!$A$4:$A$107,0)),"")</f>
        <v>Ganador 2C</v>
      </c>
      <c r="F83" s="32"/>
      <c r="G83" s="32"/>
      <c r="H83" s="32"/>
    </row>
    <row r="84" spans="1:8" x14ac:dyDescent="0.3">
      <c r="A84" s="31">
        <v>81</v>
      </c>
      <c r="B84" s="31" t="s">
        <v>189</v>
      </c>
      <c r="C84" s="24" t="s">
        <v>173</v>
      </c>
      <c r="D84" s="24" t="str">
        <f>IFERROR(INDEX(Partidos!$D$4:$D$107,MATCH($A84,Partidos!$A$4:$A$107,0)),"")</f>
        <v>Ganador 1F</v>
      </c>
      <c r="E84" s="24" t="str">
        <f>IFERROR(INDEX(Partidos!$E$4:$E$107,MATCH($A84,Partidos!$A$4:$A$107,0)),"")</f>
        <v>Ganador 2E</v>
      </c>
      <c r="F84" s="32"/>
      <c r="G84" s="32"/>
      <c r="H84" s="32"/>
    </row>
    <row r="85" spans="1:8" x14ac:dyDescent="0.3">
      <c r="A85" s="29">
        <v>82</v>
      </c>
      <c r="B85" s="29" t="s">
        <v>189</v>
      </c>
      <c r="C85" s="24" t="s">
        <v>173</v>
      </c>
      <c r="D85" s="24" t="str">
        <f>IFERROR(INDEX(Partidos!$D$4:$D$107,MATCH($A85,Partidos!$A$4:$A$107,0)),"")</f>
        <v>Ganador 1H</v>
      </c>
      <c r="E85" s="24" t="str">
        <f>IFERROR(INDEX(Partidos!$E$4:$E$107,MATCH($A85,Partidos!$A$4:$A$107,0)),"")</f>
        <v>Ganador 2G</v>
      </c>
      <c r="F85" s="32"/>
      <c r="G85" s="32"/>
      <c r="H85" s="32"/>
    </row>
    <row r="86" spans="1:8" x14ac:dyDescent="0.3">
      <c r="A86" s="31">
        <v>83</v>
      </c>
      <c r="B86" s="31" t="s">
        <v>196</v>
      </c>
      <c r="C86" s="24" t="s">
        <v>173</v>
      </c>
      <c r="D86" s="24" t="str">
        <f>IFERROR(INDEX(Partidos!$D$4:$D$107,MATCH($A86,Partidos!$A$4:$A$107,0)),"")</f>
        <v>Ganador 1J</v>
      </c>
      <c r="E86" s="24" t="str">
        <f>IFERROR(INDEX(Partidos!$E$4:$E$107,MATCH($A86,Partidos!$A$4:$A$107,0)),"")</f>
        <v>Ganador 2I</v>
      </c>
      <c r="F86" s="32"/>
      <c r="G86" s="32"/>
      <c r="H86" s="32"/>
    </row>
    <row r="87" spans="1:8" x14ac:dyDescent="0.3">
      <c r="A87" s="29">
        <v>84</v>
      </c>
      <c r="B87" s="29" t="s">
        <v>196</v>
      </c>
      <c r="C87" s="24" t="s">
        <v>173</v>
      </c>
      <c r="D87" s="24" t="str">
        <f>IFERROR(INDEX(Partidos!$D$4:$D$107,MATCH($A87,Partidos!$A$4:$A$107,0)),"")</f>
        <v>Ganador 1L</v>
      </c>
      <c r="E87" s="24" t="str">
        <f>IFERROR(INDEX(Partidos!$E$4:$E$107,MATCH($A87,Partidos!$A$4:$A$107,0)),"")</f>
        <v>Ganador 2K</v>
      </c>
      <c r="F87" s="32"/>
      <c r="G87" s="32"/>
      <c r="H87" s="32"/>
    </row>
    <row r="88" spans="1:8" x14ac:dyDescent="0.3">
      <c r="A88" s="31">
        <v>85</v>
      </c>
      <c r="B88" s="31" t="s">
        <v>196</v>
      </c>
      <c r="C88" s="24" t="s">
        <v>173</v>
      </c>
      <c r="D88" s="24" t="str">
        <f>IFERROR(INDEX(Partidos!$D$4:$D$107,MATCH($A88,Partidos!$A$4:$A$107,0)),"")</f>
        <v>Ganador 3A</v>
      </c>
      <c r="E88" s="24" t="str">
        <f>IFERROR(INDEX(Partidos!$E$4:$E$107,MATCH($A88,Partidos!$A$4:$A$107,0)),"")</f>
        <v>Ganador 3B</v>
      </c>
      <c r="F88" s="32"/>
      <c r="G88" s="32"/>
      <c r="H88" s="32"/>
    </row>
    <row r="89" spans="1:8" x14ac:dyDescent="0.3">
      <c r="A89" s="29">
        <v>86</v>
      </c>
      <c r="B89" s="29" t="s">
        <v>203</v>
      </c>
      <c r="C89" s="24" t="s">
        <v>173</v>
      </c>
      <c r="D89" s="24" t="str">
        <f>IFERROR(INDEX(Partidos!$D$4:$D$107,MATCH($A89,Partidos!$A$4:$A$107,0)),"")</f>
        <v>Ganador 3C</v>
      </c>
      <c r="E89" s="24" t="str">
        <f>IFERROR(INDEX(Partidos!$E$4:$E$107,MATCH($A89,Partidos!$A$4:$A$107,0)),"")</f>
        <v>Ganador 3D</v>
      </c>
      <c r="F89" s="32"/>
      <c r="G89" s="32"/>
      <c r="H89" s="32"/>
    </row>
    <row r="90" spans="1:8" x14ac:dyDescent="0.3">
      <c r="A90" s="31">
        <v>87</v>
      </c>
      <c r="B90" s="31" t="s">
        <v>203</v>
      </c>
      <c r="C90" s="24" t="s">
        <v>173</v>
      </c>
      <c r="D90" s="24" t="str">
        <f>IFERROR(INDEX(Partidos!$D$4:$D$107,MATCH($A90,Partidos!$A$4:$A$107,0)),"")</f>
        <v>Ganador 3E</v>
      </c>
      <c r="E90" s="24" t="str">
        <f>IFERROR(INDEX(Partidos!$E$4:$E$107,MATCH($A90,Partidos!$A$4:$A$107,0)),"")</f>
        <v>Ganador 3F</v>
      </c>
      <c r="F90" s="32"/>
      <c r="G90" s="32"/>
      <c r="H90" s="32"/>
    </row>
    <row r="91" spans="1:8" x14ac:dyDescent="0.3">
      <c r="A91" s="29">
        <v>88</v>
      </c>
      <c r="B91" s="29" t="s">
        <v>203</v>
      </c>
      <c r="C91" s="24" t="s">
        <v>173</v>
      </c>
      <c r="D91" s="24" t="str">
        <f>IFERROR(INDEX(Partidos!$D$4:$D$107,MATCH($A91,Partidos!$A$4:$A$107,0)),"")</f>
        <v>Ganador 3G</v>
      </c>
      <c r="E91" s="24" t="str">
        <f>IFERROR(INDEX(Partidos!$E$4:$E$107,MATCH($A91,Partidos!$A$4:$A$107,0)),"")</f>
        <v>Ganador 3H</v>
      </c>
      <c r="F91" s="32"/>
      <c r="G91" s="32"/>
      <c r="H91" s="32"/>
    </row>
    <row r="92" spans="1:8" x14ac:dyDescent="0.3">
      <c r="A92" s="31">
        <v>89</v>
      </c>
      <c r="B92" s="31" t="s">
        <v>211</v>
      </c>
      <c r="C92" s="24" t="s">
        <v>214</v>
      </c>
      <c r="D92" s="24" t="str">
        <f>IFERROR(INDEX(Partidos!$D$4:$D$107,MATCH($A92,Partidos!$A$4:$A$107,0)),"")</f>
        <v>Ganador Octavos 1</v>
      </c>
      <c r="E92" s="24" t="str">
        <f>IFERROR(INDEX(Partidos!$E$4:$E$107,MATCH($A92,Partidos!$A$4:$A$107,0)),"")</f>
        <v>Ganador Octavos 2</v>
      </c>
      <c r="F92" s="32"/>
      <c r="G92" s="32"/>
      <c r="H92" s="32"/>
    </row>
    <row r="93" spans="1:8" x14ac:dyDescent="0.3">
      <c r="A93" s="29">
        <v>90</v>
      </c>
      <c r="B93" s="29" t="s">
        <v>211</v>
      </c>
      <c r="C93" s="24" t="s">
        <v>214</v>
      </c>
      <c r="D93" s="24" t="str">
        <f>IFERROR(INDEX(Partidos!$D$4:$D$107,MATCH($A93,Partidos!$A$4:$A$107,0)),"")</f>
        <v>Ganador Octavos 3</v>
      </c>
      <c r="E93" s="24" t="str">
        <f>IFERROR(INDEX(Partidos!$E$4:$E$107,MATCH($A93,Partidos!$A$4:$A$107,0)),"")</f>
        <v>Ganador Octavos 4</v>
      </c>
      <c r="F93" s="32"/>
      <c r="G93" s="32"/>
      <c r="H93" s="32"/>
    </row>
    <row r="94" spans="1:8" x14ac:dyDescent="0.3">
      <c r="A94" s="31">
        <v>91</v>
      </c>
      <c r="B94" s="31" t="s">
        <v>217</v>
      </c>
      <c r="C94" s="24" t="s">
        <v>214</v>
      </c>
      <c r="D94" s="24" t="str">
        <f>IFERROR(INDEX(Partidos!$D$4:$D$107,MATCH($A94,Partidos!$A$4:$A$107,0)),"")</f>
        <v>Ganador Octavos 5</v>
      </c>
      <c r="E94" s="24" t="str">
        <f>IFERROR(INDEX(Partidos!$E$4:$E$107,MATCH($A94,Partidos!$A$4:$A$107,0)),"")</f>
        <v>Ganador Octavos 6</v>
      </c>
      <c r="F94" s="32"/>
      <c r="G94" s="32"/>
      <c r="H94" s="32"/>
    </row>
    <row r="95" spans="1:8" x14ac:dyDescent="0.3">
      <c r="A95" s="29">
        <v>92</v>
      </c>
      <c r="B95" s="29" t="s">
        <v>217</v>
      </c>
      <c r="C95" s="24" t="s">
        <v>214</v>
      </c>
      <c r="D95" s="24" t="str">
        <f>IFERROR(INDEX(Partidos!$D$4:$D$107,MATCH($A95,Partidos!$A$4:$A$107,0)),"")</f>
        <v>Ganador Octavos 7</v>
      </c>
      <c r="E95" s="24" t="str">
        <f>IFERROR(INDEX(Partidos!$E$4:$E$107,MATCH($A95,Partidos!$A$4:$A$107,0)),"")</f>
        <v>Ganador Octavos 8</v>
      </c>
      <c r="F95" s="32"/>
      <c r="G95" s="32"/>
      <c r="H95" s="32"/>
    </row>
    <row r="96" spans="1:8" x14ac:dyDescent="0.3">
      <c r="A96" s="31">
        <v>93</v>
      </c>
      <c r="B96" s="31" t="s">
        <v>222</v>
      </c>
      <c r="C96" s="24" t="s">
        <v>214</v>
      </c>
      <c r="D96" s="24" t="str">
        <f>IFERROR(INDEX(Partidos!$D$4:$D$107,MATCH($A96,Partidos!$A$4:$A$107,0)),"")</f>
        <v>Ganador Octavos 9</v>
      </c>
      <c r="E96" s="24" t="str">
        <f>IFERROR(INDEX(Partidos!$E$4:$E$107,MATCH($A96,Partidos!$A$4:$A$107,0)),"")</f>
        <v>Ganador Octavos 10</v>
      </c>
      <c r="F96" s="32"/>
      <c r="G96" s="32"/>
      <c r="H96" s="32"/>
    </row>
    <row r="97" spans="1:8" x14ac:dyDescent="0.3">
      <c r="A97" s="29">
        <v>94</v>
      </c>
      <c r="B97" s="29" t="s">
        <v>222</v>
      </c>
      <c r="C97" s="24" t="s">
        <v>214</v>
      </c>
      <c r="D97" s="24" t="str">
        <f>IFERROR(INDEX(Partidos!$D$4:$D$107,MATCH($A97,Partidos!$A$4:$A$107,0)),"")</f>
        <v>Ganador Octavos 11</v>
      </c>
      <c r="E97" s="24" t="str">
        <f>IFERROR(INDEX(Partidos!$E$4:$E$107,MATCH($A97,Partidos!$A$4:$A$107,0)),"")</f>
        <v>Ganador Octavos 12</v>
      </c>
      <c r="F97" s="32"/>
      <c r="G97" s="32"/>
      <c r="H97" s="32"/>
    </row>
    <row r="98" spans="1:8" x14ac:dyDescent="0.3">
      <c r="A98" s="31">
        <v>95</v>
      </c>
      <c r="B98" s="31" t="s">
        <v>228</v>
      </c>
      <c r="C98" s="24" t="s">
        <v>214</v>
      </c>
      <c r="D98" s="24" t="str">
        <f>IFERROR(INDEX(Partidos!$D$4:$D$107,MATCH($A98,Partidos!$A$4:$A$107,0)),"")</f>
        <v>Ganador Octavos 13</v>
      </c>
      <c r="E98" s="24" t="str">
        <f>IFERROR(INDEX(Partidos!$E$4:$E$107,MATCH($A98,Partidos!$A$4:$A$107,0)),"")</f>
        <v>Ganador Octavos 14</v>
      </c>
      <c r="F98" s="32"/>
      <c r="G98" s="32"/>
      <c r="H98" s="32"/>
    </row>
    <row r="99" spans="1:8" x14ac:dyDescent="0.3">
      <c r="A99" s="29">
        <v>96</v>
      </c>
      <c r="B99" s="29" t="s">
        <v>228</v>
      </c>
      <c r="C99" s="24" t="s">
        <v>214</v>
      </c>
      <c r="D99" s="24" t="str">
        <f>IFERROR(INDEX(Partidos!$D$4:$D$107,MATCH($A99,Partidos!$A$4:$A$107,0)),"")</f>
        <v>Ganador Octavos 15</v>
      </c>
      <c r="E99" s="24" t="str">
        <f>IFERROR(INDEX(Partidos!$E$4:$E$107,MATCH($A99,Partidos!$A$4:$A$107,0)),"")</f>
        <v>Ganador Octavos 16</v>
      </c>
      <c r="F99" s="32"/>
      <c r="G99" s="32"/>
      <c r="H99" s="32"/>
    </row>
    <row r="100" spans="1:8" x14ac:dyDescent="0.3">
      <c r="A100" s="31">
        <v>97</v>
      </c>
      <c r="B100" s="31" t="s">
        <v>233</v>
      </c>
      <c r="C100" s="24" t="s">
        <v>236</v>
      </c>
      <c r="D100" s="24" t="str">
        <f>IFERROR(INDEX(Partidos!$D$4:$D$107,MATCH($A100,Partidos!$A$4:$A$107,0)),"")</f>
        <v>Ganador Cuartos 1</v>
      </c>
      <c r="E100" s="24" t="str">
        <f>IFERROR(INDEX(Partidos!$E$4:$E$107,MATCH($A100,Partidos!$A$4:$A$107,0)),"")</f>
        <v>Ganador Cuartos 2</v>
      </c>
      <c r="F100" s="32"/>
      <c r="G100" s="32"/>
      <c r="H100" s="32"/>
    </row>
    <row r="101" spans="1:8" x14ac:dyDescent="0.3">
      <c r="A101" s="29">
        <v>98</v>
      </c>
      <c r="B101" s="29" t="s">
        <v>237</v>
      </c>
      <c r="C101" s="24" t="s">
        <v>236</v>
      </c>
      <c r="D101" s="24" t="str">
        <f>IFERROR(INDEX(Partidos!$D$4:$D$107,MATCH($A101,Partidos!$A$4:$A$107,0)),"")</f>
        <v>Ganador Cuartos 3</v>
      </c>
      <c r="E101" s="24" t="str">
        <f>IFERROR(INDEX(Partidos!$E$4:$E$107,MATCH($A101,Partidos!$A$4:$A$107,0)),"")</f>
        <v>Ganador Cuartos 4</v>
      </c>
      <c r="F101" s="32"/>
      <c r="G101" s="32"/>
      <c r="H101" s="32"/>
    </row>
    <row r="102" spans="1:8" x14ac:dyDescent="0.3">
      <c r="A102" s="31">
        <v>99</v>
      </c>
      <c r="B102" s="31" t="s">
        <v>240</v>
      </c>
      <c r="C102" s="24" t="s">
        <v>236</v>
      </c>
      <c r="D102" s="24" t="str">
        <f>IFERROR(INDEX(Partidos!$D$4:$D$107,MATCH($A102,Partidos!$A$4:$A$107,0)),"")</f>
        <v>Ganador Cuartos 5</v>
      </c>
      <c r="E102" s="24" t="str">
        <f>IFERROR(INDEX(Partidos!$E$4:$E$107,MATCH($A102,Partidos!$A$4:$A$107,0)),"")</f>
        <v>Ganador Cuartos 6</v>
      </c>
      <c r="F102" s="32"/>
      <c r="G102" s="32"/>
      <c r="H102" s="32"/>
    </row>
    <row r="103" spans="1:8" x14ac:dyDescent="0.3">
      <c r="A103" s="29">
        <v>100</v>
      </c>
      <c r="B103" s="29" t="s">
        <v>240</v>
      </c>
      <c r="C103" s="24" t="s">
        <v>236</v>
      </c>
      <c r="D103" s="24" t="str">
        <f>IFERROR(INDEX(Partidos!$D$4:$D$107,MATCH($A103,Partidos!$A$4:$A$107,0)),"")</f>
        <v>Ganador Cuartos 7</v>
      </c>
      <c r="E103" s="24" t="str">
        <f>IFERROR(INDEX(Partidos!$E$4:$E$107,MATCH($A103,Partidos!$A$4:$A$107,0)),"")</f>
        <v>Ganador Cuartos 8</v>
      </c>
      <c r="F103" s="32"/>
      <c r="G103" s="32"/>
      <c r="H103" s="32"/>
    </row>
    <row r="104" spans="1:8" x14ac:dyDescent="0.3">
      <c r="A104" s="31">
        <v>101</v>
      </c>
      <c r="B104" s="31" t="s">
        <v>245</v>
      </c>
      <c r="C104" s="24" t="s">
        <v>248</v>
      </c>
      <c r="D104" s="24" t="str">
        <f>IFERROR(INDEX(Partidos!$D$4:$D$107,MATCH($A104,Partidos!$A$4:$A$107,0)),"")</f>
        <v>Ganador Semifinal 1</v>
      </c>
      <c r="E104" s="24" t="str">
        <f>IFERROR(INDEX(Partidos!$E$4:$E$107,MATCH($A104,Partidos!$A$4:$A$107,0)),"")</f>
        <v>Ganador Semifinal 2</v>
      </c>
      <c r="F104" s="32"/>
      <c r="G104" s="32"/>
      <c r="H104" s="32"/>
    </row>
    <row r="105" spans="1:8" x14ac:dyDescent="0.3">
      <c r="A105" s="29">
        <v>102</v>
      </c>
      <c r="B105" s="29" t="s">
        <v>249</v>
      </c>
      <c r="C105" s="24" t="s">
        <v>248</v>
      </c>
      <c r="D105" s="24" t="str">
        <f>IFERROR(INDEX(Partidos!$D$4:$D$107,MATCH($A105,Partidos!$A$4:$A$107,0)),"")</f>
        <v>Ganador Semifinal 3</v>
      </c>
      <c r="E105" s="24" t="str">
        <f>IFERROR(INDEX(Partidos!$E$4:$E$107,MATCH($A105,Partidos!$A$4:$A$107,0)),"")</f>
        <v>Ganador Semifinal 4</v>
      </c>
      <c r="F105" s="32"/>
      <c r="G105" s="32"/>
      <c r="H105" s="32"/>
    </row>
    <row r="106" spans="1:8" x14ac:dyDescent="0.3">
      <c r="A106" s="31">
        <v>103</v>
      </c>
      <c r="B106" s="31" t="s">
        <v>252</v>
      </c>
      <c r="C106" s="24" t="s">
        <v>255</v>
      </c>
      <c r="D106" s="24" t="str">
        <f>IFERROR(INDEX(Partidos!$D$4:$D$107,MATCH($A106,Partidos!$A$4:$A$107,0)),"")</f>
        <v>Perdedor Semifinal 1</v>
      </c>
      <c r="E106" s="24" t="str">
        <f>IFERROR(INDEX(Partidos!$E$4:$E$107,MATCH($A106,Partidos!$A$4:$A$107,0)),"")</f>
        <v>Perdedor Semifinal 2</v>
      </c>
      <c r="F106" s="32"/>
      <c r="G106" s="32"/>
      <c r="H106" s="32"/>
    </row>
    <row r="107" spans="1:8" x14ac:dyDescent="0.3">
      <c r="A107" s="29">
        <v>104</v>
      </c>
      <c r="B107" s="29" t="s">
        <v>256</v>
      </c>
      <c r="C107" s="24" t="s">
        <v>257</v>
      </c>
      <c r="D107" s="24" t="str">
        <f>IFERROR(INDEX(Partidos!$D$4:$D$107,MATCH($A107,Partidos!$A$4:$A$107,0)),"")</f>
        <v>Ganador Semifinal 1</v>
      </c>
      <c r="E107" s="24" t="str">
        <f>IFERROR(INDEX(Partidos!$E$4:$E$107,MATCH($A107,Partidos!$A$4:$A$107,0)),"")</f>
        <v>Ganador Semifinal 2</v>
      </c>
      <c r="F107" s="32"/>
      <c r="G107" s="32"/>
      <c r="H107" s="32"/>
    </row>
    <row r="109" spans="1:8" ht="15.6" x14ac:dyDescent="0.3">
      <c r="A109" s="13" t="s">
        <v>279</v>
      </c>
      <c r="B109" s="14"/>
      <c r="C109" s="14"/>
    </row>
    <row r="110" spans="1:8" x14ac:dyDescent="0.3">
      <c r="A110" s="19" t="s">
        <v>67</v>
      </c>
      <c r="B110" s="19" t="s">
        <v>280</v>
      </c>
      <c r="C110" s="19" t="s">
        <v>68</v>
      </c>
    </row>
    <row r="111" spans="1:8" x14ac:dyDescent="0.3">
      <c r="A111" s="29" t="s">
        <v>72</v>
      </c>
      <c r="B111" s="35" t="s">
        <v>130</v>
      </c>
      <c r="C111" s="31">
        <f>IFERROR(Resumen!$B$34,"")</f>
        <v>0</v>
      </c>
    </row>
    <row r="112" spans="1:8" x14ac:dyDescent="0.3">
      <c r="A112" s="31" t="s">
        <v>73</v>
      </c>
      <c r="B112" s="35" t="s">
        <v>148</v>
      </c>
      <c r="C112" s="31">
        <f>IFERROR(Resumen!$B$35,"")</f>
        <v>0</v>
      </c>
    </row>
    <row r="113" spans="1:3" x14ac:dyDescent="0.3">
      <c r="A113" s="29" t="s">
        <v>74</v>
      </c>
      <c r="B113" s="35" t="s">
        <v>139</v>
      </c>
      <c r="C113" s="31">
        <f>IFERROR(Resumen!$B$36,"")</f>
        <v>0</v>
      </c>
    </row>
    <row r="114" spans="1:3" x14ac:dyDescent="0.3">
      <c r="A114" s="31" t="s">
        <v>75</v>
      </c>
      <c r="B114" s="35" t="s">
        <v>281</v>
      </c>
      <c r="C114" s="31">
        <f>IFERROR(Resumen!$B$37,"")</f>
        <v>0</v>
      </c>
    </row>
    <row r="115" spans="1:3" ht="28.8" x14ac:dyDescent="0.3">
      <c r="A115" s="29" t="s">
        <v>76</v>
      </c>
      <c r="B115" s="35" t="s">
        <v>282</v>
      </c>
      <c r="C115" s="31">
        <f>IFERROR(Resumen!$B$38,"")</f>
        <v>0</v>
      </c>
    </row>
    <row r="116" spans="1:3" x14ac:dyDescent="0.3">
      <c r="A116" s="31" t="s">
        <v>77</v>
      </c>
      <c r="B116" s="35" t="s">
        <v>283</v>
      </c>
      <c r="C116" s="31">
        <f>IFERROR(Resumen!$B$39,"")</f>
        <v>0</v>
      </c>
    </row>
    <row r="117" spans="1:3" x14ac:dyDescent="0.3">
      <c r="A117" s="29" t="s">
        <v>78</v>
      </c>
      <c r="B117" s="35" t="s">
        <v>284</v>
      </c>
      <c r="C117" s="31">
        <f>IFERROR(Resumen!$B$40,"")</f>
        <v>0</v>
      </c>
    </row>
    <row r="118" spans="1:3" x14ac:dyDescent="0.3">
      <c r="A118" s="31" t="s">
        <v>79</v>
      </c>
      <c r="B118" s="35" t="s">
        <v>285</v>
      </c>
      <c r="C118" s="31">
        <f>IFERROR(Resumen!$B$41,"")</f>
        <v>0</v>
      </c>
    </row>
  </sheetData>
  <autoFilter ref="A3:H107" xr:uid="{00000000-0009-0000-0000-000006000000}"/>
  <pageMargins left="0.75" right="0.75" top="1" bottom="1" header="0.5" footer="0.5"/>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E9E9E"/>
  </sheetPr>
  <dimension ref="A1:H118"/>
  <sheetViews>
    <sheetView showGridLines="0" workbookViewId="0">
      <pane ySplit="3" topLeftCell="A107" activePane="bottomLeft" state="frozen"/>
      <selection pane="bottomLeft" activeCell="A107" sqref="A107"/>
    </sheetView>
  </sheetViews>
  <sheetFormatPr defaultRowHeight="14.4" x14ac:dyDescent="0.3"/>
  <cols>
    <col min="1" max="1" width="30" customWidth="1"/>
    <col min="2" max="2" width="11" customWidth="1"/>
    <col min="3" max="3" width="18" customWidth="1"/>
    <col min="4" max="5" width="22" customWidth="1"/>
    <col min="6" max="7" width="12" customWidth="1"/>
    <col min="8" max="8" width="14" customWidth="1"/>
  </cols>
  <sheetData>
    <row r="1" spans="1:8" ht="43.95" customHeight="1" x14ac:dyDescent="0.3">
      <c r="A1" s="7" t="s">
        <v>286</v>
      </c>
      <c r="B1" s="1"/>
      <c r="C1" s="1"/>
      <c r="D1" s="1"/>
      <c r="E1" s="1"/>
      <c r="F1" s="1"/>
      <c r="G1" s="1"/>
      <c r="H1" s="1"/>
    </row>
    <row r="2" spans="1:8" ht="18" customHeight="1" x14ac:dyDescent="0.3">
      <c r="A2" s="8" t="s">
        <v>276</v>
      </c>
      <c r="B2" s="9"/>
      <c r="C2" s="9"/>
      <c r="D2" s="9"/>
      <c r="E2" s="9"/>
      <c r="F2" s="9"/>
      <c r="G2" s="9"/>
      <c r="H2" s="9"/>
    </row>
    <row r="3" spans="1:8" ht="28.8" x14ac:dyDescent="0.3">
      <c r="A3" s="19" t="s">
        <v>260</v>
      </c>
      <c r="B3" s="19" t="s">
        <v>49</v>
      </c>
      <c r="C3" s="19" t="s">
        <v>90</v>
      </c>
      <c r="D3" s="19" t="s">
        <v>85</v>
      </c>
      <c r="E3" s="19" t="s">
        <v>86</v>
      </c>
      <c r="F3" s="19" t="s">
        <v>277</v>
      </c>
      <c r="G3" s="19" t="s">
        <v>278</v>
      </c>
      <c r="H3" s="19" t="s">
        <v>91</v>
      </c>
    </row>
    <row r="4" spans="1:8" x14ac:dyDescent="0.3">
      <c r="A4" s="31">
        <v>1</v>
      </c>
      <c r="B4" s="31" t="s">
        <v>92</v>
      </c>
      <c r="C4" s="24" t="s">
        <v>96</v>
      </c>
      <c r="D4" s="24" t="str">
        <f>IFERROR(INDEX(Partidos!$D$4:$D$107,MATCH($A4,Partidos!$A$4:$A$107,0)),"")</f>
        <v>México</v>
      </c>
      <c r="E4" s="24" t="str">
        <f>IFERROR(INDEX(Partidos!$E$4:$E$107,MATCH($A4,Partidos!$A$4:$A$107,0)),"")</f>
        <v>Sudáfrica</v>
      </c>
      <c r="F4" s="32">
        <v>2</v>
      </c>
      <c r="G4" s="32">
        <v>0</v>
      </c>
      <c r="H4" s="33" t="s">
        <v>97</v>
      </c>
    </row>
    <row r="5" spans="1:8" x14ac:dyDescent="0.3">
      <c r="A5" s="29">
        <v>2</v>
      </c>
      <c r="B5" s="29" t="s">
        <v>92</v>
      </c>
      <c r="C5" s="24" t="s">
        <v>96</v>
      </c>
      <c r="D5" s="24" t="str">
        <f>IFERROR(INDEX(Partidos!$D$4:$D$107,MATCH($A5,Partidos!$A$4:$A$107,0)),"")</f>
        <v>República de Corea</v>
      </c>
      <c r="E5" s="24" t="str">
        <f>IFERROR(INDEX(Partidos!$E$4:$E$107,MATCH($A5,Partidos!$A$4:$A$107,0)),"")</f>
        <v>República Checa</v>
      </c>
      <c r="F5" s="32">
        <v>1</v>
      </c>
      <c r="G5" s="32">
        <v>1</v>
      </c>
      <c r="H5" s="33" t="s">
        <v>97</v>
      </c>
    </row>
    <row r="6" spans="1:8" x14ac:dyDescent="0.3">
      <c r="A6" s="31">
        <v>3</v>
      </c>
      <c r="B6" s="31" t="s">
        <v>101</v>
      </c>
      <c r="C6" s="24" t="s">
        <v>96</v>
      </c>
      <c r="D6" s="24" t="str">
        <f>IFERROR(INDEX(Partidos!$D$4:$D$107,MATCH($A6,Partidos!$A$4:$A$107,0)),"")</f>
        <v>Canadá</v>
      </c>
      <c r="E6" s="24" t="str">
        <f>IFERROR(INDEX(Partidos!$E$4:$E$107,MATCH($A6,Partidos!$A$4:$A$107,0)),"")</f>
        <v>Bosnia y Herzegovina</v>
      </c>
      <c r="F6" s="32">
        <v>2</v>
      </c>
      <c r="G6" s="32">
        <v>1</v>
      </c>
      <c r="H6" s="33" t="s">
        <v>97</v>
      </c>
    </row>
    <row r="7" spans="1:8" x14ac:dyDescent="0.3">
      <c r="A7" s="29">
        <v>4</v>
      </c>
      <c r="B7" s="29" t="s">
        <v>101</v>
      </c>
      <c r="C7" s="24" t="s">
        <v>96</v>
      </c>
      <c r="D7" s="24" t="str">
        <f>IFERROR(INDEX(Partidos!$D$4:$D$107,MATCH($A7,Partidos!$A$4:$A$107,0)),"")</f>
        <v>Estados Unidos</v>
      </c>
      <c r="E7" s="24" t="str">
        <f>IFERROR(INDEX(Partidos!$E$4:$E$107,MATCH($A7,Partidos!$A$4:$A$107,0)),"")</f>
        <v>Paraguay</v>
      </c>
      <c r="F7" s="32">
        <v>2</v>
      </c>
      <c r="G7" s="32">
        <v>1</v>
      </c>
      <c r="H7" s="33" t="s">
        <v>97</v>
      </c>
    </row>
    <row r="8" spans="1:8" x14ac:dyDescent="0.3">
      <c r="A8" s="31">
        <v>5</v>
      </c>
      <c r="B8" s="31" t="s">
        <v>108</v>
      </c>
      <c r="C8" s="24" t="s">
        <v>96</v>
      </c>
      <c r="D8" s="24" t="str">
        <f>IFERROR(INDEX(Partidos!$D$4:$D$107,MATCH($A8,Partidos!$A$4:$A$107,0)),"")</f>
        <v>Catar</v>
      </c>
      <c r="E8" s="24" t="str">
        <f>IFERROR(INDEX(Partidos!$E$4:$E$107,MATCH($A8,Partidos!$A$4:$A$107,0)),"")</f>
        <v>Suiza</v>
      </c>
      <c r="F8" s="32">
        <v>0</v>
      </c>
      <c r="G8" s="32">
        <v>2</v>
      </c>
      <c r="H8" s="33" t="s">
        <v>97</v>
      </c>
    </row>
    <row r="9" spans="1:8" x14ac:dyDescent="0.3">
      <c r="A9" s="29">
        <v>6</v>
      </c>
      <c r="B9" s="29" t="s">
        <v>108</v>
      </c>
      <c r="C9" s="24" t="s">
        <v>96</v>
      </c>
      <c r="D9" s="24" t="str">
        <f>IFERROR(INDEX(Partidos!$D$4:$D$107,MATCH($A9,Partidos!$A$4:$A$107,0)),"")</f>
        <v>Brasil</v>
      </c>
      <c r="E9" s="24" t="str">
        <f>IFERROR(INDEX(Partidos!$E$4:$E$107,MATCH($A9,Partidos!$A$4:$A$107,0)),"")</f>
        <v>Marruecos</v>
      </c>
      <c r="F9" s="32">
        <v>4</v>
      </c>
      <c r="G9" s="32">
        <v>2</v>
      </c>
      <c r="H9" s="33" t="s">
        <v>97</v>
      </c>
    </row>
    <row r="10" spans="1:8" x14ac:dyDescent="0.3">
      <c r="A10" s="31">
        <v>7</v>
      </c>
      <c r="B10" s="31" t="s">
        <v>108</v>
      </c>
      <c r="C10" s="24" t="s">
        <v>96</v>
      </c>
      <c r="D10" s="24" t="str">
        <f>IFERROR(INDEX(Partidos!$D$4:$D$107,MATCH($A10,Partidos!$A$4:$A$107,0)),"")</f>
        <v>Haití</v>
      </c>
      <c r="E10" s="24" t="str">
        <f>IFERROR(INDEX(Partidos!$E$4:$E$107,MATCH($A10,Partidos!$A$4:$A$107,0)),"")</f>
        <v>Escocia</v>
      </c>
      <c r="F10" s="32">
        <v>0</v>
      </c>
      <c r="G10" s="32">
        <v>2</v>
      </c>
      <c r="H10" s="33" t="s">
        <v>97</v>
      </c>
    </row>
    <row r="11" spans="1:8" x14ac:dyDescent="0.3">
      <c r="A11" s="29">
        <v>8</v>
      </c>
      <c r="B11" s="29" t="s">
        <v>108</v>
      </c>
      <c r="C11" s="24" t="s">
        <v>96</v>
      </c>
      <c r="D11" s="24" t="str">
        <f>IFERROR(INDEX(Partidos!$D$4:$D$107,MATCH($A11,Partidos!$A$4:$A$107,0)),"")</f>
        <v>Australia</v>
      </c>
      <c r="E11" s="24" t="str">
        <f>IFERROR(INDEX(Partidos!$E$4:$E$107,MATCH($A11,Partidos!$A$4:$A$107,0)),"")</f>
        <v>Turquía</v>
      </c>
      <c r="F11" s="32">
        <v>0</v>
      </c>
      <c r="G11" s="32">
        <v>1</v>
      </c>
      <c r="H11" s="33" t="s">
        <v>97</v>
      </c>
    </row>
    <row r="12" spans="1:8" x14ac:dyDescent="0.3">
      <c r="A12" s="31">
        <v>9</v>
      </c>
      <c r="B12" s="31" t="s">
        <v>119</v>
      </c>
      <c r="C12" s="24" t="s">
        <v>96</v>
      </c>
      <c r="D12" s="24" t="str">
        <f>IFERROR(INDEX(Partidos!$D$4:$D$107,MATCH($A12,Partidos!$A$4:$A$107,0)),"")</f>
        <v>Alemania</v>
      </c>
      <c r="E12" s="24" t="str">
        <f>IFERROR(INDEX(Partidos!$E$4:$E$107,MATCH($A12,Partidos!$A$4:$A$107,0)),"")</f>
        <v>Curazao</v>
      </c>
      <c r="F12" s="32">
        <v>4</v>
      </c>
      <c r="G12" s="32">
        <v>0</v>
      </c>
      <c r="H12" s="33" t="s">
        <v>97</v>
      </c>
    </row>
    <row r="13" spans="1:8" x14ac:dyDescent="0.3">
      <c r="A13" s="29">
        <v>10</v>
      </c>
      <c r="B13" s="29" t="s">
        <v>119</v>
      </c>
      <c r="C13" s="24" t="s">
        <v>96</v>
      </c>
      <c r="D13" s="24" t="str">
        <f>IFERROR(INDEX(Partidos!$D$4:$D$107,MATCH($A13,Partidos!$A$4:$A$107,0)),"")</f>
        <v>Países Bajos</v>
      </c>
      <c r="E13" s="24" t="str">
        <f>IFERROR(INDEX(Partidos!$E$4:$E$107,MATCH($A13,Partidos!$A$4:$A$107,0)),"")</f>
        <v>Japón</v>
      </c>
      <c r="F13" s="32">
        <v>1</v>
      </c>
      <c r="G13" s="32">
        <v>1</v>
      </c>
      <c r="H13" s="33" t="s">
        <v>97</v>
      </c>
    </row>
    <row r="14" spans="1:8" x14ac:dyDescent="0.3">
      <c r="A14" s="31">
        <v>11</v>
      </c>
      <c r="B14" s="31" t="s">
        <v>119</v>
      </c>
      <c r="C14" s="24" t="s">
        <v>96</v>
      </c>
      <c r="D14" s="24" t="str">
        <f>IFERROR(INDEX(Partidos!$D$4:$D$107,MATCH($A14,Partidos!$A$4:$A$107,0)),"")</f>
        <v>Costa de Marfil</v>
      </c>
      <c r="E14" s="24" t="str">
        <f>IFERROR(INDEX(Partidos!$E$4:$E$107,MATCH($A14,Partidos!$A$4:$A$107,0)),"")</f>
        <v>Ecuador</v>
      </c>
      <c r="F14" s="32">
        <v>1</v>
      </c>
      <c r="G14" s="32">
        <v>1</v>
      </c>
      <c r="H14" s="33" t="s">
        <v>97</v>
      </c>
    </row>
    <row r="15" spans="1:8" x14ac:dyDescent="0.3">
      <c r="A15" s="29">
        <v>12</v>
      </c>
      <c r="B15" s="29" t="s">
        <v>119</v>
      </c>
      <c r="C15" s="24" t="s">
        <v>96</v>
      </c>
      <c r="D15" s="24" t="str">
        <f>IFERROR(INDEX(Partidos!$D$4:$D$107,MATCH($A15,Partidos!$A$4:$A$107,0)),"")</f>
        <v>Suecia</v>
      </c>
      <c r="E15" s="24" t="str">
        <f>IFERROR(INDEX(Partidos!$E$4:$E$107,MATCH($A15,Partidos!$A$4:$A$107,0)),"")</f>
        <v>Túnez</v>
      </c>
      <c r="F15" s="32">
        <v>2</v>
      </c>
      <c r="G15" s="32">
        <v>0</v>
      </c>
      <c r="H15" s="33" t="s">
        <v>97</v>
      </c>
    </row>
    <row r="16" spans="1:8" x14ac:dyDescent="0.3">
      <c r="A16" s="31">
        <v>13</v>
      </c>
      <c r="B16" s="31" t="s">
        <v>129</v>
      </c>
      <c r="C16" s="24" t="s">
        <v>96</v>
      </c>
      <c r="D16" s="24" t="str">
        <f>IFERROR(INDEX(Partidos!$D$4:$D$107,MATCH($A16,Partidos!$A$4:$A$107,0)),"")</f>
        <v>España</v>
      </c>
      <c r="E16" s="24" t="str">
        <f>IFERROR(INDEX(Partidos!$E$4:$E$107,MATCH($A16,Partidos!$A$4:$A$107,0)),"")</f>
        <v>Cabo Verde</v>
      </c>
      <c r="F16" s="32">
        <v>6</v>
      </c>
      <c r="G16" s="32">
        <v>0</v>
      </c>
      <c r="H16" s="33" t="s">
        <v>97</v>
      </c>
    </row>
    <row r="17" spans="1:8" x14ac:dyDescent="0.3">
      <c r="A17" s="29">
        <v>14</v>
      </c>
      <c r="B17" s="29" t="s">
        <v>129</v>
      </c>
      <c r="C17" s="24" t="s">
        <v>96</v>
      </c>
      <c r="D17" s="24" t="str">
        <f>IFERROR(INDEX(Partidos!$D$4:$D$107,MATCH($A17,Partidos!$A$4:$A$107,0)),"")</f>
        <v>Bélgica</v>
      </c>
      <c r="E17" s="24" t="str">
        <f>IFERROR(INDEX(Partidos!$E$4:$E$107,MATCH($A17,Partidos!$A$4:$A$107,0)),"")</f>
        <v>Egipto</v>
      </c>
      <c r="F17" s="32">
        <v>3</v>
      </c>
      <c r="G17" s="32">
        <v>0</v>
      </c>
      <c r="H17" s="33" t="s">
        <v>97</v>
      </c>
    </row>
    <row r="18" spans="1:8" x14ac:dyDescent="0.3">
      <c r="A18" s="31">
        <v>15</v>
      </c>
      <c r="B18" s="31" t="s">
        <v>129</v>
      </c>
      <c r="C18" s="24" t="s">
        <v>96</v>
      </c>
      <c r="D18" s="24" t="str">
        <f>IFERROR(INDEX(Partidos!$D$4:$D$107,MATCH($A18,Partidos!$A$4:$A$107,0)),"")</f>
        <v>Arabia Saudí</v>
      </c>
      <c r="E18" s="24" t="str">
        <f>IFERROR(INDEX(Partidos!$E$4:$E$107,MATCH($A18,Partidos!$A$4:$A$107,0)),"")</f>
        <v>Uruguay</v>
      </c>
      <c r="F18" s="32">
        <v>1</v>
      </c>
      <c r="G18" s="32">
        <v>3</v>
      </c>
      <c r="H18" s="33" t="s">
        <v>97</v>
      </c>
    </row>
    <row r="19" spans="1:8" x14ac:dyDescent="0.3">
      <c r="A19" s="29">
        <v>16</v>
      </c>
      <c r="B19" s="29" t="s">
        <v>129</v>
      </c>
      <c r="C19" s="24" t="s">
        <v>96</v>
      </c>
      <c r="D19" s="24" t="str">
        <f>IFERROR(INDEX(Partidos!$D$4:$D$107,MATCH($A19,Partidos!$A$4:$A$107,0)),"")</f>
        <v>Irán</v>
      </c>
      <c r="E19" s="24" t="str">
        <f>IFERROR(INDEX(Partidos!$E$4:$E$107,MATCH($A19,Partidos!$A$4:$A$107,0)),"")</f>
        <v>Nueva Zelanda</v>
      </c>
      <c r="F19" s="32">
        <v>1</v>
      </c>
      <c r="G19" s="32">
        <v>0</v>
      </c>
      <c r="H19" s="33" t="s">
        <v>97</v>
      </c>
    </row>
    <row r="20" spans="1:8" x14ac:dyDescent="0.3">
      <c r="A20" s="31">
        <v>17</v>
      </c>
      <c r="B20" s="31" t="s">
        <v>138</v>
      </c>
      <c r="C20" s="24" t="s">
        <v>96</v>
      </c>
      <c r="D20" s="24" t="str">
        <f>IFERROR(INDEX(Partidos!$D$4:$D$107,MATCH($A20,Partidos!$A$4:$A$107,0)),"")</f>
        <v>Francia</v>
      </c>
      <c r="E20" s="24" t="str">
        <f>IFERROR(INDEX(Partidos!$E$4:$E$107,MATCH($A20,Partidos!$A$4:$A$107,0)),"")</f>
        <v>Senegal</v>
      </c>
      <c r="F20" s="32">
        <v>4</v>
      </c>
      <c r="G20" s="32">
        <v>1</v>
      </c>
      <c r="H20" s="33" t="s">
        <v>97</v>
      </c>
    </row>
    <row r="21" spans="1:8" x14ac:dyDescent="0.3">
      <c r="A21" s="29">
        <v>18</v>
      </c>
      <c r="B21" s="29" t="s">
        <v>138</v>
      </c>
      <c r="C21" s="24" t="s">
        <v>96</v>
      </c>
      <c r="D21" s="24" t="str">
        <f>IFERROR(INDEX(Partidos!$D$4:$D$107,MATCH($A21,Partidos!$A$4:$A$107,0)),"")</f>
        <v>Irak</v>
      </c>
      <c r="E21" s="24" t="str">
        <f>IFERROR(INDEX(Partidos!$E$4:$E$107,MATCH($A21,Partidos!$A$4:$A$107,0)),"")</f>
        <v>Noruega</v>
      </c>
      <c r="F21" s="32">
        <v>0</v>
      </c>
      <c r="G21" s="32">
        <v>2</v>
      </c>
      <c r="H21" s="33" t="s">
        <v>97</v>
      </c>
    </row>
    <row r="22" spans="1:8" x14ac:dyDescent="0.3">
      <c r="A22" s="31">
        <v>19</v>
      </c>
      <c r="B22" s="31" t="s">
        <v>138</v>
      </c>
      <c r="C22" s="24" t="s">
        <v>96</v>
      </c>
      <c r="D22" s="24" t="str">
        <f>IFERROR(INDEX(Partidos!$D$4:$D$107,MATCH($A22,Partidos!$A$4:$A$107,0)),"")</f>
        <v>Argentina</v>
      </c>
      <c r="E22" s="24" t="str">
        <f>IFERROR(INDEX(Partidos!$E$4:$E$107,MATCH($A22,Partidos!$A$4:$A$107,0)),"")</f>
        <v>Argelia</v>
      </c>
      <c r="F22" s="32">
        <v>3</v>
      </c>
      <c r="G22" s="32">
        <v>0</v>
      </c>
      <c r="H22" s="33" t="s">
        <v>97</v>
      </c>
    </row>
    <row r="23" spans="1:8" x14ac:dyDescent="0.3">
      <c r="A23" s="29">
        <v>20</v>
      </c>
      <c r="B23" s="29" t="s">
        <v>138</v>
      </c>
      <c r="C23" s="24" t="s">
        <v>96</v>
      </c>
      <c r="D23" s="24" t="str">
        <f>IFERROR(INDEX(Partidos!$D$4:$D$107,MATCH($A23,Partidos!$A$4:$A$107,0)),"")</f>
        <v>Austria</v>
      </c>
      <c r="E23" s="24" t="str">
        <f>IFERROR(INDEX(Partidos!$E$4:$E$107,MATCH($A23,Partidos!$A$4:$A$107,0)),"")</f>
        <v>Jordania</v>
      </c>
      <c r="F23" s="32">
        <v>2</v>
      </c>
      <c r="G23" s="32">
        <v>0</v>
      </c>
      <c r="H23" s="33" t="s">
        <v>97</v>
      </c>
    </row>
    <row r="24" spans="1:8" x14ac:dyDescent="0.3">
      <c r="A24" s="31">
        <v>21</v>
      </c>
      <c r="B24" s="31" t="s">
        <v>147</v>
      </c>
      <c r="C24" s="24" t="s">
        <v>96</v>
      </c>
      <c r="D24" s="24" t="str">
        <f>IFERROR(INDEX(Partidos!$D$4:$D$107,MATCH($A24,Partidos!$A$4:$A$107,0)),"")</f>
        <v>Portugal</v>
      </c>
      <c r="E24" s="24" t="str">
        <f>IFERROR(INDEX(Partidos!$E$4:$E$107,MATCH($A24,Partidos!$A$4:$A$107,0)),"")</f>
        <v>RD Congo</v>
      </c>
      <c r="F24" s="32">
        <v>3</v>
      </c>
      <c r="G24" s="32">
        <v>1</v>
      </c>
      <c r="H24" s="33" t="s">
        <v>97</v>
      </c>
    </row>
    <row r="25" spans="1:8" x14ac:dyDescent="0.3">
      <c r="A25" s="29">
        <v>22</v>
      </c>
      <c r="B25" s="29" t="s">
        <v>147</v>
      </c>
      <c r="C25" s="24" t="s">
        <v>96</v>
      </c>
      <c r="D25" s="24" t="str">
        <f>IFERROR(INDEX(Partidos!$D$4:$D$107,MATCH($A25,Partidos!$A$4:$A$107,0)),"")</f>
        <v>Inglaterra</v>
      </c>
      <c r="E25" s="24" t="str">
        <f>IFERROR(INDEX(Partidos!$E$4:$E$107,MATCH($A25,Partidos!$A$4:$A$107,0)),"")</f>
        <v>Croacia</v>
      </c>
      <c r="F25" s="32">
        <v>1</v>
      </c>
      <c r="G25" s="32">
        <v>1</v>
      </c>
      <c r="H25" s="33" t="s">
        <v>97</v>
      </c>
    </row>
    <row r="26" spans="1:8" x14ac:dyDescent="0.3">
      <c r="A26" s="31">
        <v>23</v>
      </c>
      <c r="B26" s="31" t="s">
        <v>147</v>
      </c>
      <c r="C26" s="24" t="s">
        <v>96</v>
      </c>
      <c r="D26" s="24" t="str">
        <f>IFERROR(INDEX(Partidos!$D$4:$D$107,MATCH($A26,Partidos!$A$4:$A$107,0)),"")</f>
        <v>Ghana</v>
      </c>
      <c r="E26" s="24" t="str">
        <f>IFERROR(INDEX(Partidos!$E$4:$E$107,MATCH($A26,Partidos!$A$4:$A$107,0)),"")</f>
        <v>Panamá</v>
      </c>
      <c r="F26" s="32">
        <v>1</v>
      </c>
      <c r="G26" s="32">
        <v>1</v>
      </c>
      <c r="H26" s="33" t="s">
        <v>97</v>
      </c>
    </row>
    <row r="27" spans="1:8" x14ac:dyDescent="0.3">
      <c r="A27" s="29">
        <v>24</v>
      </c>
      <c r="B27" s="29" t="s">
        <v>147</v>
      </c>
      <c r="C27" s="24" t="s">
        <v>96</v>
      </c>
      <c r="D27" s="24" t="str">
        <f>IFERROR(INDEX(Partidos!$D$4:$D$107,MATCH($A27,Partidos!$A$4:$A$107,0)),"")</f>
        <v>Uzbekistán</v>
      </c>
      <c r="E27" s="24" t="str">
        <f>IFERROR(INDEX(Partidos!$E$4:$E$107,MATCH($A27,Partidos!$A$4:$A$107,0)),"")</f>
        <v>Colombia</v>
      </c>
      <c r="F27" s="32">
        <v>0</v>
      </c>
      <c r="G27" s="32">
        <v>2</v>
      </c>
      <c r="H27" s="33" t="s">
        <v>97</v>
      </c>
    </row>
    <row r="28" spans="1:8" x14ac:dyDescent="0.3">
      <c r="A28" s="31">
        <v>25</v>
      </c>
      <c r="B28" s="31" t="s">
        <v>156</v>
      </c>
      <c r="C28" s="24" t="s">
        <v>96</v>
      </c>
      <c r="D28" s="24" t="str">
        <f>IFERROR(INDEX(Partidos!$D$4:$D$107,MATCH($A28,Partidos!$A$4:$A$107,0)),"")</f>
        <v>República Checa</v>
      </c>
      <c r="E28" s="24" t="str">
        <f>IFERROR(INDEX(Partidos!$E$4:$E$107,MATCH($A28,Partidos!$A$4:$A$107,0)),"")</f>
        <v>Sudáfrica</v>
      </c>
      <c r="F28" s="32">
        <v>2</v>
      </c>
      <c r="G28" s="32">
        <v>1</v>
      </c>
      <c r="H28" s="33" t="s">
        <v>97</v>
      </c>
    </row>
    <row r="29" spans="1:8" x14ac:dyDescent="0.3">
      <c r="A29" s="29">
        <v>26</v>
      </c>
      <c r="B29" s="29" t="s">
        <v>156</v>
      </c>
      <c r="C29" s="24" t="s">
        <v>96</v>
      </c>
      <c r="D29" s="24" t="str">
        <f>IFERROR(INDEX(Partidos!$D$4:$D$107,MATCH($A29,Partidos!$A$4:$A$107,0)),"")</f>
        <v>Suiza</v>
      </c>
      <c r="E29" s="24" t="str">
        <f>IFERROR(INDEX(Partidos!$E$4:$E$107,MATCH($A29,Partidos!$A$4:$A$107,0)),"")</f>
        <v>Bosnia y Herzegovina</v>
      </c>
      <c r="F29" s="32">
        <v>1</v>
      </c>
      <c r="G29" s="32">
        <v>0</v>
      </c>
      <c r="H29" s="33" t="s">
        <v>97</v>
      </c>
    </row>
    <row r="30" spans="1:8" x14ac:dyDescent="0.3">
      <c r="A30" s="31">
        <v>27</v>
      </c>
      <c r="B30" s="31" t="s">
        <v>156</v>
      </c>
      <c r="C30" s="24" t="s">
        <v>96</v>
      </c>
      <c r="D30" s="24" t="str">
        <f>IFERROR(INDEX(Partidos!$D$4:$D$107,MATCH($A30,Partidos!$A$4:$A$107,0)),"")</f>
        <v>Canadá</v>
      </c>
      <c r="E30" s="24" t="str">
        <f>IFERROR(INDEX(Partidos!$E$4:$E$107,MATCH($A30,Partidos!$A$4:$A$107,0)),"")</f>
        <v>Catar</v>
      </c>
      <c r="F30" s="32">
        <v>2</v>
      </c>
      <c r="G30" s="32">
        <v>1</v>
      </c>
      <c r="H30" s="33" t="s">
        <v>97</v>
      </c>
    </row>
    <row r="31" spans="1:8" x14ac:dyDescent="0.3">
      <c r="A31" s="29">
        <v>28</v>
      </c>
      <c r="B31" s="29" t="s">
        <v>156</v>
      </c>
      <c r="C31" s="24" t="s">
        <v>96</v>
      </c>
      <c r="D31" s="24" t="str">
        <f>IFERROR(INDEX(Partidos!$D$4:$D$107,MATCH($A31,Partidos!$A$4:$A$107,0)),"")</f>
        <v>México</v>
      </c>
      <c r="E31" s="24" t="str">
        <f>IFERROR(INDEX(Partidos!$E$4:$E$107,MATCH($A31,Partidos!$A$4:$A$107,0)),"")</f>
        <v>República de Corea</v>
      </c>
      <c r="F31" s="32">
        <v>2</v>
      </c>
      <c r="G31" s="32">
        <v>1</v>
      </c>
      <c r="H31" s="33" t="s">
        <v>97</v>
      </c>
    </row>
    <row r="32" spans="1:8" x14ac:dyDescent="0.3">
      <c r="A32" s="31">
        <v>29</v>
      </c>
      <c r="B32" s="31" t="s">
        <v>157</v>
      </c>
      <c r="C32" s="24" t="s">
        <v>96</v>
      </c>
      <c r="D32" s="24" t="str">
        <f>IFERROR(INDEX(Partidos!$D$4:$D$107,MATCH($A32,Partidos!$A$4:$A$107,0)),"")</f>
        <v>Estados Unidos</v>
      </c>
      <c r="E32" s="24" t="str">
        <f>IFERROR(INDEX(Partidos!$E$4:$E$107,MATCH($A32,Partidos!$A$4:$A$107,0)),"")</f>
        <v>Australia</v>
      </c>
      <c r="F32" s="32">
        <v>2</v>
      </c>
      <c r="G32" s="32">
        <v>1</v>
      </c>
      <c r="H32" s="33" t="s">
        <v>97</v>
      </c>
    </row>
    <row r="33" spans="1:8" x14ac:dyDescent="0.3">
      <c r="A33" s="29">
        <v>30</v>
      </c>
      <c r="B33" s="29" t="s">
        <v>157</v>
      </c>
      <c r="C33" s="24" t="s">
        <v>96</v>
      </c>
      <c r="D33" s="24" t="str">
        <f>IFERROR(INDEX(Partidos!$D$4:$D$107,MATCH($A33,Partidos!$A$4:$A$107,0)),"")</f>
        <v>Escocia</v>
      </c>
      <c r="E33" s="24" t="str">
        <f>IFERROR(INDEX(Partidos!$E$4:$E$107,MATCH($A33,Partidos!$A$4:$A$107,0)),"")</f>
        <v>Marruecos</v>
      </c>
      <c r="F33" s="32">
        <v>1</v>
      </c>
      <c r="G33" s="32">
        <v>3</v>
      </c>
      <c r="H33" s="33" t="s">
        <v>97</v>
      </c>
    </row>
    <row r="34" spans="1:8" x14ac:dyDescent="0.3">
      <c r="A34" s="31">
        <v>31</v>
      </c>
      <c r="B34" s="31" t="s">
        <v>157</v>
      </c>
      <c r="C34" s="24" t="s">
        <v>96</v>
      </c>
      <c r="D34" s="24" t="str">
        <f>IFERROR(INDEX(Partidos!$D$4:$D$107,MATCH($A34,Partidos!$A$4:$A$107,0)),"")</f>
        <v>Brasil</v>
      </c>
      <c r="E34" s="24" t="str">
        <f>IFERROR(INDEX(Partidos!$E$4:$E$107,MATCH($A34,Partidos!$A$4:$A$107,0)),"")</f>
        <v>Haití</v>
      </c>
      <c r="F34" s="32">
        <v>5</v>
      </c>
      <c r="G34" s="32">
        <v>0</v>
      </c>
      <c r="H34" s="33" t="s">
        <v>97</v>
      </c>
    </row>
    <row r="35" spans="1:8" x14ac:dyDescent="0.3">
      <c r="A35" s="29">
        <v>32</v>
      </c>
      <c r="B35" s="29" t="s">
        <v>157</v>
      </c>
      <c r="C35" s="24" t="s">
        <v>96</v>
      </c>
      <c r="D35" s="24" t="str">
        <f>IFERROR(INDEX(Partidos!$D$4:$D$107,MATCH($A35,Partidos!$A$4:$A$107,0)),"")</f>
        <v>Turquía</v>
      </c>
      <c r="E35" s="24" t="str">
        <f>IFERROR(INDEX(Partidos!$E$4:$E$107,MATCH($A35,Partidos!$A$4:$A$107,0)),"")</f>
        <v>Paraguay</v>
      </c>
      <c r="F35" s="32">
        <v>1</v>
      </c>
      <c r="G35" s="32">
        <v>1</v>
      </c>
      <c r="H35" s="33" t="s">
        <v>97</v>
      </c>
    </row>
    <row r="36" spans="1:8" x14ac:dyDescent="0.3">
      <c r="A36" s="31">
        <v>33</v>
      </c>
      <c r="B36" s="31" t="s">
        <v>158</v>
      </c>
      <c r="C36" s="24" t="s">
        <v>96</v>
      </c>
      <c r="D36" s="24" t="str">
        <f>IFERROR(INDEX(Partidos!$D$4:$D$107,MATCH($A36,Partidos!$A$4:$A$107,0)),"")</f>
        <v>Países Bajos</v>
      </c>
      <c r="E36" s="24" t="str">
        <f>IFERROR(INDEX(Partidos!$E$4:$E$107,MATCH($A36,Partidos!$A$4:$A$107,0)),"")</f>
        <v>Suecia</v>
      </c>
      <c r="F36" s="32">
        <v>3</v>
      </c>
      <c r="G36" s="32">
        <v>1</v>
      </c>
      <c r="H36" s="33" t="s">
        <v>97</v>
      </c>
    </row>
    <row r="37" spans="1:8" x14ac:dyDescent="0.3">
      <c r="A37" s="29">
        <v>34</v>
      </c>
      <c r="B37" s="29" t="s">
        <v>158</v>
      </c>
      <c r="C37" s="24" t="s">
        <v>96</v>
      </c>
      <c r="D37" s="24" t="str">
        <f>IFERROR(INDEX(Partidos!$D$4:$D$107,MATCH($A37,Partidos!$A$4:$A$107,0)),"")</f>
        <v>Alemania</v>
      </c>
      <c r="E37" s="24" t="str">
        <f>IFERROR(INDEX(Partidos!$E$4:$E$107,MATCH($A37,Partidos!$A$4:$A$107,0)),"")</f>
        <v>Costa de Marfil</v>
      </c>
      <c r="F37" s="32">
        <v>2</v>
      </c>
      <c r="G37" s="32">
        <v>1</v>
      </c>
      <c r="H37" s="33" t="s">
        <v>97</v>
      </c>
    </row>
    <row r="38" spans="1:8" x14ac:dyDescent="0.3">
      <c r="A38" s="31">
        <v>35</v>
      </c>
      <c r="B38" s="31" t="s">
        <v>158</v>
      </c>
      <c r="C38" s="24" t="s">
        <v>96</v>
      </c>
      <c r="D38" s="24" t="str">
        <f>IFERROR(INDEX(Partidos!$D$4:$D$107,MATCH($A38,Partidos!$A$4:$A$107,0)),"")</f>
        <v>Ecuador</v>
      </c>
      <c r="E38" s="24" t="str">
        <f>IFERROR(INDEX(Partidos!$E$4:$E$107,MATCH($A38,Partidos!$A$4:$A$107,0)),"")</f>
        <v>Curazao</v>
      </c>
      <c r="F38" s="32">
        <v>3</v>
      </c>
      <c r="G38" s="32">
        <v>0</v>
      </c>
      <c r="H38" s="33" t="s">
        <v>97</v>
      </c>
    </row>
    <row r="39" spans="1:8" x14ac:dyDescent="0.3">
      <c r="A39" s="29">
        <v>36</v>
      </c>
      <c r="B39" s="29" t="s">
        <v>158</v>
      </c>
      <c r="C39" s="24" t="s">
        <v>96</v>
      </c>
      <c r="D39" s="24" t="str">
        <f>IFERROR(INDEX(Partidos!$D$4:$D$107,MATCH($A39,Partidos!$A$4:$A$107,0)),"")</f>
        <v>Túnez</v>
      </c>
      <c r="E39" s="24" t="str">
        <f>IFERROR(INDEX(Partidos!$E$4:$E$107,MATCH($A39,Partidos!$A$4:$A$107,0)),"")</f>
        <v>Japón</v>
      </c>
      <c r="F39" s="32">
        <v>1</v>
      </c>
      <c r="G39" s="32">
        <v>2</v>
      </c>
      <c r="H39" s="33" t="s">
        <v>97</v>
      </c>
    </row>
    <row r="40" spans="1:8" x14ac:dyDescent="0.3">
      <c r="A40" s="31">
        <v>37</v>
      </c>
      <c r="B40" s="31" t="s">
        <v>161</v>
      </c>
      <c r="C40" s="24" t="s">
        <v>96</v>
      </c>
      <c r="D40" s="24" t="str">
        <f>IFERROR(INDEX(Partidos!$D$4:$D$107,MATCH($A40,Partidos!$A$4:$A$107,0)),"")</f>
        <v>España</v>
      </c>
      <c r="E40" s="24" t="str">
        <f>IFERROR(INDEX(Partidos!$E$4:$E$107,MATCH($A40,Partidos!$A$4:$A$107,0)),"")</f>
        <v>Arabia Saudí</v>
      </c>
      <c r="F40" s="32">
        <v>3</v>
      </c>
      <c r="G40" s="32">
        <v>1</v>
      </c>
      <c r="H40" s="33" t="s">
        <v>97</v>
      </c>
    </row>
    <row r="41" spans="1:8" x14ac:dyDescent="0.3">
      <c r="A41" s="29">
        <v>38</v>
      </c>
      <c r="B41" s="29" t="s">
        <v>161</v>
      </c>
      <c r="C41" s="24" t="s">
        <v>96</v>
      </c>
      <c r="D41" s="24" t="str">
        <f>IFERROR(INDEX(Partidos!$D$4:$D$107,MATCH($A41,Partidos!$A$4:$A$107,0)),"")</f>
        <v>Bélgica</v>
      </c>
      <c r="E41" s="24" t="str">
        <f>IFERROR(INDEX(Partidos!$E$4:$E$107,MATCH($A41,Partidos!$A$4:$A$107,0)),"")</f>
        <v>Irán</v>
      </c>
      <c r="F41" s="32">
        <v>2</v>
      </c>
      <c r="G41" s="32">
        <v>0</v>
      </c>
      <c r="H41" s="33" t="s">
        <v>97</v>
      </c>
    </row>
    <row r="42" spans="1:8" x14ac:dyDescent="0.3">
      <c r="A42" s="31">
        <v>39</v>
      </c>
      <c r="B42" s="31" t="s">
        <v>161</v>
      </c>
      <c r="C42" s="24" t="s">
        <v>96</v>
      </c>
      <c r="D42" s="24" t="str">
        <f>IFERROR(INDEX(Partidos!$D$4:$D$107,MATCH($A42,Partidos!$A$4:$A$107,0)),"")</f>
        <v>Uruguay</v>
      </c>
      <c r="E42" s="24" t="str">
        <f>IFERROR(INDEX(Partidos!$E$4:$E$107,MATCH($A42,Partidos!$A$4:$A$107,0)),"")</f>
        <v>Cabo Verde</v>
      </c>
      <c r="F42" s="32">
        <v>2</v>
      </c>
      <c r="G42" s="32">
        <v>0</v>
      </c>
      <c r="H42" s="33" t="s">
        <v>97</v>
      </c>
    </row>
    <row r="43" spans="1:8" x14ac:dyDescent="0.3">
      <c r="A43" s="29">
        <v>40</v>
      </c>
      <c r="B43" s="29" t="s">
        <v>161</v>
      </c>
      <c r="C43" s="24" t="s">
        <v>96</v>
      </c>
      <c r="D43" s="24" t="str">
        <f>IFERROR(INDEX(Partidos!$D$4:$D$107,MATCH($A43,Partidos!$A$4:$A$107,0)),"")</f>
        <v>Nueva Zelanda</v>
      </c>
      <c r="E43" s="24" t="str">
        <f>IFERROR(INDEX(Partidos!$E$4:$E$107,MATCH($A43,Partidos!$A$4:$A$107,0)),"")</f>
        <v>Egipto</v>
      </c>
      <c r="F43" s="32">
        <v>1</v>
      </c>
      <c r="G43" s="32">
        <v>2</v>
      </c>
      <c r="H43" s="33" t="s">
        <v>97</v>
      </c>
    </row>
    <row r="44" spans="1:8" x14ac:dyDescent="0.3">
      <c r="A44" s="31">
        <v>41</v>
      </c>
      <c r="B44" s="31" t="s">
        <v>162</v>
      </c>
      <c r="C44" s="24" t="s">
        <v>96</v>
      </c>
      <c r="D44" s="24" t="str">
        <f>IFERROR(INDEX(Partidos!$D$4:$D$107,MATCH($A44,Partidos!$A$4:$A$107,0)),"")</f>
        <v>Argentina</v>
      </c>
      <c r="E44" s="24" t="str">
        <f>IFERROR(INDEX(Partidos!$E$4:$E$107,MATCH($A44,Partidos!$A$4:$A$107,0)),"")</f>
        <v>Austria</v>
      </c>
      <c r="F44" s="32">
        <v>2</v>
      </c>
      <c r="G44" s="32">
        <v>1</v>
      </c>
      <c r="H44" s="33" t="s">
        <v>97</v>
      </c>
    </row>
    <row r="45" spans="1:8" x14ac:dyDescent="0.3">
      <c r="A45" s="29">
        <v>42</v>
      </c>
      <c r="B45" s="29" t="s">
        <v>162</v>
      </c>
      <c r="C45" s="24" t="s">
        <v>96</v>
      </c>
      <c r="D45" s="24" t="str">
        <f>IFERROR(INDEX(Partidos!$D$4:$D$107,MATCH($A45,Partidos!$A$4:$A$107,0)),"")</f>
        <v>Francia</v>
      </c>
      <c r="E45" s="24" t="str">
        <f>IFERROR(INDEX(Partidos!$E$4:$E$107,MATCH($A45,Partidos!$A$4:$A$107,0)),"")</f>
        <v>Irak</v>
      </c>
      <c r="F45" s="32">
        <v>3</v>
      </c>
      <c r="G45" s="32">
        <v>0</v>
      </c>
      <c r="H45" s="33" t="s">
        <v>97</v>
      </c>
    </row>
    <row r="46" spans="1:8" x14ac:dyDescent="0.3">
      <c r="A46" s="31">
        <v>43</v>
      </c>
      <c r="B46" s="31" t="s">
        <v>162</v>
      </c>
      <c r="C46" s="24" t="s">
        <v>96</v>
      </c>
      <c r="D46" s="24" t="str">
        <f>IFERROR(INDEX(Partidos!$D$4:$D$107,MATCH($A46,Partidos!$A$4:$A$107,0)),"")</f>
        <v>Noruega</v>
      </c>
      <c r="E46" s="24" t="str">
        <f>IFERROR(INDEX(Partidos!$E$4:$E$107,MATCH($A46,Partidos!$A$4:$A$107,0)),"")</f>
        <v>Senegal</v>
      </c>
      <c r="F46" s="32">
        <v>1</v>
      </c>
      <c r="G46" s="32">
        <v>1</v>
      </c>
      <c r="H46" s="33" t="s">
        <v>97</v>
      </c>
    </row>
    <row r="47" spans="1:8" x14ac:dyDescent="0.3">
      <c r="A47" s="29">
        <v>44</v>
      </c>
      <c r="B47" s="29" t="s">
        <v>162</v>
      </c>
      <c r="C47" s="24" t="s">
        <v>96</v>
      </c>
      <c r="D47" s="24" t="str">
        <f>IFERROR(INDEX(Partidos!$D$4:$D$107,MATCH($A47,Partidos!$A$4:$A$107,0)),"")</f>
        <v>Jordania</v>
      </c>
      <c r="E47" s="24" t="str">
        <f>IFERROR(INDEX(Partidos!$E$4:$E$107,MATCH($A47,Partidos!$A$4:$A$107,0)),"")</f>
        <v>Argelia</v>
      </c>
      <c r="F47" s="32">
        <v>0</v>
      </c>
      <c r="G47" s="32">
        <v>2</v>
      </c>
      <c r="H47" s="33" t="s">
        <v>97</v>
      </c>
    </row>
    <row r="48" spans="1:8" x14ac:dyDescent="0.3">
      <c r="A48" s="31">
        <v>45</v>
      </c>
      <c r="B48" s="31" t="s">
        <v>164</v>
      </c>
      <c r="C48" s="24" t="s">
        <v>96</v>
      </c>
      <c r="D48" s="24" t="str">
        <f>IFERROR(INDEX(Partidos!$D$4:$D$107,MATCH($A48,Partidos!$A$4:$A$107,0)),"")</f>
        <v>Portugal</v>
      </c>
      <c r="E48" s="24" t="str">
        <f>IFERROR(INDEX(Partidos!$E$4:$E$107,MATCH($A48,Partidos!$A$4:$A$107,0)),"")</f>
        <v>Uzbekistán</v>
      </c>
      <c r="F48" s="32">
        <v>3</v>
      </c>
      <c r="G48" s="32">
        <v>0</v>
      </c>
      <c r="H48" s="33" t="s">
        <v>97</v>
      </c>
    </row>
    <row r="49" spans="1:8" x14ac:dyDescent="0.3">
      <c r="A49" s="29">
        <v>46</v>
      </c>
      <c r="B49" s="29" t="s">
        <v>164</v>
      </c>
      <c r="C49" s="24" t="s">
        <v>96</v>
      </c>
      <c r="D49" s="24" t="str">
        <f>IFERROR(INDEX(Partidos!$D$4:$D$107,MATCH($A49,Partidos!$A$4:$A$107,0)),"")</f>
        <v>Inglaterra</v>
      </c>
      <c r="E49" s="24" t="str">
        <f>IFERROR(INDEX(Partidos!$E$4:$E$107,MATCH($A49,Partidos!$A$4:$A$107,0)),"")</f>
        <v>Ghana</v>
      </c>
      <c r="F49" s="32">
        <v>2</v>
      </c>
      <c r="G49" s="32">
        <v>0</v>
      </c>
      <c r="H49" s="33" t="s">
        <v>97</v>
      </c>
    </row>
    <row r="50" spans="1:8" x14ac:dyDescent="0.3">
      <c r="A50" s="31">
        <v>47</v>
      </c>
      <c r="B50" s="31" t="s">
        <v>164</v>
      </c>
      <c r="C50" s="24" t="s">
        <v>96</v>
      </c>
      <c r="D50" s="24" t="str">
        <f>IFERROR(INDEX(Partidos!$D$4:$D$107,MATCH($A50,Partidos!$A$4:$A$107,0)),"")</f>
        <v>Panamá</v>
      </c>
      <c r="E50" s="24" t="str">
        <f>IFERROR(INDEX(Partidos!$E$4:$E$107,MATCH($A50,Partidos!$A$4:$A$107,0)),"")</f>
        <v>Croacia</v>
      </c>
      <c r="F50" s="32">
        <v>0</v>
      </c>
      <c r="G50" s="32">
        <v>2</v>
      </c>
      <c r="H50" s="33" t="s">
        <v>97</v>
      </c>
    </row>
    <row r="51" spans="1:8" x14ac:dyDescent="0.3">
      <c r="A51" s="29">
        <v>48</v>
      </c>
      <c r="B51" s="29" t="s">
        <v>164</v>
      </c>
      <c r="C51" s="24" t="s">
        <v>96</v>
      </c>
      <c r="D51" s="24" t="str">
        <f>IFERROR(INDEX(Partidos!$D$4:$D$107,MATCH($A51,Partidos!$A$4:$A$107,0)),"")</f>
        <v>Colombia</v>
      </c>
      <c r="E51" s="24" t="str">
        <f>IFERROR(INDEX(Partidos!$E$4:$E$107,MATCH($A51,Partidos!$A$4:$A$107,0)),"")</f>
        <v>RD Congo</v>
      </c>
      <c r="F51" s="32">
        <v>4</v>
      </c>
      <c r="G51" s="32">
        <v>0</v>
      </c>
      <c r="H51" s="33" t="s">
        <v>97</v>
      </c>
    </row>
    <row r="52" spans="1:8" x14ac:dyDescent="0.3">
      <c r="A52" s="31">
        <v>49</v>
      </c>
      <c r="B52" s="31" t="s">
        <v>165</v>
      </c>
      <c r="C52" s="24" t="s">
        <v>96</v>
      </c>
      <c r="D52" s="24" t="str">
        <f>IFERROR(INDEX(Partidos!$D$4:$D$107,MATCH($A52,Partidos!$A$4:$A$107,0)),"")</f>
        <v>Suiza</v>
      </c>
      <c r="E52" s="24" t="str">
        <f>IFERROR(INDEX(Partidos!$E$4:$E$107,MATCH($A52,Partidos!$A$4:$A$107,0)),"")</f>
        <v>Canadá</v>
      </c>
      <c r="F52" s="32">
        <v>1</v>
      </c>
      <c r="G52" s="32">
        <v>1</v>
      </c>
      <c r="H52" s="33" t="s">
        <v>97</v>
      </c>
    </row>
    <row r="53" spans="1:8" x14ac:dyDescent="0.3">
      <c r="A53" s="29">
        <v>50</v>
      </c>
      <c r="B53" s="29" t="s">
        <v>165</v>
      </c>
      <c r="C53" s="24" t="s">
        <v>96</v>
      </c>
      <c r="D53" s="24" t="str">
        <f>IFERROR(INDEX(Partidos!$D$4:$D$107,MATCH($A53,Partidos!$A$4:$A$107,0)),"")</f>
        <v>Bosnia y Herzegovina</v>
      </c>
      <c r="E53" s="24" t="str">
        <f>IFERROR(INDEX(Partidos!$E$4:$E$107,MATCH($A53,Partidos!$A$4:$A$107,0)),"")</f>
        <v>Catar</v>
      </c>
      <c r="F53" s="32">
        <v>1</v>
      </c>
      <c r="G53" s="32">
        <v>0</v>
      </c>
      <c r="H53" s="33" t="s">
        <v>97</v>
      </c>
    </row>
    <row r="54" spans="1:8" x14ac:dyDescent="0.3">
      <c r="A54" s="31">
        <v>51</v>
      </c>
      <c r="B54" s="31" t="s">
        <v>165</v>
      </c>
      <c r="C54" s="24" t="s">
        <v>96</v>
      </c>
      <c r="D54" s="24" t="str">
        <f>IFERROR(INDEX(Partidos!$D$4:$D$107,MATCH($A54,Partidos!$A$4:$A$107,0)),"")</f>
        <v>Escocia</v>
      </c>
      <c r="E54" s="24" t="str">
        <f>IFERROR(INDEX(Partidos!$E$4:$E$107,MATCH($A54,Partidos!$A$4:$A$107,0)),"")</f>
        <v>Brasil</v>
      </c>
      <c r="F54" s="32">
        <v>1</v>
      </c>
      <c r="G54" s="32">
        <v>3</v>
      </c>
      <c r="H54" s="33" t="s">
        <v>97</v>
      </c>
    </row>
    <row r="55" spans="1:8" x14ac:dyDescent="0.3">
      <c r="A55" s="29">
        <v>52</v>
      </c>
      <c r="B55" s="29" t="s">
        <v>165</v>
      </c>
      <c r="C55" s="24" t="s">
        <v>96</v>
      </c>
      <c r="D55" s="24" t="str">
        <f>IFERROR(INDEX(Partidos!$D$4:$D$107,MATCH($A55,Partidos!$A$4:$A$107,0)),"")</f>
        <v>Marruecos</v>
      </c>
      <c r="E55" s="24" t="str">
        <f>IFERROR(INDEX(Partidos!$E$4:$E$107,MATCH($A55,Partidos!$A$4:$A$107,0)),"")</f>
        <v>Haití</v>
      </c>
      <c r="F55" s="32">
        <v>3</v>
      </c>
      <c r="G55" s="32">
        <v>0</v>
      </c>
      <c r="H55" s="33" t="s">
        <v>97</v>
      </c>
    </row>
    <row r="56" spans="1:8" x14ac:dyDescent="0.3">
      <c r="A56" s="31">
        <v>53</v>
      </c>
      <c r="B56" s="31" t="s">
        <v>165</v>
      </c>
      <c r="C56" s="24" t="s">
        <v>96</v>
      </c>
      <c r="D56" s="24" t="str">
        <f>IFERROR(INDEX(Partidos!$D$4:$D$107,MATCH($A56,Partidos!$A$4:$A$107,0)),"")</f>
        <v>República Checa</v>
      </c>
      <c r="E56" s="24" t="str">
        <f>IFERROR(INDEX(Partidos!$E$4:$E$107,MATCH($A56,Partidos!$A$4:$A$107,0)),"")</f>
        <v>México</v>
      </c>
      <c r="F56" s="32">
        <v>1</v>
      </c>
      <c r="G56" s="32">
        <v>1</v>
      </c>
      <c r="H56" s="33" t="s">
        <v>97</v>
      </c>
    </row>
    <row r="57" spans="1:8" x14ac:dyDescent="0.3">
      <c r="A57" s="29">
        <v>54</v>
      </c>
      <c r="B57" s="29" t="s">
        <v>165</v>
      </c>
      <c r="C57" s="24" t="s">
        <v>96</v>
      </c>
      <c r="D57" s="24" t="str">
        <f>IFERROR(INDEX(Partidos!$D$4:$D$107,MATCH($A57,Partidos!$A$4:$A$107,0)),"")</f>
        <v>Sudáfrica</v>
      </c>
      <c r="E57" s="24" t="str">
        <f>IFERROR(INDEX(Partidos!$E$4:$E$107,MATCH($A57,Partidos!$A$4:$A$107,0)),"")</f>
        <v>República de Corea</v>
      </c>
      <c r="F57" s="32">
        <v>0</v>
      </c>
      <c r="G57" s="32">
        <v>1</v>
      </c>
      <c r="H57" s="33" t="s">
        <v>97</v>
      </c>
    </row>
    <row r="58" spans="1:8" x14ac:dyDescent="0.3">
      <c r="A58" s="31">
        <v>55</v>
      </c>
      <c r="B58" s="31" t="s">
        <v>166</v>
      </c>
      <c r="C58" s="24" t="s">
        <v>96</v>
      </c>
      <c r="D58" s="24" t="str">
        <f>IFERROR(INDEX(Partidos!$D$4:$D$107,MATCH($A58,Partidos!$A$4:$A$107,0)),"")</f>
        <v>Curazao</v>
      </c>
      <c r="E58" s="24" t="str">
        <f>IFERROR(INDEX(Partidos!$E$4:$E$107,MATCH($A58,Partidos!$A$4:$A$107,0)),"")</f>
        <v>Costa de Marfil</v>
      </c>
      <c r="F58" s="32">
        <v>1</v>
      </c>
      <c r="G58" s="32">
        <v>2</v>
      </c>
      <c r="H58" s="33" t="s">
        <v>97</v>
      </c>
    </row>
    <row r="59" spans="1:8" x14ac:dyDescent="0.3">
      <c r="A59" s="29">
        <v>56</v>
      </c>
      <c r="B59" s="29" t="s">
        <v>166</v>
      </c>
      <c r="C59" s="24" t="s">
        <v>96</v>
      </c>
      <c r="D59" s="24" t="str">
        <f>IFERROR(INDEX(Partidos!$D$4:$D$107,MATCH($A59,Partidos!$A$4:$A$107,0)),"")</f>
        <v>Ecuador</v>
      </c>
      <c r="E59" s="24" t="str">
        <f>IFERROR(INDEX(Partidos!$E$4:$E$107,MATCH($A59,Partidos!$A$4:$A$107,0)),"")</f>
        <v>Alemania</v>
      </c>
      <c r="F59" s="32">
        <v>1</v>
      </c>
      <c r="G59" s="32">
        <v>1</v>
      </c>
      <c r="H59" s="33" t="s">
        <v>97</v>
      </c>
    </row>
    <row r="60" spans="1:8" x14ac:dyDescent="0.3">
      <c r="A60" s="31">
        <v>57</v>
      </c>
      <c r="B60" s="31" t="s">
        <v>166</v>
      </c>
      <c r="C60" s="24" t="s">
        <v>96</v>
      </c>
      <c r="D60" s="24" t="str">
        <f>IFERROR(INDEX(Partidos!$D$4:$D$107,MATCH($A60,Partidos!$A$4:$A$107,0)),"")</f>
        <v>Japón</v>
      </c>
      <c r="E60" s="24" t="str">
        <f>IFERROR(INDEX(Partidos!$E$4:$E$107,MATCH($A60,Partidos!$A$4:$A$107,0)),"")</f>
        <v>Suecia</v>
      </c>
      <c r="F60" s="32">
        <v>1</v>
      </c>
      <c r="G60" s="32">
        <v>0</v>
      </c>
      <c r="H60" s="33" t="s">
        <v>97</v>
      </c>
    </row>
    <row r="61" spans="1:8" x14ac:dyDescent="0.3">
      <c r="A61" s="29">
        <v>58</v>
      </c>
      <c r="B61" s="29" t="s">
        <v>166</v>
      </c>
      <c r="C61" s="24" t="s">
        <v>96</v>
      </c>
      <c r="D61" s="24" t="str">
        <f>IFERROR(INDEX(Partidos!$D$4:$D$107,MATCH($A61,Partidos!$A$4:$A$107,0)),"")</f>
        <v>Túnez</v>
      </c>
      <c r="E61" s="24" t="str">
        <f>IFERROR(INDEX(Partidos!$E$4:$E$107,MATCH($A61,Partidos!$A$4:$A$107,0)),"")</f>
        <v>Países Bajos</v>
      </c>
      <c r="F61" s="32">
        <v>1</v>
      </c>
      <c r="G61" s="32">
        <v>3</v>
      </c>
      <c r="H61" s="33" t="s">
        <v>97</v>
      </c>
    </row>
    <row r="62" spans="1:8" x14ac:dyDescent="0.3">
      <c r="A62" s="31">
        <v>59</v>
      </c>
      <c r="B62" s="31" t="s">
        <v>166</v>
      </c>
      <c r="C62" s="24" t="s">
        <v>96</v>
      </c>
      <c r="D62" s="24" t="str">
        <f>IFERROR(INDEX(Partidos!$D$4:$D$107,MATCH($A62,Partidos!$A$4:$A$107,0)),"")</f>
        <v>Turquía</v>
      </c>
      <c r="E62" s="24" t="str">
        <f>IFERROR(INDEX(Partidos!$E$4:$E$107,MATCH($A62,Partidos!$A$4:$A$107,0)),"")</f>
        <v>Estados Unidos</v>
      </c>
      <c r="F62" s="32">
        <v>1</v>
      </c>
      <c r="G62" s="32">
        <v>1</v>
      </c>
      <c r="H62" s="33" t="s">
        <v>97</v>
      </c>
    </row>
    <row r="63" spans="1:8" x14ac:dyDescent="0.3">
      <c r="A63" s="29">
        <v>60</v>
      </c>
      <c r="B63" s="29" t="s">
        <v>166</v>
      </c>
      <c r="C63" s="24" t="s">
        <v>96</v>
      </c>
      <c r="D63" s="24" t="str">
        <f>IFERROR(INDEX(Partidos!$D$4:$D$107,MATCH($A63,Partidos!$A$4:$A$107,0)),"")</f>
        <v>Paraguay</v>
      </c>
      <c r="E63" s="24" t="str">
        <f>IFERROR(INDEX(Partidos!$E$4:$E$107,MATCH($A63,Partidos!$A$4:$A$107,0)),"")</f>
        <v>Australia</v>
      </c>
      <c r="F63" s="32">
        <v>0</v>
      </c>
      <c r="G63" s="32">
        <v>0</v>
      </c>
      <c r="H63" s="33" t="s">
        <v>97</v>
      </c>
    </row>
    <row r="64" spans="1:8" x14ac:dyDescent="0.3">
      <c r="A64" s="31">
        <v>61</v>
      </c>
      <c r="B64" s="31" t="s">
        <v>167</v>
      </c>
      <c r="C64" s="24" t="s">
        <v>96</v>
      </c>
      <c r="D64" s="24" t="str">
        <f>IFERROR(INDEX(Partidos!$D$4:$D$107,MATCH($A64,Partidos!$A$4:$A$107,0)),"")</f>
        <v>Noruega</v>
      </c>
      <c r="E64" s="24" t="str">
        <f>IFERROR(INDEX(Partidos!$E$4:$E$107,MATCH($A64,Partidos!$A$4:$A$107,0)),"")</f>
        <v>Francia</v>
      </c>
      <c r="F64" s="32">
        <v>2</v>
      </c>
      <c r="G64" s="32">
        <v>3</v>
      </c>
      <c r="H64" s="33" t="s">
        <v>97</v>
      </c>
    </row>
    <row r="65" spans="1:8" x14ac:dyDescent="0.3">
      <c r="A65" s="29">
        <v>62</v>
      </c>
      <c r="B65" s="29" t="s">
        <v>167</v>
      </c>
      <c r="C65" s="24" t="s">
        <v>96</v>
      </c>
      <c r="D65" s="24" t="str">
        <f>IFERROR(INDEX(Partidos!$D$4:$D$107,MATCH($A65,Partidos!$A$4:$A$107,0)),"")</f>
        <v>Senegal</v>
      </c>
      <c r="E65" s="24" t="str">
        <f>IFERROR(INDEX(Partidos!$E$4:$E$107,MATCH($A65,Partidos!$A$4:$A$107,0)),"")</f>
        <v>Irak</v>
      </c>
      <c r="F65" s="32">
        <v>2</v>
      </c>
      <c r="G65" s="32">
        <v>0</v>
      </c>
      <c r="H65" s="33" t="s">
        <v>97</v>
      </c>
    </row>
    <row r="66" spans="1:8" x14ac:dyDescent="0.3">
      <c r="A66" s="31">
        <v>63</v>
      </c>
      <c r="B66" s="31" t="s">
        <v>167</v>
      </c>
      <c r="C66" s="24" t="s">
        <v>96</v>
      </c>
      <c r="D66" s="24" t="str">
        <f>IFERROR(INDEX(Partidos!$D$4:$D$107,MATCH($A66,Partidos!$A$4:$A$107,0)),"")</f>
        <v>Cabo Verde</v>
      </c>
      <c r="E66" s="24" t="str">
        <f>IFERROR(INDEX(Partidos!$E$4:$E$107,MATCH($A66,Partidos!$A$4:$A$107,0)),"")</f>
        <v>Arabia Saudí</v>
      </c>
      <c r="F66" s="32">
        <v>1</v>
      </c>
      <c r="G66" s="32">
        <v>1</v>
      </c>
      <c r="H66" s="33" t="s">
        <v>97</v>
      </c>
    </row>
    <row r="67" spans="1:8" x14ac:dyDescent="0.3">
      <c r="A67" s="29">
        <v>64</v>
      </c>
      <c r="B67" s="29" t="s">
        <v>167</v>
      </c>
      <c r="C67" s="24" t="s">
        <v>96</v>
      </c>
      <c r="D67" s="24" t="str">
        <f>IFERROR(INDEX(Partidos!$D$4:$D$107,MATCH($A67,Partidos!$A$4:$A$107,0)),"")</f>
        <v>Uruguay</v>
      </c>
      <c r="E67" s="24" t="str">
        <f>IFERROR(INDEX(Partidos!$E$4:$E$107,MATCH($A67,Partidos!$A$4:$A$107,0)),"")</f>
        <v>España</v>
      </c>
      <c r="F67" s="32">
        <v>1</v>
      </c>
      <c r="G67" s="32">
        <v>2</v>
      </c>
      <c r="H67" s="33" t="s">
        <v>97</v>
      </c>
    </row>
    <row r="68" spans="1:8" x14ac:dyDescent="0.3">
      <c r="A68" s="31">
        <v>65</v>
      </c>
      <c r="B68" s="31" t="s">
        <v>167</v>
      </c>
      <c r="C68" s="24" t="s">
        <v>96</v>
      </c>
      <c r="D68" s="24" t="str">
        <f>IFERROR(INDEX(Partidos!$D$4:$D$107,MATCH($A68,Partidos!$A$4:$A$107,0)),"")</f>
        <v>Egipto</v>
      </c>
      <c r="E68" s="24" t="str">
        <f>IFERROR(INDEX(Partidos!$E$4:$E$107,MATCH($A68,Partidos!$A$4:$A$107,0)),"")</f>
        <v>Irán</v>
      </c>
      <c r="F68" s="32">
        <v>1</v>
      </c>
      <c r="G68" s="32">
        <v>0</v>
      </c>
      <c r="H68" s="33" t="s">
        <v>97</v>
      </c>
    </row>
    <row r="69" spans="1:8" x14ac:dyDescent="0.3">
      <c r="A69" s="29">
        <v>66</v>
      </c>
      <c r="B69" s="29" t="s">
        <v>167</v>
      </c>
      <c r="C69" s="24" t="s">
        <v>96</v>
      </c>
      <c r="D69" s="24" t="str">
        <f>IFERROR(INDEX(Partidos!$D$4:$D$107,MATCH($A69,Partidos!$A$4:$A$107,0)),"")</f>
        <v>Nueva Zelanda</v>
      </c>
      <c r="E69" s="24" t="str">
        <f>IFERROR(INDEX(Partidos!$E$4:$E$107,MATCH($A69,Partidos!$A$4:$A$107,0)),"")</f>
        <v>Bélgica</v>
      </c>
      <c r="F69" s="32">
        <v>0</v>
      </c>
      <c r="G69" s="32">
        <v>2</v>
      </c>
      <c r="H69" s="33" t="s">
        <v>97</v>
      </c>
    </row>
    <row r="70" spans="1:8" x14ac:dyDescent="0.3">
      <c r="A70" s="31">
        <v>67</v>
      </c>
      <c r="B70" s="31" t="s">
        <v>168</v>
      </c>
      <c r="C70" s="24" t="s">
        <v>96</v>
      </c>
      <c r="D70" s="24" t="str">
        <f>IFERROR(INDEX(Partidos!$D$4:$D$107,MATCH($A70,Partidos!$A$4:$A$107,0)),"")</f>
        <v>Panamá</v>
      </c>
      <c r="E70" s="24" t="str">
        <f>IFERROR(INDEX(Partidos!$E$4:$E$107,MATCH($A70,Partidos!$A$4:$A$107,0)),"")</f>
        <v>Inglaterra</v>
      </c>
      <c r="F70" s="32">
        <v>1</v>
      </c>
      <c r="G70" s="32">
        <v>3</v>
      </c>
      <c r="H70" s="33" t="s">
        <v>97</v>
      </c>
    </row>
    <row r="71" spans="1:8" x14ac:dyDescent="0.3">
      <c r="A71" s="29">
        <v>68</v>
      </c>
      <c r="B71" s="29" t="s">
        <v>168</v>
      </c>
      <c r="C71" s="24" t="s">
        <v>96</v>
      </c>
      <c r="D71" s="24" t="str">
        <f>IFERROR(INDEX(Partidos!$D$4:$D$107,MATCH($A71,Partidos!$A$4:$A$107,0)),"")</f>
        <v>Croacia</v>
      </c>
      <c r="E71" s="24" t="str">
        <f>IFERROR(INDEX(Partidos!$E$4:$E$107,MATCH($A71,Partidos!$A$4:$A$107,0)),"")</f>
        <v>Ghana</v>
      </c>
      <c r="F71" s="32">
        <v>2</v>
      </c>
      <c r="G71" s="32">
        <v>2</v>
      </c>
      <c r="H71" s="33" t="s">
        <v>97</v>
      </c>
    </row>
    <row r="72" spans="1:8" x14ac:dyDescent="0.3">
      <c r="A72" s="31">
        <v>69</v>
      </c>
      <c r="B72" s="31" t="s">
        <v>168</v>
      </c>
      <c r="C72" s="24" t="s">
        <v>96</v>
      </c>
      <c r="D72" s="24" t="str">
        <f>IFERROR(INDEX(Partidos!$D$4:$D$107,MATCH($A72,Partidos!$A$4:$A$107,0)),"")</f>
        <v>Colombia</v>
      </c>
      <c r="E72" s="24" t="str">
        <f>IFERROR(INDEX(Partidos!$E$4:$E$107,MATCH($A72,Partidos!$A$4:$A$107,0)),"")</f>
        <v>Portugal</v>
      </c>
      <c r="F72" s="32">
        <v>2</v>
      </c>
      <c r="G72" s="32">
        <v>3</v>
      </c>
      <c r="H72" s="33" t="s">
        <v>97</v>
      </c>
    </row>
    <row r="73" spans="1:8" x14ac:dyDescent="0.3">
      <c r="A73" s="29">
        <v>70</v>
      </c>
      <c r="B73" s="29" t="s">
        <v>168</v>
      </c>
      <c r="C73" s="24" t="s">
        <v>96</v>
      </c>
      <c r="D73" s="24" t="str">
        <f>IFERROR(INDEX(Partidos!$D$4:$D$107,MATCH($A73,Partidos!$A$4:$A$107,0)),"")</f>
        <v>RD Congo</v>
      </c>
      <c r="E73" s="24" t="str">
        <f>IFERROR(INDEX(Partidos!$E$4:$E$107,MATCH($A73,Partidos!$A$4:$A$107,0)),"")</f>
        <v>Uzbekistán</v>
      </c>
      <c r="F73" s="32">
        <v>0</v>
      </c>
      <c r="G73" s="32">
        <v>0</v>
      </c>
      <c r="H73" s="33" t="s">
        <v>97</v>
      </c>
    </row>
    <row r="74" spans="1:8" x14ac:dyDescent="0.3">
      <c r="A74" s="31">
        <v>71</v>
      </c>
      <c r="B74" s="31" t="s">
        <v>168</v>
      </c>
      <c r="C74" s="24" t="s">
        <v>96</v>
      </c>
      <c r="D74" s="24" t="str">
        <f>IFERROR(INDEX(Partidos!$D$4:$D$107,MATCH($A74,Partidos!$A$4:$A$107,0)),"")</f>
        <v>Argelia</v>
      </c>
      <c r="E74" s="24" t="str">
        <f>IFERROR(INDEX(Partidos!$E$4:$E$107,MATCH($A74,Partidos!$A$4:$A$107,0)),"")</f>
        <v>Austria</v>
      </c>
      <c r="F74" s="32">
        <v>0</v>
      </c>
      <c r="G74" s="32">
        <v>2</v>
      </c>
      <c r="H74" s="33" t="s">
        <v>97</v>
      </c>
    </row>
    <row r="75" spans="1:8" x14ac:dyDescent="0.3">
      <c r="A75" s="29">
        <v>72</v>
      </c>
      <c r="B75" s="29" t="s">
        <v>168</v>
      </c>
      <c r="C75" s="24" t="s">
        <v>96</v>
      </c>
      <c r="D75" s="24" t="str">
        <f>IFERROR(INDEX(Partidos!$D$4:$D$107,MATCH($A75,Partidos!$A$4:$A$107,0)),"")</f>
        <v>Jordania</v>
      </c>
      <c r="E75" s="24" t="str">
        <f>IFERROR(INDEX(Partidos!$E$4:$E$107,MATCH($A75,Partidos!$A$4:$A$107,0)),"")</f>
        <v>Argentina</v>
      </c>
      <c r="F75" s="32">
        <v>1</v>
      </c>
      <c r="G75" s="32">
        <v>3</v>
      </c>
      <c r="H75" s="33" t="s">
        <v>97</v>
      </c>
    </row>
    <row r="76" spans="1:8" x14ac:dyDescent="0.3">
      <c r="A76" s="31">
        <v>73</v>
      </c>
      <c r="B76" s="31" t="s">
        <v>170</v>
      </c>
      <c r="C76" s="24" t="s">
        <v>173</v>
      </c>
      <c r="D76" s="24" t="str">
        <f>IFERROR(INDEX(Partidos!$D$4:$D$107,MATCH($A76,Partidos!$A$4:$A$107,0)),"")</f>
        <v>Ganador 1A</v>
      </c>
      <c r="E76" s="24" t="str">
        <f>IFERROR(INDEX(Partidos!$E$4:$E$107,MATCH($A76,Partidos!$A$4:$A$107,0)),"")</f>
        <v>Ganador 2B</v>
      </c>
      <c r="F76" s="32"/>
      <c r="G76" s="32"/>
      <c r="H76" s="32"/>
    </row>
    <row r="77" spans="1:8" x14ac:dyDescent="0.3">
      <c r="A77" s="29">
        <v>74</v>
      </c>
      <c r="B77" s="29" t="s">
        <v>174</v>
      </c>
      <c r="C77" s="24" t="s">
        <v>173</v>
      </c>
      <c r="D77" s="24" t="str">
        <f>IFERROR(INDEX(Partidos!$D$4:$D$107,MATCH($A77,Partidos!$A$4:$A$107,0)),"")</f>
        <v>Ganador 1C</v>
      </c>
      <c r="E77" s="24" t="str">
        <f>IFERROR(INDEX(Partidos!$E$4:$E$107,MATCH($A77,Partidos!$A$4:$A$107,0)),"")</f>
        <v>Ganador 2D</v>
      </c>
      <c r="F77" s="32"/>
      <c r="G77" s="32"/>
      <c r="H77" s="32"/>
    </row>
    <row r="78" spans="1:8" x14ac:dyDescent="0.3">
      <c r="A78" s="31">
        <v>75</v>
      </c>
      <c r="B78" s="31" t="s">
        <v>174</v>
      </c>
      <c r="C78" s="24" t="s">
        <v>173</v>
      </c>
      <c r="D78" s="24" t="str">
        <f>IFERROR(INDEX(Partidos!$D$4:$D$107,MATCH($A78,Partidos!$A$4:$A$107,0)),"")</f>
        <v>Ganador 1E</v>
      </c>
      <c r="E78" s="24" t="str">
        <f>IFERROR(INDEX(Partidos!$E$4:$E$107,MATCH($A78,Partidos!$A$4:$A$107,0)),"")</f>
        <v>Ganador 2F</v>
      </c>
      <c r="F78" s="32"/>
      <c r="G78" s="32"/>
      <c r="H78" s="32"/>
    </row>
    <row r="79" spans="1:8" x14ac:dyDescent="0.3">
      <c r="A79" s="29">
        <v>76</v>
      </c>
      <c r="B79" s="29" t="s">
        <v>174</v>
      </c>
      <c r="C79" s="24" t="s">
        <v>173</v>
      </c>
      <c r="D79" s="24" t="str">
        <f>IFERROR(INDEX(Partidos!$D$4:$D$107,MATCH($A79,Partidos!$A$4:$A$107,0)),"")</f>
        <v>Ganador 1G</v>
      </c>
      <c r="E79" s="24" t="str">
        <f>IFERROR(INDEX(Partidos!$E$4:$E$107,MATCH($A79,Partidos!$A$4:$A$107,0)),"")</f>
        <v>Ganador 2H</v>
      </c>
      <c r="F79" s="32"/>
      <c r="G79" s="32"/>
      <c r="H79" s="32"/>
    </row>
    <row r="80" spans="1:8" x14ac:dyDescent="0.3">
      <c r="A80" s="31">
        <v>77</v>
      </c>
      <c r="B80" s="31" t="s">
        <v>182</v>
      </c>
      <c r="C80" s="24" t="s">
        <v>173</v>
      </c>
      <c r="D80" s="24" t="str">
        <f>IFERROR(INDEX(Partidos!$D$4:$D$107,MATCH($A80,Partidos!$A$4:$A$107,0)),"")</f>
        <v>Ganador 1I</v>
      </c>
      <c r="E80" s="24" t="str">
        <f>IFERROR(INDEX(Partidos!$E$4:$E$107,MATCH($A80,Partidos!$A$4:$A$107,0)),"")</f>
        <v>Ganador 2J</v>
      </c>
      <c r="F80" s="32"/>
      <c r="G80" s="32"/>
      <c r="H80" s="32"/>
    </row>
    <row r="81" spans="1:8" x14ac:dyDescent="0.3">
      <c r="A81" s="29">
        <v>78</v>
      </c>
      <c r="B81" s="29" t="s">
        <v>182</v>
      </c>
      <c r="C81" s="24" t="s">
        <v>173</v>
      </c>
      <c r="D81" s="24" t="str">
        <f>IFERROR(INDEX(Partidos!$D$4:$D$107,MATCH($A81,Partidos!$A$4:$A$107,0)),"")</f>
        <v>Ganador 1K</v>
      </c>
      <c r="E81" s="24" t="str">
        <f>IFERROR(INDEX(Partidos!$E$4:$E$107,MATCH($A81,Partidos!$A$4:$A$107,0)),"")</f>
        <v>Ganador 2L</v>
      </c>
      <c r="F81" s="32"/>
      <c r="G81" s="32"/>
      <c r="H81" s="32"/>
    </row>
    <row r="82" spans="1:8" x14ac:dyDescent="0.3">
      <c r="A82" s="31">
        <v>79</v>
      </c>
      <c r="B82" s="31" t="s">
        <v>182</v>
      </c>
      <c r="C82" s="24" t="s">
        <v>173</v>
      </c>
      <c r="D82" s="24" t="str">
        <f>IFERROR(INDEX(Partidos!$D$4:$D$107,MATCH($A82,Partidos!$A$4:$A$107,0)),"")</f>
        <v>Ganador 1B</v>
      </c>
      <c r="E82" s="24" t="str">
        <f>IFERROR(INDEX(Partidos!$E$4:$E$107,MATCH($A82,Partidos!$A$4:$A$107,0)),"")</f>
        <v>Ganador 2A</v>
      </c>
      <c r="F82" s="32"/>
      <c r="G82" s="32"/>
      <c r="H82" s="32"/>
    </row>
    <row r="83" spans="1:8" x14ac:dyDescent="0.3">
      <c r="A83" s="29">
        <v>80</v>
      </c>
      <c r="B83" s="29" t="s">
        <v>189</v>
      </c>
      <c r="C83" s="24" t="s">
        <v>173</v>
      </c>
      <c r="D83" s="24" t="str">
        <f>IFERROR(INDEX(Partidos!$D$4:$D$107,MATCH($A83,Partidos!$A$4:$A$107,0)),"")</f>
        <v>Ganador 1D</v>
      </c>
      <c r="E83" s="24" t="str">
        <f>IFERROR(INDEX(Partidos!$E$4:$E$107,MATCH($A83,Partidos!$A$4:$A$107,0)),"")</f>
        <v>Ganador 2C</v>
      </c>
      <c r="F83" s="32"/>
      <c r="G83" s="32"/>
      <c r="H83" s="32"/>
    </row>
    <row r="84" spans="1:8" x14ac:dyDescent="0.3">
      <c r="A84" s="31">
        <v>81</v>
      </c>
      <c r="B84" s="31" t="s">
        <v>189</v>
      </c>
      <c r="C84" s="24" t="s">
        <v>173</v>
      </c>
      <c r="D84" s="24" t="str">
        <f>IFERROR(INDEX(Partidos!$D$4:$D$107,MATCH($A84,Partidos!$A$4:$A$107,0)),"")</f>
        <v>Ganador 1F</v>
      </c>
      <c r="E84" s="24" t="str">
        <f>IFERROR(INDEX(Partidos!$E$4:$E$107,MATCH($A84,Partidos!$A$4:$A$107,0)),"")</f>
        <v>Ganador 2E</v>
      </c>
      <c r="F84" s="32"/>
      <c r="G84" s="32"/>
      <c r="H84" s="32"/>
    </row>
    <row r="85" spans="1:8" x14ac:dyDescent="0.3">
      <c r="A85" s="29">
        <v>82</v>
      </c>
      <c r="B85" s="29" t="s">
        <v>189</v>
      </c>
      <c r="C85" s="24" t="s">
        <v>173</v>
      </c>
      <c r="D85" s="24" t="str">
        <f>IFERROR(INDEX(Partidos!$D$4:$D$107,MATCH($A85,Partidos!$A$4:$A$107,0)),"")</f>
        <v>Ganador 1H</v>
      </c>
      <c r="E85" s="24" t="str">
        <f>IFERROR(INDEX(Partidos!$E$4:$E$107,MATCH($A85,Partidos!$A$4:$A$107,0)),"")</f>
        <v>Ganador 2G</v>
      </c>
      <c r="F85" s="32"/>
      <c r="G85" s="32"/>
      <c r="H85" s="32"/>
    </row>
    <row r="86" spans="1:8" x14ac:dyDescent="0.3">
      <c r="A86" s="31">
        <v>83</v>
      </c>
      <c r="B86" s="31" t="s">
        <v>196</v>
      </c>
      <c r="C86" s="24" t="s">
        <v>173</v>
      </c>
      <c r="D86" s="24" t="str">
        <f>IFERROR(INDEX(Partidos!$D$4:$D$107,MATCH($A86,Partidos!$A$4:$A$107,0)),"")</f>
        <v>Ganador 1J</v>
      </c>
      <c r="E86" s="24" t="str">
        <f>IFERROR(INDEX(Partidos!$E$4:$E$107,MATCH($A86,Partidos!$A$4:$A$107,0)),"")</f>
        <v>Ganador 2I</v>
      </c>
      <c r="F86" s="32"/>
      <c r="G86" s="32"/>
      <c r="H86" s="32"/>
    </row>
    <row r="87" spans="1:8" x14ac:dyDescent="0.3">
      <c r="A87" s="29">
        <v>84</v>
      </c>
      <c r="B87" s="29" t="s">
        <v>196</v>
      </c>
      <c r="C87" s="24" t="s">
        <v>173</v>
      </c>
      <c r="D87" s="24" t="str">
        <f>IFERROR(INDEX(Partidos!$D$4:$D$107,MATCH($A87,Partidos!$A$4:$A$107,0)),"")</f>
        <v>Ganador 1L</v>
      </c>
      <c r="E87" s="24" t="str">
        <f>IFERROR(INDEX(Partidos!$E$4:$E$107,MATCH($A87,Partidos!$A$4:$A$107,0)),"")</f>
        <v>Ganador 2K</v>
      </c>
      <c r="F87" s="32"/>
      <c r="G87" s="32"/>
      <c r="H87" s="32"/>
    </row>
    <row r="88" spans="1:8" x14ac:dyDescent="0.3">
      <c r="A88" s="31">
        <v>85</v>
      </c>
      <c r="B88" s="31" t="s">
        <v>196</v>
      </c>
      <c r="C88" s="24" t="s">
        <v>173</v>
      </c>
      <c r="D88" s="24" t="str">
        <f>IFERROR(INDEX(Partidos!$D$4:$D$107,MATCH($A88,Partidos!$A$4:$A$107,0)),"")</f>
        <v>Ganador 3A</v>
      </c>
      <c r="E88" s="24" t="str">
        <f>IFERROR(INDEX(Partidos!$E$4:$E$107,MATCH($A88,Partidos!$A$4:$A$107,0)),"")</f>
        <v>Ganador 3B</v>
      </c>
      <c r="F88" s="32"/>
      <c r="G88" s="32"/>
      <c r="H88" s="32"/>
    </row>
    <row r="89" spans="1:8" x14ac:dyDescent="0.3">
      <c r="A89" s="29">
        <v>86</v>
      </c>
      <c r="B89" s="29" t="s">
        <v>203</v>
      </c>
      <c r="C89" s="24" t="s">
        <v>173</v>
      </c>
      <c r="D89" s="24" t="str">
        <f>IFERROR(INDEX(Partidos!$D$4:$D$107,MATCH($A89,Partidos!$A$4:$A$107,0)),"")</f>
        <v>Ganador 3C</v>
      </c>
      <c r="E89" s="24" t="str">
        <f>IFERROR(INDEX(Partidos!$E$4:$E$107,MATCH($A89,Partidos!$A$4:$A$107,0)),"")</f>
        <v>Ganador 3D</v>
      </c>
      <c r="F89" s="32"/>
      <c r="G89" s="32"/>
      <c r="H89" s="32"/>
    </row>
    <row r="90" spans="1:8" x14ac:dyDescent="0.3">
      <c r="A90" s="31">
        <v>87</v>
      </c>
      <c r="B90" s="31" t="s">
        <v>203</v>
      </c>
      <c r="C90" s="24" t="s">
        <v>173</v>
      </c>
      <c r="D90" s="24" t="str">
        <f>IFERROR(INDEX(Partidos!$D$4:$D$107,MATCH($A90,Partidos!$A$4:$A$107,0)),"")</f>
        <v>Ganador 3E</v>
      </c>
      <c r="E90" s="24" t="str">
        <f>IFERROR(INDEX(Partidos!$E$4:$E$107,MATCH($A90,Partidos!$A$4:$A$107,0)),"")</f>
        <v>Ganador 3F</v>
      </c>
      <c r="F90" s="32"/>
      <c r="G90" s="32"/>
      <c r="H90" s="32"/>
    </row>
    <row r="91" spans="1:8" x14ac:dyDescent="0.3">
      <c r="A91" s="29">
        <v>88</v>
      </c>
      <c r="B91" s="29" t="s">
        <v>203</v>
      </c>
      <c r="C91" s="24" t="s">
        <v>173</v>
      </c>
      <c r="D91" s="24" t="str">
        <f>IFERROR(INDEX(Partidos!$D$4:$D$107,MATCH($A91,Partidos!$A$4:$A$107,0)),"")</f>
        <v>Ganador 3G</v>
      </c>
      <c r="E91" s="24" t="str">
        <f>IFERROR(INDEX(Partidos!$E$4:$E$107,MATCH($A91,Partidos!$A$4:$A$107,0)),"")</f>
        <v>Ganador 3H</v>
      </c>
      <c r="F91" s="32"/>
      <c r="G91" s="32"/>
      <c r="H91" s="32"/>
    </row>
    <row r="92" spans="1:8" x14ac:dyDescent="0.3">
      <c r="A92" s="31">
        <v>89</v>
      </c>
      <c r="B92" s="31" t="s">
        <v>211</v>
      </c>
      <c r="C92" s="24" t="s">
        <v>214</v>
      </c>
      <c r="D92" s="24" t="str">
        <f>IFERROR(INDEX(Partidos!$D$4:$D$107,MATCH($A92,Partidos!$A$4:$A$107,0)),"")</f>
        <v>Ganador Octavos 1</v>
      </c>
      <c r="E92" s="24" t="str">
        <f>IFERROR(INDEX(Partidos!$E$4:$E$107,MATCH($A92,Partidos!$A$4:$A$107,0)),"")</f>
        <v>Ganador Octavos 2</v>
      </c>
      <c r="F92" s="32"/>
      <c r="G92" s="32"/>
      <c r="H92" s="32"/>
    </row>
    <row r="93" spans="1:8" x14ac:dyDescent="0.3">
      <c r="A93" s="29">
        <v>90</v>
      </c>
      <c r="B93" s="29" t="s">
        <v>211</v>
      </c>
      <c r="C93" s="24" t="s">
        <v>214</v>
      </c>
      <c r="D93" s="24" t="str">
        <f>IFERROR(INDEX(Partidos!$D$4:$D$107,MATCH($A93,Partidos!$A$4:$A$107,0)),"")</f>
        <v>Ganador Octavos 3</v>
      </c>
      <c r="E93" s="24" t="str">
        <f>IFERROR(INDEX(Partidos!$E$4:$E$107,MATCH($A93,Partidos!$A$4:$A$107,0)),"")</f>
        <v>Ganador Octavos 4</v>
      </c>
      <c r="F93" s="32"/>
      <c r="G93" s="32"/>
      <c r="H93" s="32"/>
    </row>
    <row r="94" spans="1:8" x14ac:dyDescent="0.3">
      <c r="A94" s="31">
        <v>91</v>
      </c>
      <c r="B94" s="31" t="s">
        <v>217</v>
      </c>
      <c r="C94" s="24" t="s">
        <v>214</v>
      </c>
      <c r="D94" s="24" t="str">
        <f>IFERROR(INDEX(Partidos!$D$4:$D$107,MATCH($A94,Partidos!$A$4:$A$107,0)),"")</f>
        <v>Ganador Octavos 5</v>
      </c>
      <c r="E94" s="24" t="str">
        <f>IFERROR(INDEX(Partidos!$E$4:$E$107,MATCH($A94,Partidos!$A$4:$A$107,0)),"")</f>
        <v>Ganador Octavos 6</v>
      </c>
      <c r="F94" s="32"/>
      <c r="G94" s="32"/>
      <c r="H94" s="32"/>
    </row>
    <row r="95" spans="1:8" x14ac:dyDescent="0.3">
      <c r="A95" s="29">
        <v>92</v>
      </c>
      <c r="B95" s="29" t="s">
        <v>217</v>
      </c>
      <c r="C95" s="24" t="s">
        <v>214</v>
      </c>
      <c r="D95" s="24" t="str">
        <f>IFERROR(INDEX(Partidos!$D$4:$D$107,MATCH($A95,Partidos!$A$4:$A$107,0)),"")</f>
        <v>Ganador Octavos 7</v>
      </c>
      <c r="E95" s="24" t="str">
        <f>IFERROR(INDEX(Partidos!$E$4:$E$107,MATCH($A95,Partidos!$A$4:$A$107,0)),"")</f>
        <v>Ganador Octavos 8</v>
      </c>
      <c r="F95" s="32"/>
      <c r="G95" s="32"/>
      <c r="H95" s="32"/>
    </row>
    <row r="96" spans="1:8" x14ac:dyDescent="0.3">
      <c r="A96" s="31">
        <v>93</v>
      </c>
      <c r="B96" s="31" t="s">
        <v>222</v>
      </c>
      <c r="C96" s="24" t="s">
        <v>214</v>
      </c>
      <c r="D96" s="24" t="str">
        <f>IFERROR(INDEX(Partidos!$D$4:$D$107,MATCH($A96,Partidos!$A$4:$A$107,0)),"")</f>
        <v>Ganador Octavos 9</v>
      </c>
      <c r="E96" s="24" t="str">
        <f>IFERROR(INDEX(Partidos!$E$4:$E$107,MATCH($A96,Partidos!$A$4:$A$107,0)),"")</f>
        <v>Ganador Octavos 10</v>
      </c>
      <c r="F96" s="32"/>
      <c r="G96" s="32"/>
      <c r="H96" s="32"/>
    </row>
    <row r="97" spans="1:8" x14ac:dyDescent="0.3">
      <c r="A97" s="29">
        <v>94</v>
      </c>
      <c r="B97" s="29" t="s">
        <v>222</v>
      </c>
      <c r="C97" s="24" t="s">
        <v>214</v>
      </c>
      <c r="D97" s="24" t="str">
        <f>IFERROR(INDEX(Partidos!$D$4:$D$107,MATCH($A97,Partidos!$A$4:$A$107,0)),"")</f>
        <v>Ganador Octavos 11</v>
      </c>
      <c r="E97" s="24" t="str">
        <f>IFERROR(INDEX(Partidos!$E$4:$E$107,MATCH($A97,Partidos!$A$4:$A$107,0)),"")</f>
        <v>Ganador Octavos 12</v>
      </c>
      <c r="F97" s="32"/>
      <c r="G97" s="32"/>
      <c r="H97" s="32"/>
    </row>
    <row r="98" spans="1:8" x14ac:dyDescent="0.3">
      <c r="A98" s="31">
        <v>95</v>
      </c>
      <c r="B98" s="31" t="s">
        <v>228</v>
      </c>
      <c r="C98" s="24" t="s">
        <v>214</v>
      </c>
      <c r="D98" s="24" t="str">
        <f>IFERROR(INDEX(Partidos!$D$4:$D$107,MATCH($A98,Partidos!$A$4:$A$107,0)),"")</f>
        <v>Ganador Octavos 13</v>
      </c>
      <c r="E98" s="24" t="str">
        <f>IFERROR(INDEX(Partidos!$E$4:$E$107,MATCH($A98,Partidos!$A$4:$A$107,0)),"")</f>
        <v>Ganador Octavos 14</v>
      </c>
      <c r="F98" s="32"/>
      <c r="G98" s="32"/>
      <c r="H98" s="32"/>
    </row>
    <row r="99" spans="1:8" x14ac:dyDescent="0.3">
      <c r="A99" s="29">
        <v>96</v>
      </c>
      <c r="B99" s="29" t="s">
        <v>228</v>
      </c>
      <c r="C99" s="24" t="s">
        <v>214</v>
      </c>
      <c r="D99" s="24" t="str">
        <f>IFERROR(INDEX(Partidos!$D$4:$D$107,MATCH($A99,Partidos!$A$4:$A$107,0)),"")</f>
        <v>Ganador Octavos 15</v>
      </c>
      <c r="E99" s="24" t="str">
        <f>IFERROR(INDEX(Partidos!$E$4:$E$107,MATCH($A99,Partidos!$A$4:$A$107,0)),"")</f>
        <v>Ganador Octavos 16</v>
      </c>
      <c r="F99" s="32"/>
      <c r="G99" s="32"/>
      <c r="H99" s="32"/>
    </row>
    <row r="100" spans="1:8" x14ac:dyDescent="0.3">
      <c r="A100" s="31">
        <v>97</v>
      </c>
      <c r="B100" s="31" t="s">
        <v>233</v>
      </c>
      <c r="C100" s="24" t="s">
        <v>236</v>
      </c>
      <c r="D100" s="24" t="str">
        <f>IFERROR(INDEX(Partidos!$D$4:$D$107,MATCH($A100,Partidos!$A$4:$A$107,0)),"")</f>
        <v>Ganador Cuartos 1</v>
      </c>
      <c r="E100" s="24" t="str">
        <f>IFERROR(INDEX(Partidos!$E$4:$E$107,MATCH($A100,Partidos!$A$4:$A$107,0)),"")</f>
        <v>Ganador Cuartos 2</v>
      </c>
      <c r="F100" s="32"/>
      <c r="G100" s="32"/>
      <c r="H100" s="32"/>
    </row>
    <row r="101" spans="1:8" x14ac:dyDescent="0.3">
      <c r="A101" s="29">
        <v>98</v>
      </c>
      <c r="B101" s="29" t="s">
        <v>237</v>
      </c>
      <c r="C101" s="24" t="s">
        <v>236</v>
      </c>
      <c r="D101" s="24" t="str">
        <f>IFERROR(INDEX(Partidos!$D$4:$D$107,MATCH($A101,Partidos!$A$4:$A$107,0)),"")</f>
        <v>Ganador Cuartos 3</v>
      </c>
      <c r="E101" s="24" t="str">
        <f>IFERROR(INDEX(Partidos!$E$4:$E$107,MATCH($A101,Partidos!$A$4:$A$107,0)),"")</f>
        <v>Ganador Cuartos 4</v>
      </c>
      <c r="F101" s="32"/>
      <c r="G101" s="32"/>
      <c r="H101" s="32"/>
    </row>
    <row r="102" spans="1:8" x14ac:dyDescent="0.3">
      <c r="A102" s="31">
        <v>99</v>
      </c>
      <c r="B102" s="31" t="s">
        <v>240</v>
      </c>
      <c r="C102" s="24" t="s">
        <v>236</v>
      </c>
      <c r="D102" s="24" t="str">
        <f>IFERROR(INDEX(Partidos!$D$4:$D$107,MATCH($A102,Partidos!$A$4:$A$107,0)),"")</f>
        <v>Ganador Cuartos 5</v>
      </c>
      <c r="E102" s="24" t="str">
        <f>IFERROR(INDEX(Partidos!$E$4:$E$107,MATCH($A102,Partidos!$A$4:$A$107,0)),"")</f>
        <v>Ganador Cuartos 6</v>
      </c>
      <c r="F102" s="32"/>
      <c r="G102" s="32"/>
      <c r="H102" s="32"/>
    </row>
    <row r="103" spans="1:8" x14ac:dyDescent="0.3">
      <c r="A103" s="29">
        <v>100</v>
      </c>
      <c r="B103" s="29" t="s">
        <v>240</v>
      </c>
      <c r="C103" s="24" t="s">
        <v>236</v>
      </c>
      <c r="D103" s="24" t="str">
        <f>IFERROR(INDEX(Partidos!$D$4:$D$107,MATCH($A103,Partidos!$A$4:$A$107,0)),"")</f>
        <v>Ganador Cuartos 7</v>
      </c>
      <c r="E103" s="24" t="str">
        <f>IFERROR(INDEX(Partidos!$E$4:$E$107,MATCH($A103,Partidos!$A$4:$A$107,0)),"")</f>
        <v>Ganador Cuartos 8</v>
      </c>
      <c r="F103" s="32"/>
      <c r="G103" s="32"/>
      <c r="H103" s="32"/>
    </row>
    <row r="104" spans="1:8" x14ac:dyDescent="0.3">
      <c r="A104" s="31">
        <v>101</v>
      </c>
      <c r="B104" s="31" t="s">
        <v>245</v>
      </c>
      <c r="C104" s="24" t="s">
        <v>248</v>
      </c>
      <c r="D104" s="24" t="str">
        <f>IFERROR(INDEX(Partidos!$D$4:$D$107,MATCH($A104,Partidos!$A$4:$A$107,0)),"")</f>
        <v>Ganador Semifinal 1</v>
      </c>
      <c r="E104" s="24" t="str">
        <f>IFERROR(INDEX(Partidos!$E$4:$E$107,MATCH($A104,Partidos!$A$4:$A$107,0)),"")</f>
        <v>Ganador Semifinal 2</v>
      </c>
      <c r="F104" s="32"/>
      <c r="G104" s="32"/>
      <c r="H104" s="32"/>
    </row>
    <row r="105" spans="1:8" x14ac:dyDescent="0.3">
      <c r="A105" s="29">
        <v>102</v>
      </c>
      <c r="B105" s="29" t="s">
        <v>249</v>
      </c>
      <c r="C105" s="24" t="s">
        <v>248</v>
      </c>
      <c r="D105" s="24" t="str">
        <f>IFERROR(INDEX(Partidos!$D$4:$D$107,MATCH($A105,Partidos!$A$4:$A$107,0)),"")</f>
        <v>Ganador Semifinal 3</v>
      </c>
      <c r="E105" s="24" t="str">
        <f>IFERROR(INDEX(Partidos!$E$4:$E$107,MATCH($A105,Partidos!$A$4:$A$107,0)),"")</f>
        <v>Ganador Semifinal 4</v>
      </c>
      <c r="F105" s="32"/>
      <c r="G105" s="32"/>
      <c r="H105" s="32"/>
    </row>
    <row r="106" spans="1:8" x14ac:dyDescent="0.3">
      <c r="A106" s="31">
        <v>103</v>
      </c>
      <c r="B106" s="31" t="s">
        <v>252</v>
      </c>
      <c r="C106" s="24" t="s">
        <v>255</v>
      </c>
      <c r="D106" s="24" t="str">
        <f>IFERROR(INDEX(Partidos!$D$4:$D$107,MATCH($A106,Partidos!$A$4:$A$107,0)),"")</f>
        <v>Perdedor Semifinal 1</v>
      </c>
      <c r="E106" s="24" t="str">
        <f>IFERROR(INDEX(Partidos!$E$4:$E$107,MATCH($A106,Partidos!$A$4:$A$107,0)),"")</f>
        <v>Perdedor Semifinal 2</v>
      </c>
      <c r="F106" s="32"/>
      <c r="G106" s="32"/>
      <c r="H106" s="32"/>
    </row>
    <row r="107" spans="1:8" x14ac:dyDescent="0.3">
      <c r="A107" s="29">
        <v>104</v>
      </c>
      <c r="B107" s="29" t="s">
        <v>256</v>
      </c>
      <c r="C107" s="24" t="s">
        <v>257</v>
      </c>
      <c r="D107" s="24" t="str">
        <f>IFERROR(INDEX(Partidos!$D$4:$D$107,MATCH($A107,Partidos!$A$4:$A$107,0)),"")</f>
        <v>Ganador Semifinal 1</v>
      </c>
      <c r="E107" s="24" t="str">
        <f>IFERROR(INDEX(Partidos!$E$4:$E$107,MATCH($A107,Partidos!$A$4:$A$107,0)),"")</f>
        <v>Ganador Semifinal 2</v>
      </c>
      <c r="F107" s="32"/>
      <c r="G107" s="32"/>
      <c r="H107" s="32"/>
    </row>
    <row r="109" spans="1:8" ht="15.6" x14ac:dyDescent="0.3">
      <c r="A109" s="13" t="s">
        <v>279</v>
      </c>
      <c r="B109" s="14"/>
      <c r="C109" s="14"/>
    </row>
    <row r="110" spans="1:8" x14ac:dyDescent="0.3">
      <c r="A110" s="19" t="s">
        <v>67</v>
      </c>
      <c r="B110" s="19" t="s">
        <v>280</v>
      </c>
      <c r="C110" s="19" t="s">
        <v>68</v>
      </c>
    </row>
    <row r="111" spans="1:8" x14ac:dyDescent="0.3">
      <c r="A111" s="29" t="s">
        <v>72</v>
      </c>
      <c r="B111" s="35" t="s">
        <v>130</v>
      </c>
      <c r="C111" s="31">
        <f>IFERROR(Resumen!$B$34,"")</f>
        <v>0</v>
      </c>
    </row>
    <row r="112" spans="1:8" x14ac:dyDescent="0.3">
      <c r="A112" s="31" t="s">
        <v>73</v>
      </c>
      <c r="B112" s="35" t="s">
        <v>148</v>
      </c>
      <c r="C112" s="31">
        <f>IFERROR(Resumen!$B$35,"")</f>
        <v>0</v>
      </c>
    </row>
    <row r="113" spans="1:3" x14ac:dyDescent="0.3">
      <c r="A113" s="29" t="s">
        <v>74</v>
      </c>
      <c r="B113" s="35" t="s">
        <v>139</v>
      </c>
      <c r="C113" s="31">
        <f>IFERROR(Resumen!$B$36,"")</f>
        <v>0</v>
      </c>
    </row>
    <row r="114" spans="1:3" ht="28.8" x14ac:dyDescent="0.3">
      <c r="A114" s="31" t="s">
        <v>75</v>
      </c>
      <c r="B114" s="35" t="s">
        <v>282</v>
      </c>
      <c r="C114" s="31">
        <f>IFERROR(Resumen!$B$37,"")</f>
        <v>0</v>
      </c>
    </row>
    <row r="115" spans="1:3" ht="28.8" x14ac:dyDescent="0.3">
      <c r="A115" s="29" t="s">
        <v>76</v>
      </c>
      <c r="B115" s="35" t="s">
        <v>287</v>
      </c>
      <c r="C115" s="31">
        <f>IFERROR(Resumen!$B$38,"")</f>
        <v>0</v>
      </c>
    </row>
    <row r="116" spans="1:3" x14ac:dyDescent="0.3">
      <c r="A116" s="31" t="s">
        <v>77</v>
      </c>
      <c r="B116" s="35" t="s">
        <v>283</v>
      </c>
      <c r="C116" s="31">
        <f>IFERROR(Resumen!$B$39,"")</f>
        <v>0</v>
      </c>
    </row>
    <row r="117" spans="1:3" x14ac:dyDescent="0.3">
      <c r="A117" s="29" t="s">
        <v>78</v>
      </c>
      <c r="B117" s="35" t="s">
        <v>288</v>
      </c>
      <c r="C117" s="31">
        <f>IFERROR(Resumen!$B$40,"")</f>
        <v>0</v>
      </c>
    </row>
    <row r="118" spans="1:3" ht="28.8" x14ac:dyDescent="0.3">
      <c r="A118" s="31" t="s">
        <v>79</v>
      </c>
      <c r="B118" s="35" t="s">
        <v>289</v>
      </c>
      <c r="C118" s="31">
        <f>IFERROR(Resumen!$B$41,"")</f>
        <v>0</v>
      </c>
    </row>
  </sheetData>
  <autoFilter ref="A3:H107" xr:uid="{00000000-0009-0000-0000-000007000000}"/>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E9E9E"/>
  </sheetPr>
  <dimension ref="A1:H118"/>
  <sheetViews>
    <sheetView showGridLines="0" workbookViewId="0">
      <pane ySplit="3" topLeftCell="A4" activePane="bottomLeft" state="frozen"/>
      <selection pane="bottomLeft" activeCell="I1" sqref="I1"/>
    </sheetView>
  </sheetViews>
  <sheetFormatPr defaultRowHeight="14.4" x14ac:dyDescent="0.3"/>
  <cols>
    <col min="1" max="1" width="30" customWidth="1"/>
    <col min="2" max="2" width="11" customWidth="1"/>
    <col min="3" max="3" width="18" customWidth="1"/>
    <col min="4" max="5" width="22" customWidth="1"/>
    <col min="6" max="7" width="12" customWidth="1"/>
    <col min="8" max="8" width="14" customWidth="1"/>
  </cols>
  <sheetData>
    <row r="1" spans="1:8" ht="43.95" customHeight="1" x14ac:dyDescent="0.3">
      <c r="A1" s="7" t="s">
        <v>290</v>
      </c>
      <c r="B1" s="1"/>
      <c r="C1" s="1"/>
      <c r="D1" s="1"/>
      <c r="E1" s="1"/>
      <c r="F1" s="1"/>
      <c r="G1" s="1"/>
      <c r="H1" s="1"/>
    </row>
    <row r="2" spans="1:8" ht="18" customHeight="1" x14ac:dyDescent="0.3">
      <c r="A2" s="8" t="s">
        <v>276</v>
      </c>
      <c r="B2" s="9"/>
      <c r="C2" s="9"/>
      <c r="D2" s="9"/>
      <c r="E2" s="9"/>
      <c r="F2" s="9"/>
      <c r="G2" s="9"/>
      <c r="H2" s="9"/>
    </row>
    <row r="3" spans="1:8" ht="28.8" x14ac:dyDescent="0.3">
      <c r="A3" s="19" t="s">
        <v>260</v>
      </c>
      <c r="B3" s="19" t="s">
        <v>49</v>
      </c>
      <c r="C3" s="19" t="s">
        <v>90</v>
      </c>
      <c r="D3" s="19" t="s">
        <v>85</v>
      </c>
      <c r="E3" s="19" t="s">
        <v>86</v>
      </c>
      <c r="F3" s="19" t="s">
        <v>277</v>
      </c>
      <c r="G3" s="19" t="s">
        <v>278</v>
      </c>
      <c r="H3" s="19" t="s">
        <v>91</v>
      </c>
    </row>
    <row r="4" spans="1:8" x14ac:dyDescent="0.3">
      <c r="A4" s="31">
        <v>1</v>
      </c>
      <c r="B4" s="31" t="s">
        <v>92</v>
      </c>
      <c r="C4" s="24" t="s">
        <v>96</v>
      </c>
      <c r="D4" s="24" t="str">
        <f>IFERROR(INDEX(Partidos!$D$4:$D$107,MATCH($A4,Partidos!$A$4:$A$107,0)),"")</f>
        <v>México</v>
      </c>
      <c r="E4" s="24" t="str">
        <f>IFERROR(INDEX(Partidos!$E$4:$E$107,MATCH($A4,Partidos!$A$4:$A$107,0)),"")</f>
        <v>Sudáfrica</v>
      </c>
      <c r="F4" s="32">
        <v>2</v>
      </c>
      <c r="G4" s="32">
        <v>1</v>
      </c>
      <c r="H4" s="33" t="s">
        <v>97</v>
      </c>
    </row>
    <row r="5" spans="1:8" x14ac:dyDescent="0.3">
      <c r="A5" s="29">
        <v>2</v>
      </c>
      <c r="B5" s="29" t="s">
        <v>92</v>
      </c>
      <c r="C5" s="24" t="s">
        <v>96</v>
      </c>
      <c r="D5" s="24" t="str">
        <f>IFERROR(INDEX(Partidos!$D$4:$D$107,MATCH($A5,Partidos!$A$4:$A$107,0)),"")</f>
        <v>República de Corea</v>
      </c>
      <c r="E5" s="24" t="str">
        <f>IFERROR(INDEX(Partidos!$E$4:$E$107,MATCH($A5,Partidos!$A$4:$A$107,0)),"")</f>
        <v>República Checa</v>
      </c>
      <c r="F5" s="32">
        <v>0</v>
      </c>
      <c r="G5" s="32">
        <v>1</v>
      </c>
      <c r="H5" s="33" t="s">
        <v>97</v>
      </c>
    </row>
    <row r="6" spans="1:8" x14ac:dyDescent="0.3">
      <c r="A6" s="31">
        <v>3</v>
      </c>
      <c r="B6" s="31" t="s">
        <v>101</v>
      </c>
      <c r="C6" s="24" t="s">
        <v>96</v>
      </c>
      <c r="D6" s="24" t="str">
        <f>IFERROR(INDEX(Partidos!$D$4:$D$107,MATCH($A6,Partidos!$A$4:$A$107,0)),"")</f>
        <v>Canadá</v>
      </c>
      <c r="E6" s="24" t="str">
        <f>IFERROR(INDEX(Partidos!$E$4:$E$107,MATCH($A6,Partidos!$A$4:$A$107,0)),"")</f>
        <v>Bosnia y Herzegovina</v>
      </c>
      <c r="F6" s="32">
        <v>1</v>
      </c>
      <c r="G6" s="32">
        <v>1</v>
      </c>
      <c r="H6" s="33" t="s">
        <v>97</v>
      </c>
    </row>
    <row r="7" spans="1:8" x14ac:dyDescent="0.3">
      <c r="A7" s="29">
        <v>4</v>
      </c>
      <c r="B7" s="29" t="s">
        <v>101</v>
      </c>
      <c r="C7" s="24" t="s">
        <v>96</v>
      </c>
      <c r="D7" s="24" t="str">
        <f>IFERROR(INDEX(Partidos!$D$4:$D$107,MATCH($A7,Partidos!$A$4:$A$107,0)),"")</f>
        <v>Estados Unidos</v>
      </c>
      <c r="E7" s="24" t="str">
        <f>IFERROR(INDEX(Partidos!$E$4:$E$107,MATCH($A7,Partidos!$A$4:$A$107,0)),"")</f>
        <v>Paraguay</v>
      </c>
      <c r="F7" s="32">
        <v>0</v>
      </c>
      <c r="G7" s="32">
        <v>1</v>
      </c>
      <c r="H7" s="33" t="s">
        <v>97</v>
      </c>
    </row>
    <row r="8" spans="1:8" x14ac:dyDescent="0.3">
      <c r="A8" s="31">
        <v>5</v>
      </c>
      <c r="B8" s="31" t="s">
        <v>108</v>
      </c>
      <c r="C8" s="24" t="s">
        <v>96</v>
      </c>
      <c r="D8" s="24" t="str">
        <f>IFERROR(INDEX(Partidos!$D$4:$D$107,MATCH($A8,Partidos!$A$4:$A$107,0)),"")</f>
        <v>Catar</v>
      </c>
      <c r="E8" s="24" t="str">
        <f>IFERROR(INDEX(Partidos!$E$4:$E$107,MATCH($A8,Partidos!$A$4:$A$107,0)),"")</f>
        <v>Suiza</v>
      </c>
      <c r="F8" s="32">
        <v>0</v>
      </c>
      <c r="G8" s="32">
        <v>2</v>
      </c>
      <c r="H8" s="33" t="s">
        <v>97</v>
      </c>
    </row>
    <row r="9" spans="1:8" x14ac:dyDescent="0.3">
      <c r="A9" s="29">
        <v>6</v>
      </c>
      <c r="B9" s="29" t="s">
        <v>108</v>
      </c>
      <c r="C9" s="24" t="s">
        <v>96</v>
      </c>
      <c r="D9" s="24" t="str">
        <f>IFERROR(INDEX(Partidos!$D$4:$D$107,MATCH($A9,Partidos!$A$4:$A$107,0)),"")</f>
        <v>Brasil</v>
      </c>
      <c r="E9" s="24" t="str">
        <f>IFERROR(INDEX(Partidos!$E$4:$E$107,MATCH($A9,Partidos!$A$4:$A$107,0)),"")</f>
        <v>Marruecos</v>
      </c>
      <c r="F9" s="32">
        <v>0</v>
      </c>
      <c r="G9" s="32">
        <v>1</v>
      </c>
      <c r="H9" s="33" t="s">
        <v>97</v>
      </c>
    </row>
    <row r="10" spans="1:8" x14ac:dyDescent="0.3">
      <c r="A10" s="31">
        <v>7</v>
      </c>
      <c r="B10" s="31" t="s">
        <v>108</v>
      </c>
      <c r="C10" s="24" t="s">
        <v>96</v>
      </c>
      <c r="D10" s="24" t="str">
        <f>IFERROR(INDEX(Partidos!$D$4:$D$107,MATCH($A10,Partidos!$A$4:$A$107,0)),"")</f>
        <v>Haití</v>
      </c>
      <c r="E10" s="24" t="str">
        <f>IFERROR(INDEX(Partidos!$E$4:$E$107,MATCH($A10,Partidos!$A$4:$A$107,0)),"")</f>
        <v>Escocia</v>
      </c>
      <c r="F10" s="32">
        <v>0</v>
      </c>
      <c r="G10" s="32">
        <v>3</v>
      </c>
      <c r="H10" s="33" t="s">
        <v>97</v>
      </c>
    </row>
    <row r="11" spans="1:8" x14ac:dyDescent="0.3">
      <c r="A11" s="29">
        <v>8</v>
      </c>
      <c r="B11" s="29" t="s">
        <v>108</v>
      </c>
      <c r="C11" s="24" t="s">
        <v>96</v>
      </c>
      <c r="D11" s="24" t="str">
        <f>IFERROR(INDEX(Partidos!$D$4:$D$107,MATCH($A11,Partidos!$A$4:$A$107,0)),"")</f>
        <v>Australia</v>
      </c>
      <c r="E11" s="24" t="str">
        <f>IFERROR(INDEX(Partidos!$E$4:$E$107,MATCH($A11,Partidos!$A$4:$A$107,0)),"")</f>
        <v>Turquía</v>
      </c>
      <c r="F11" s="32">
        <v>0</v>
      </c>
      <c r="G11" s="32">
        <v>2</v>
      </c>
      <c r="H11" s="33" t="s">
        <v>97</v>
      </c>
    </row>
    <row r="12" spans="1:8" x14ac:dyDescent="0.3">
      <c r="A12" s="31">
        <v>9</v>
      </c>
      <c r="B12" s="31" t="s">
        <v>119</v>
      </c>
      <c r="C12" s="24" t="s">
        <v>96</v>
      </c>
      <c r="D12" s="24" t="str">
        <f>IFERROR(INDEX(Partidos!$D$4:$D$107,MATCH($A12,Partidos!$A$4:$A$107,0)),"")</f>
        <v>Alemania</v>
      </c>
      <c r="E12" s="24" t="str">
        <f>IFERROR(INDEX(Partidos!$E$4:$E$107,MATCH($A12,Partidos!$A$4:$A$107,0)),"")</f>
        <v>Curazao</v>
      </c>
      <c r="F12" s="32">
        <v>4</v>
      </c>
      <c r="G12" s="32">
        <v>0</v>
      </c>
      <c r="H12" s="33" t="s">
        <v>97</v>
      </c>
    </row>
    <row r="13" spans="1:8" x14ac:dyDescent="0.3">
      <c r="A13" s="29">
        <v>10</v>
      </c>
      <c r="B13" s="29" t="s">
        <v>119</v>
      </c>
      <c r="C13" s="24" t="s">
        <v>96</v>
      </c>
      <c r="D13" s="24" t="str">
        <f>IFERROR(INDEX(Partidos!$D$4:$D$107,MATCH($A13,Partidos!$A$4:$A$107,0)),"")</f>
        <v>Países Bajos</v>
      </c>
      <c r="E13" s="24" t="str">
        <f>IFERROR(INDEX(Partidos!$E$4:$E$107,MATCH($A13,Partidos!$A$4:$A$107,0)),"")</f>
        <v>Japón</v>
      </c>
      <c r="F13" s="32">
        <v>1</v>
      </c>
      <c r="G13" s="32">
        <v>1</v>
      </c>
      <c r="H13" s="33" t="s">
        <v>97</v>
      </c>
    </row>
    <row r="14" spans="1:8" x14ac:dyDescent="0.3">
      <c r="A14" s="31">
        <v>11</v>
      </c>
      <c r="B14" s="31" t="s">
        <v>119</v>
      </c>
      <c r="C14" s="24" t="s">
        <v>96</v>
      </c>
      <c r="D14" s="24" t="str">
        <f>IFERROR(INDEX(Partidos!$D$4:$D$107,MATCH($A14,Partidos!$A$4:$A$107,0)),"")</f>
        <v>Costa de Marfil</v>
      </c>
      <c r="E14" s="24" t="str">
        <f>IFERROR(INDEX(Partidos!$E$4:$E$107,MATCH($A14,Partidos!$A$4:$A$107,0)),"")</f>
        <v>Ecuador</v>
      </c>
      <c r="F14" s="32">
        <v>1</v>
      </c>
      <c r="G14" s="32">
        <v>2</v>
      </c>
      <c r="H14" s="33" t="s">
        <v>97</v>
      </c>
    </row>
    <row r="15" spans="1:8" x14ac:dyDescent="0.3">
      <c r="A15" s="29">
        <v>12</v>
      </c>
      <c r="B15" s="29" t="s">
        <v>119</v>
      </c>
      <c r="C15" s="24" t="s">
        <v>96</v>
      </c>
      <c r="D15" s="24" t="str">
        <f>IFERROR(INDEX(Partidos!$D$4:$D$107,MATCH($A15,Partidos!$A$4:$A$107,0)),"")</f>
        <v>Suecia</v>
      </c>
      <c r="E15" s="24" t="str">
        <f>IFERROR(INDEX(Partidos!$E$4:$E$107,MATCH($A15,Partidos!$A$4:$A$107,0)),"")</f>
        <v>Túnez</v>
      </c>
      <c r="F15" s="32">
        <v>1</v>
      </c>
      <c r="G15" s="32">
        <v>0</v>
      </c>
      <c r="H15" s="33" t="s">
        <v>97</v>
      </c>
    </row>
    <row r="16" spans="1:8" x14ac:dyDescent="0.3">
      <c r="A16" s="31">
        <v>13</v>
      </c>
      <c r="B16" s="31" t="s">
        <v>129</v>
      </c>
      <c r="C16" s="24" t="s">
        <v>96</v>
      </c>
      <c r="D16" s="24" t="str">
        <f>IFERROR(INDEX(Partidos!$D$4:$D$107,MATCH($A16,Partidos!$A$4:$A$107,0)),"")</f>
        <v>España</v>
      </c>
      <c r="E16" s="24" t="str">
        <f>IFERROR(INDEX(Partidos!$E$4:$E$107,MATCH($A16,Partidos!$A$4:$A$107,0)),"")</f>
        <v>Cabo Verde</v>
      </c>
      <c r="F16" s="32">
        <v>3</v>
      </c>
      <c r="G16" s="32">
        <v>0</v>
      </c>
      <c r="H16" s="33" t="s">
        <v>97</v>
      </c>
    </row>
    <row r="17" spans="1:8" x14ac:dyDescent="0.3">
      <c r="A17" s="29">
        <v>14</v>
      </c>
      <c r="B17" s="29" t="s">
        <v>129</v>
      </c>
      <c r="C17" s="24" t="s">
        <v>96</v>
      </c>
      <c r="D17" s="24" t="str">
        <f>IFERROR(INDEX(Partidos!$D$4:$D$107,MATCH($A17,Partidos!$A$4:$A$107,0)),"")</f>
        <v>Bélgica</v>
      </c>
      <c r="E17" s="24" t="str">
        <f>IFERROR(INDEX(Partidos!$E$4:$E$107,MATCH($A17,Partidos!$A$4:$A$107,0)),"")</f>
        <v>Egipto</v>
      </c>
      <c r="F17" s="32">
        <v>1</v>
      </c>
      <c r="G17" s="32">
        <v>0</v>
      </c>
      <c r="H17" s="33" t="s">
        <v>97</v>
      </c>
    </row>
    <row r="18" spans="1:8" x14ac:dyDescent="0.3">
      <c r="A18" s="31">
        <v>15</v>
      </c>
      <c r="B18" s="31" t="s">
        <v>129</v>
      </c>
      <c r="C18" s="24" t="s">
        <v>96</v>
      </c>
      <c r="D18" s="24" t="str">
        <f>IFERROR(INDEX(Partidos!$D$4:$D$107,MATCH($A18,Partidos!$A$4:$A$107,0)),"")</f>
        <v>Arabia Saudí</v>
      </c>
      <c r="E18" s="24" t="str">
        <f>IFERROR(INDEX(Partidos!$E$4:$E$107,MATCH($A18,Partidos!$A$4:$A$107,0)),"")</f>
        <v>Uruguay</v>
      </c>
      <c r="F18" s="32">
        <v>0</v>
      </c>
      <c r="G18" s="32">
        <v>0</v>
      </c>
      <c r="H18" s="33" t="s">
        <v>97</v>
      </c>
    </row>
    <row r="19" spans="1:8" x14ac:dyDescent="0.3">
      <c r="A19" s="29">
        <v>16</v>
      </c>
      <c r="B19" s="29" t="s">
        <v>129</v>
      </c>
      <c r="C19" s="24" t="s">
        <v>96</v>
      </c>
      <c r="D19" s="24" t="str">
        <f>IFERROR(INDEX(Partidos!$D$4:$D$107,MATCH($A19,Partidos!$A$4:$A$107,0)),"")</f>
        <v>Irán</v>
      </c>
      <c r="E19" s="24" t="str">
        <f>IFERROR(INDEX(Partidos!$E$4:$E$107,MATCH($A19,Partidos!$A$4:$A$107,0)),"")</f>
        <v>Nueva Zelanda</v>
      </c>
      <c r="F19" s="32">
        <v>1</v>
      </c>
      <c r="G19" s="32">
        <v>1</v>
      </c>
      <c r="H19" s="33" t="s">
        <v>97</v>
      </c>
    </row>
    <row r="20" spans="1:8" x14ac:dyDescent="0.3">
      <c r="A20" s="31">
        <v>17</v>
      </c>
      <c r="B20" s="31" t="s">
        <v>138</v>
      </c>
      <c r="C20" s="24" t="s">
        <v>96</v>
      </c>
      <c r="D20" s="24" t="str">
        <f>IFERROR(INDEX(Partidos!$D$4:$D$107,MATCH($A20,Partidos!$A$4:$A$107,0)),"")</f>
        <v>Francia</v>
      </c>
      <c r="E20" s="24" t="str">
        <f>IFERROR(INDEX(Partidos!$E$4:$E$107,MATCH($A20,Partidos!$A$4:$A$107,0)),"")</f>
        <v>Senegal</v>
      </c>
      <c r="F20" s="32">
        <v>2</v>
      </c>
      <c r="G20" s="32">
        <v>2</v>
      </c>
      <c r="H20" s="33" t="s">
        <v>97</v>
      </c>
    </row>
    <row r="21" spans="1:8" x14ac:dyDescent="0.3">
      <c r="A21" s="29">
        <v>18</v>
      </c>
      <c r="B21" s="29" t="s">
        <v>138</v>
      </c>
      <c r="C21" s="24" t="s">
        <v>96</v>
      </c>
      <c r="D21" s="24" t="str">
        <f>IFERROR(INDEX(Partidos!$D$4:$D$107,MATCH($A21,Partidos!$A$4:$A$107,0)),"")</f>
        <v>Irak</v>
      </c>
      <c r="E21" s="24" t="str">
        <f>IFERROR(INDEX(Partidos!$E$4:$E$107,MATCH($A21,Partidos!$A$4:$A$107,0)),"")</f>
        <v>Noruega</v>
      </c>
      <c r="F21" s="32">
        <v>0</v>
      </c>
      <c r="G21" s="32">
        <v>2</v>
      </c>
      <c r="H21" s="33" t="s">
        <v>97</v>
      </c>
    </row>
    <row r="22" spans="1:8" x14ac:dyDescent="0.3">
      <c r="A22" s="31">
        <v>19</v>
      </c>
      <c r="B22" s="31" t="s">
        <v>138</v>
      </c>
      <c r="C22" s="24" t="s">
        <v>96</v>
      </c>
      <c r="D22" s="24" t="str">
        <f>IFERROR(INDEX(Partidos!$D$4:$D$107,MATCH($A22,Partidos!$A$4:$A$107,0)),"")</f>
        <v>Argentina</v>
      </c>
      <c r="E22" s="24" t="str">
        <f>IFERROR(INDEX(Partidos!$E$4:$E$107,MATCH($A22,Partidos!$A$4:$A$107,0)),"")</f>
        <v>Argelia</v>
      </c>
      <c r="F22" s="32">
        <v>2</v>
      </c>
      <c r="G22" s="32">
        <v>1</v>
      </c>
      <c r="H22" s="33" t="s">
        <v>97</v>
      </c>
    </row>
    <row r="23" spans="1:8" x14ac:dyDescent="0.3">
      <c r="A23" s="29">
        <v>20</v>
      </c>
      <c r="B23" s="29" t="s">
        <v>138</v>
      </c>
      <c r="C23" s="24" t="s">
        <v>96</v>
      </c>
      <c r="D23" s="24" t="str">
        <f>IFERROR(INDEX(Partidos!$D$4:$D$107,MATCH($A23,Partidos!$A$4:$A$107,0)),"")</f>
        <v>Austria</v>
      </c>
      <c r="E23" s="24" t="str">
        <f>IFERROR(INDEX(Partidos!$E$4:$E$107,MATCH($A23,Partidos!$A$4:$A$107,0)),"")</f>
        <v>Jordania</v>
      </c>
      <c r="F23" s="32">
        <v>2</v>
      </c>
      <c r="G23" s="32">
        <v>0</v>
      </c>
      <c r="H23" s="33" t="s">
        <v>97</v>
      </c>
    </row>
    <row r="24" spans="1:8" x14ac:dyDescent="0.3">
      <c r="A24" s="31">
        <v>21</v>
      </c>
      <c r="B24" s="31" t="s">
        <v>147</v>
      </c>
      <c r="C24" s="24" t="s">
        <v>96</v>
      </c>
      <c r="D24" s="24" t="str">
        <f>IFERROR(INDEX(Partidos!$D$4:$D$107,MATCH($A24,Partidos!$A$4:$A$107,0)),"")</f>
        <v>Portugal</v>
      </c>
      <c r="E24" s="24" t="str">
        <f>IFERROR(INDEX(Partidos!$E$4:$E$107,MATCH($A24,Partidos!$A$4:$A$107,0)),"")</f>
        <v>RD Congo</v>
      </c>
      <c r="F24" s="32">
        <v>3</v>
      </c>
      <c r="G24" s="32">
        <v>0</v>
      </c>
      <c r="H24" s="33" t="s">
        <v>97</v>
      </c>
    </row>
    <row r="25" spans="1:8" x14ac:dyDescent="0.3">
      <c r="A25" s="29">
        <v>22</v>
      </c>
      <c r="B25" s="29" t="s">
        <v>147</v>
      </c>
      <c r="C25" s="24" t="s">
        <v>96</v>
      </c>
      <c r="D25" s="24" t="str">
        <f>IFERROR(INDEX(Partidos!$D$4:$D$107,MATCH($A25,Partidos!$A$4:$A$107,0)),"")</f>
        <v>Inglaterra</v>
      </c>
      <c r="E25" s="24" t="str">
        <f>IFERROR(INDEX(Partidos!$E$4:$E$107,MATCH($A25,Partidos!$A$4:$A$107,0)),"")</f>
        <v>Croacia</v>
      </c>
      <c r="F25" s="32">
        <v>2</v>
      </c>
      <c r="G25" s="32">
        <v>1</v>
      </c>
      <c r="H25" s="33" t="s">
        <v>97</v>
      </c>
    </row>
    <row r="26" spans="1:8" x14ac:dyDescent="0.3">
      <c r="A26" s="31">
        <v>23</v>
      </c>
      <c r="B26" s="31" t="s">
        <v>147</v>
      </c>
      <c r="C26" s="24" t="s">
        <v>96</v>
      </c>
      <c r="D26" s="24" t="str">
        <f>IFERROR(INDEX(Partidos!$D$4:$D$107,MATCH($A26,Partidos!$A$4:$A$107,0)),"")</f>
        <v>Ghana</v>
      </c>
      <c r="E26" s="24" t="str">
        <f>IFERROR(INDEX(Partidos!$E$4:$E$107,MATCH($A26,Partidos!$A$4:$A$107,0)),"")</f>
        <v>Panamá</v>
      </c>
      <c r="F26" s="32">
        <v>2</v>
      </c>
      <c r="G26" s="32">
        <v>1</v>
      </c>
      <c r="H26" s="33" t="s">
        <v>97</v>
      </c>
    </row>
    <row r="27" spans="1:8" x14ac:dyDescent="0.3">
      <c r="A27" s="29">
        <v>24</v>
      </c>
      <c r="B27" s="29" t="s">
        <v>147</v>
      </c>
      <c r="C27" s="24" t="s">
        <v>96</v>
      </c>
      <c r="D27" s="24" t="str">
        <f>IFERROR(INDEX(Partidos!$D$4:$D$107,MATCH($A27,Partidos!$A$4:$A$107,0)),"")</f>
        <v>Uzbekistán</v>
      </c>
      <c r="E27" s="24" t="str">
        <f>IFERROR(INDEX(Partidos!$E$4:$E$107,MATCH($A27,Partidos!$A$4:$A$107,0)),"")</f>
        <v>Colombia</v>
      </c>
      <c r="F27" s="32">
        <v>0</v>
      </c>
      <c r="G27" s="32">
        <v>2</v>
      </c>
      <c r="H27" s="33" t="s">
        <v>97</v>
      </c>
    </row>
    <row r="28" spans="1:8" x14ac:dyDescent="0.3">
      <c r="A28" s="31">
        <v>25</v>
      </c>
      <c r="B28" s="31" t="s">
        <v>156</v>
      </c>
      <c r="C28" s="24" t="s">
        <v>96</v>
      </c>
      <c r="D28" s="24" t="str">
        <f>IFERROR(INDEX(Partidos!$D$4:$D$107,MATCH($A28,Partidos!$A$4:$A$107,0)),"")</f>
        <v>República Checa</v>
      </c>
      <c r="E28" s="24" t="str">
        <f>IFERROR(INDEX(Partidos!$E$4:$E$107,MATCH($A28,Partidos!$A$4:$A$107,0)),"")</f>
        <v>Sudáfrica</v>
      </c>
      <c r="F28" s="32">
        <v>2</v>
      </c>
      <c r="G28" s="32">
        <v>0</v>
      </c>
      <c r="H28" s="33" t="s">
        <v>97</v>
      </c>
    </row>
    <row r="29" spans="1:8" x14ac:dyDescent="0.3">
      <c r="A29" s="29">
        <v>26</v>
      </c>
      <c r="B29" s="29" t="s">
        <v>156</v>
      </c>
      <c r="C29" s="24" t="s">
        <v>96</v>
      </c>
      <c r="D29" s="24" t="str">
        <f>IFERROR(INDEX(Partidos!$D$4:$D$107,MATCH($A29,Partidos!$A$4:$A$107,0)),"")</f>
        <v>Suiza</v>
      </c>
      <c r="E29" s="24" t="str">
        <f>IFERROR(INDEX(Partidos!$E$4:$E$107,MATCH($A29,Partidos!$A$4:$A$107,0)),"")</f>
        <v>Bosnia y Herzegovina</v>
      </c>
      <c r="F29" s="32">
        <v>2</v>
      </c>
      <c r="G29" s="32">
        <v>0</v>
      </c>
      <c r="H29" s="33" t="s">
        <v>97</v>
      </c>
    </row>
    <row r="30" spans="1:8" x14ac:dyDescent="0.3">
      <c r="A30" s="31">
        <v>27</v>
      </c>
      <c r="B30" s="31" t="s">
        <v>156</v>
      </c>
      <c r="C30" s="24" t="s">
        <v>96</v>
      </c>
      <c r="D30" s="24" t="str">
        <f>IFERROR(INDEX(Partidos!$D$4:$D$107,MATCH($A30,Partidos!$A$4:$A$107,0)),"")</f>
        <v>Canadá</v>
      </c>
      <c r="E30" s="24" t="str">
        <f>IFERROR(INDEX(Partidos!$E$4:$E$107,MATCH($A30,Partidos!$A$4:$A$107,0)),"")</f>
        <v>Catar</v>
      </c>
      <c r="F30" s="32">
        <v>1</v>
      </c>
      <c r="G30" s="32">
        <v>0</v>
      </c>
      <c r="H30" s="33" t="s">
        <v>97</v>
      </c>
    </row>
    <row r="31" spans="1:8" x14ac:dyDescent="0.3">
      <c r="A31" s="29">
        <v>28</v>
      </c>
      <c r="B31" s="29" t="s">
        <v>156</v>
      </c>
      <c r="C31" s="24" t="s">
        <v>96</v>
      </c>
      <c r="D31" s="24" t="str">
        <f>IFERROR(INDEX(Partidos!$D$4:$D$107,MATCH($A31,Partidos!$A$4:$A$107,0)),"")</f>
        <v>México</v>
      </c>
      <c r="E31" s="24" t="str">
        <f>IFERROR(INDEX(Partidos!$E$4:$E$107,MATCH($A31,Partidos!$A$4:$A$107,0)),"")</f>
        <v>República de Corea</v>
      </c>
      <c r="F31" s="32">
        <v>2</v>
      </c>
      <c r="G31" s="32">
        <v>0</v>
      </c>
      <c r="H31" s="33" t="s">
        <v>97</v>
      </c>
    </row>
    <row r="32" spans="1:8" x14ac:dyDescent="0.3">
      <c r="A32" s="31">
        <v>29</v>
      </c>
      <c r="B32" s="31" t="s">
        <v>157</v>
      </c>
      <c r="C32" s="24" t="s">
        <v>96</v>
      </c>
      <c r="D32" s="24" t="str">
        <f>IFERROR(INDEX(Partidos!$D$4:$D$107,MATCH($A32,Partidos!$A$4:$A$107,0)),"")</f>
        <v>Estados Unidos</v>
      </c>
      <c r="E32" s="24" t="str">
        <f>IFERROR(INDEX(Partidos!$E$4:$E$107,MATCH($A32,Partidos!$A$4:$A$107,0)),"")</f>
        <v>Australia</v>
      </c>
      <c r="F32" s="32">
        <v>1</v>
      </c>
      <c r="G32" s="32">
        <v>0</v>
      </c>
      <c r="H32" s="33" t="s">
        <v>97</v>
      </c>
    </row>
    <row r="33" spans="1:8" x14ac:dyDescent="0.3">
      <c r="A33" s="29">
        <v>30</v>
      </c>
      <c r="B33" s="29" t="s">
        <v>157</v>
      </c>
      <c r="C33" s="24" t="s">
        <v>96</v>
      </c>
      <c r="D33" s="24" t="str">
        <f>IFERROR(INDEX(Partidos!$D$4:$D$107,MATCH($A33,Partidos!$A$4:$A$107,0)),"")</f>
        <v>Escocia</v>
      </c>
      <c r="E33" s="24" t="str">
        <f>IFERROR(INDEX(Partidos!$E$4:$E$107,MATCH($A33,Partidos!$A$4:$A$107,0)),"")</f>
        <v>Marruecos</v>
      </c>
      <c r="F33" s="32">
        <v>0</v>
      </c>
      <c r="G33" s="32">
        <v>1</v>
      </c>
      <c r="H33" s="33" t="s">
        <v>97</v>
      </c>
    </row>
    <row r="34" spans="1:8" x14ac:dyDescent="0.3">
      <c r="A34" s="31">
        <v>31</v>
      </c>
      <c r="B34" s="31" t="s">
        <v>157</v>
      </c>
      <c r="C34" s="24" t="s">
        <v>96</v>
      </c>
      <c r="D34" s="24" t="str">
        <f>IFERROR(INDEX(Partidos!$D$4:$D$107,MATCH($A34,Partidos!$A$4:$A$107,0)),"")</f>
        <v>Brasil</v>
      </c>
      <c r="E34" s="24" t="str">
        <f>IFERROR(INDEX(Partidos!$E$4:$E$107,MATCH($A34,Partidos!$A$4:$A$107,0)),"")</f>
        <v>Haití</v>
      </c>
      <c r="F34" s="32">
        <v>4</v>
      </c>
      <c r="G34" s="32">
        <v>0</v>
      </c>
      <c r="H34" s="33" t="s">
        <v>97</v>
      </c>
    </row>
    <row r="35" spans="1:8" x14ac:dyDescent="0.3">
      <c r="A35" s="29">
        <v>32</v>
      </c>
      <c r="B35" s="29" t="s">
        <v>157</v>
      </c>
      <c r="C35" s="24" t="s">
        <v>96</v>
      </c>
      <c r="D35" s="24" t="str">
        <f>IFERROR(INDEX(Partidos!$D$4:$D$107,MATCH($A35,Partidos!$A$4:$A$107,0)),"")</f>
        <v>Turquía</v>
      </c>
      <c r="E35" s="24" t="str">
        <f>IFERROR(INDEX(Partidos!$E$4:$E$107,MATCH($A35,Partidos!$A$4:$A$107,0)),"")</f>
        <v>Paraguay</v>
      </c>
      <c r="F35" s="32">
        <v>0</v>
      </c>
      <c r="G35" s="32">
        <v>0</v>
      </c>
      <c r="H35" s="33" t="s">
        <v>97</v>
      </c>
    </row>
    <row r="36" spans="1:8" x14ac:dyDescent="0.3">
      <c r="A36" s="31">
        <v>33</v>
      </c>
      <c r="B36" s="31" t="s">
        <v>158</v>
      </c>
      <c r="C36" s="24" t="s">
        <v>96</v>
      </c>
      <c r="D36" s="24" t="str">
        <f>IFERROR(INDEX(Partidos!$D$4:$D$107,MATCH($A36,Partidos!$A$4:$A$107,0)),"")</f>
        <v>Países Bajos</v>
      </c>
      <c r="E36" s="24" t="str">
        <f>IFERROR(INDEX(Partidos!$E$4:$E$107,MATCH($A36,Partidos!$A$4:$A$107,0)),"")</f>
        <v>Suecia</v>
      </c>
      <c r="F36" s="32">
        <v>2</v>
      </c>
      <c r="G36" s="32">
        <v>0</v>
      </c>
      <c r="H36" s="33" t="s">
        <v>97</v>
      </c>
    </row>
    <row r="37" spans="1:8" x14ac:dyDescent="0.3">
      <c r="A37" s="29">
        <v>34</v>
      </c>
      <c r="B37" s="29" t="s">
        <v>158</v>
      </c>
      <c r="C37" s="24" t="s">
        <v>96</v>
      </c>
      <c r="D37" s="24" t="str">
        <f>IFERROR(INDEX(Partidos!$D$4:$D$107,MATCH($A37,Partidos!$A$4:$A$107,0)),"")</f>
        <v>Alemania</v>
      </c>
      <c r="E37" s="24" t="str">
        <f>IFERROR(INDEX(Partidos!$E$4:$E$107,MATCH($A37,Partidos!$A$4:$A$107,0)),"")</f>
        <v>Costa de Marfil</v>
      </c>
      <c r="F37" s="32">
        <v>2</v>
      </c>
      <c r="G37" s="32">
        <v>1</v>
      </c>
      <c r="H37" s="33" t="s">
        <v>97</v>
      </c>
    </row>
    <row r="38" spans="1:8" x14ac:dyDescent="0.3">
      <c r="A38" s="31">
        <v>35</v>
      </c>
      <c r="B38" s="31" t="s">
        <v>158</v>
      </c>
      <c r="C38" s="24" t="s">
        <v>96</v>
      </c>
      <c r="D38" s="24" t="str">
        <f>IFERROR(INDEX(Partidos!$D$4:$D$107,MATCH($A38,Partidos!$A$4:$A$107,0)),"")</f>
        <v>Ecuador</v>
      </c>
      <c r="E38" s="24" t="str">
        <f>IFERROR(INDEX(Partidos!$E$4:$E$107,MATCH($A38,Partidos!$A$4:$A$107,0)),"")</f>
        <v>Curazao</v>
      </c>
      <c r="F38" s="32">
        <v>3</v>
      </c>
      <c r="G38" s="32">
        <v>0</v>
      </c>
      <c r="H38" s="33" t="s">
        <v>97</v>
      </c>
    </row>
    <row r="39" spans="1:8" x14ac:dyDescent="0.3">
      <c r="A39" s="29">
        <v>36</v>
      </c>
      <c r="B39" s="29" t="s">
        <v>158</v>
      </c>
      <c r="C39" s="24" t="s">
        <v>96</v>
      </c>
      <c r="D39" s="24" t="str">
        <f>IFERROR(INDEX(Partidos!$D$4:$D$107,MATCH($A39,Partidos!$A$4:$A$107,0)),"")</f>
        <v>Túnez</v>
      </c>
      <c r="E39" s="24" t="str">
        <f>IFERROR(INDEX(Partidos!$E$4:$E$107,MATCH($A39,Partidos!$A$4:$A$107,0)),"")</f>
        <v>Japón</v>
      </c>
      <c r="F39" s="32">
        <v>0</v>
      </c>
      <c r="G39" s="32">
        <v>2</v>
      </c>
      <c r="H39" s="33" t="s">
        <v>97</v>
      </c>
    </row>
    <row r="40" spans="1:8" x14ac:dyDescent="0.3">
      <c r="A40" s="31">
        <v>37</v>
      </c>
      <c r="B40" s="31" t="s">
        <v>161</v>
      </c>
      <c r="C40" s="24" t="s">
        <v>96</v>
      </c>
      <c r="D40" s="24" t="str">
        <f>IFERROR(INDEX(Partidos!$D$4:$D$107,MATCH($A40,Partidos!$A$4:$A$107,0)),"")</f>
        <v>España</v>
      </c>
      <c r="E40" s="24" t="str">
        <f>IFERROR(INDEX(Partidos!$E$4:$E$107,MATCH($A40,Partidos!$A$4:$A$107,0)),"")</f>
        <v>Arabia Saudí</v>
      </c>
      <c r="F40" s="32">
        <v>3</v>
      </c>
      <c r="G40" s="32">
        <v>1</v>
      </c>
      <c r="H40" s="33" t="s">
        <v>97</v>
      </c>
    </row>
    <row r="41" spans="1:8" x14ac:dyDescent="0.3">
      <c r="A41" s="29">
        <v>38</v>
      </c>
      <c r="B41" s="29" t="s">
        <v>161</v>
      </c>
      <c r="C41" s="24" t="s">
        <v>96</v>
      </c>
      <c r="D41" s="24" t="str">
        <f>IFERROR(INDEX(Partidos!$D$4:$D$107,MATCH($A41,Partidos!$A$4:$A$107,0)),"")</f>
        <v>Bélgica</v>
      </c>
      <c r="E41" s="24" t="str">
        <f>IFERROR(INDEX(Partidos!$E$4:$E$107,MATCH($A41,Partidos!$A$4:$A$107,0)),"")</f>
        <v>Irán</v>
      </c>
      <c r="F41" s="32">
        <v>2</v>
      </c>
      <c r="G41" s="32">
        <v>1</v>
      </c>
      <c r="H41" s="33" t="s">
        <v>97</v>
      </c>
    </row>
    <row r="42" spans="1:8" x14ac:dyDescent="0.3">
      <c r="A42" s="31">
        <v>39</v>
      </c>
      <c r="B42" s="31" t="s">
        <v>161</v>
      </c>
      <c r="C42" s="24" t="s">
        <v>96</v>
      </c>
      <c r="D42" s="24" t="str">
        <f>IFERROR(INDEX(Partidos!$D$4:$D$107,MATCH($A42,Partidos!$A$4:$A$107,0)),"")</f>
        <v>Uruguay</v>
      </c>
      <c r="E42" s="24" t="str">
        <f>IFERROR(INDEX(Partidos!$E$4:$E$107,MATCH($A42,Partidos!$A$4:$A$107,0)),"")</f>
        <v>Cabo Verde</v>
      </c>
      <c r="F42" s="32">
        <v>2</v>
      </c>
      <c r="G42" s="32">
        <v>0</v>
      </c>
      <c r="H42" s="33" t="s">
        <v>97</v>
      </c>
    </row>
    <row r="43" spans="1:8" x14ac:dyDescent="0.3">
      <c r="A43" s="29">
        <v>40</v>
      </c>
      <c r="B43" s="29" t="s">
        <v>161</v>
      </c>
      <c r="C43" s="24" t="s">
        <v>96</v>
      </c>
      <c r="D43" s="24" t="str">
        <f>IFERROR(INDEX(Partidos!$D$4:$D$107,MATCH($A43,Partidos!$A$4:$A$107,0)),"")</f>
        <v>Nueva Zelanda</v>
      </c>
      <c r="E43" s="24" t="str">
        <f>IFERROR(INDEX(Partidos!$E$4:$E$107,MATCH($A43,Partidos!$A$4:$A$107,0)),"")</f>
        <v>Egipto</v>
      </c>
      <c r="F43" s="32">
        <v>1</v>
      </c>
      <c r="G43" s="32">
        <v>1</v>
      </c>
      <c r="H43" s="33" t="s">
        <v>97</v>
      </c>
    </row>
    <row r="44" spans="1:8" x14ac:dyDescent="0.3">
      <c r="A44" s="31">
        <v>41</v>
      </c>
      <c r="B44" s="31" t="s">
        <v>162</v>
      </c>
      <c r="C44" s="24" t="s">
        <v>96</v>
      </c>
      <c r="D44" s="24" t="str">
        <f>IFERROR(INDEX(Partidos!$D$4:$D$107,MATCH($A44,Partidos!$A$4:$A$107,0)),"")</f>
        <v>Argentina</v>
      </c>
      <c r="E44" s="24" t="str">
        <f>IFERROR(INDEX(Partidos!$E$4:$E$107,MATCH($A44,Partidos!$A$4:$A$107,0)),"")</f>
        <v>Austria</v>
      </c>
      <c r="F44" s="32">
        <v>1</v>
      </c>
      <c r="G44" s="32">
        <v>1</v>
      </c>
      <c r="H44" s="33" t="s">
        <v>97</v>
      </c>
    </row>
    <row r="45" spans="1:8" x14ac:dyDescent="0.3">
      <c r="A45" s="29">
        <v>42</v>
      </c>
      <c r="B45" s="29" t="s">
        <v>162</v>
      </c>
      <c r="C45" s="24" t="s">
        <v>96</v>
      </c>
      <c r="D45" s="24" t="str">
        <f>IFERROR(INDEX(Partidos!$D$4:$D$107,MATCH($A45,Partidos!$A$4:$A$107,0)),"")</f>
        <v>Francia</v>
      </c>
      <c r="E45" s="24" t="str">
        <f>IFERROR(INDEX(Partidos!$E$4:$E$107,MATCH($A45,Partidos!$A$4:$A$107,0)),"")</f>
        <v>Irak</v>
      </c>
      <c r="F45" s="32">
        <v>2</v>
      </c>
      <c r="G45" s="32">
        <v>0</v>
      </c>
      <c r="H45" s="33" t="s">
        <v>97</v>
      </c>
    </row>
    <row r="46" spans="1:8" x14ac:dyDescent="0.3">
      <c r="A46" s="31">
        <v>43</v>
      </c>
      <c r="B46" s="31" t="s">
        <v>162</v>
      </c>
      <c r="C46" s="24" t="s">
        <v>96</v>
      </c>
      <c r="D46" s="24" t="str">
        <f>IFERROR(INDEX(Partidos!$D$4:$D$107,MATCH($A46,Partidos!$A$4:$A$107,0)),"")</f>
        <v>Noruega</v>
      </c>
      <c r="E46" s="24" t="str">
        <f>IFERROR(INDEX(Partidos!$E$4:$E$107,MATCH($A46,Partidos!$A$4:$A$107,0)),"")</f>
        <v>Senegal</v>
      </c>
      <c r="F46" s="32">
        <v>2</v>
      </c>
      <c r="G46" s="32">
        <v>1</v>
      </c>
      <c r="H46" s="33" t="s">
        <v>97</v>
      </c>
    </row>
    <row r="47" spans="1:8" x14ac:dyDescent="0.3">
      <c r="A47" s="29">
        <v>44</v>
      </c>
      <c r="B47" s="29" t="s">
        <v>162</v>
      </c>
      <c r="C47" s="24" t="s">
        <v>96</v>
      </c>
      <c r="D47" s="24" t="str">
        <f>IFERROR(INDEX(Partidos!$D$4:$D$107,MATCH($A47,Partidos!$A$4:$A$107,0)),"")</f>
        <v>Jordania</v>
      </c>
      <c r="E47" s="24" t="str">
        <f>IFERROR(INDEX(Partidos!$E$4:$E$107,MATCH($A47,Partidos!$A$4:$A$107,0)),"")</f>
        <v>Argelia</v>
      </c>
      <c r="F47" s="32">
        <v>1</v>
      </c>
      <c r="G47" s="32">
        <v>3</v>
      </c>
      <c r="H47" s="33" t="s">
        <v>97</v>
      </c>
    </row>
    <row r="48" spans="1:8" x14ac:dyDescent="0.3">
      <c r="A48" s="31">
        <v>45</v>
      </c>
      <c r="B48" s="31" t="s">
        <v>164</v>
      </c>
      <c r="C48" s="24" t="s">
        <v>96</v>
      </c>
      <c r="D48" s="24" t="str">
        <f>IFERROR(INDEX(Partidos!$D$4:$D$107,MATCH($A48,Partidos!$A$4:$A$107,0)),"")</f>
        <v>Portugal</v>
      </c>
      <c r="E48" s="24" t="str">
        <f>IFERROR(INDEX(Partidos!$E$4:$E$107,MATCH($A48,Partidos!$A$4:$A$107,0)),"")</f>
        <v>Uzbekistán</v>
      </c>
      <c r="F48" s="32">
        <v>4</v>
      </c>
      <c r="G48" s="32">
        <v>0</v>
      </c>
      <c r="H48" s="33" t="s">
        <v>97</v>
      </c>
    </row>
    <row r="49" spans="1:8" x14ac:dyDescent="0.3">
      <c r="A49" s="29">
        <v>46</v>
      </c>
      <c r="B49" s="29" t="s">
        <v>164</v>
      </c>
      <c r="C49" s="24" t="s">
        <v>96</v>
      </c>
      <c r="D49" s="24" t="str">
        <f>IFERROR(INDEX(Partidos!$D$4:$D$107,MATCH($A49,Partidos!$A$4:$A$107,0)),"")</f>
        <v>Inglaterra</v>
      </c>
      <c r="E49" s="24" t="str">
        <f>IFERROR(INDEX(Partidos!$E$4:$E$107,MATCH($A49,Partidos!$A$4:$A$107,0)),"")</f>
        <v>Ghana</v>
      </c>
      <c r="F49" s="32">
        <v>2</v>
      </c>
      <c r="G49" s="32">
        <v>1</v>
      </c>
      <c r="H49" s="33" t="s">
        <v>97</v>
      </c>
    </row>
    <row r="50" spans="1:8" x14ac:dyDescent="0.3">
      <c r="A50" s="31">
        <v>47</v>
      </c>
      <c r="B50" s="31" t="s">
        <v>164</v>
      </c>
      <c r="C50" s="24" t="s">
        <v>96</v>
      </c>
      <c r="D50" s="24" t="str">
        <f>IFERROR(INDEX(Partidos!$D$4:$D$107,MATCH($A50,Partidos!$A$4:$A$107,0)),"")</f>
        <v>Panamá</v>
      </c>
      <c r="E50" s="24" t="str">
        <f>IFERROR(INDEX(Partidos!$E$4:$E$107,MATCH($A50,Partidos!$A$4:$A$107,0)),"")</f>
        <v>Croacia</v>
      </c>
      <c r="F50" s="32">
        <v>0</v>
      </c>
      <c r="G50" s="32">
        <v>2</v>
      </c>
      <c r="H50" s="33" t="s">
        <v>97</v>
      </c>
    </row>
    <row r="51" spans="1:8" x14ac:dyDescent="0.3">
      <c r="A51" s="29">
        <v>48</v>
      </c>
      <c r="B51" s="29" t="s">
        <v>164</v>
      </c>
      <c r="C51" s="24" t="s">
        <v>96</v>
      </c>
      <c r="D51" s="24" t="str">
        <f>IFERROR(INDEX(Partidos!$D$4:$D$107,MATCH($A51,Partidos!$A$4:$A$107,0)),"")</f>
        <v>Colombia</v>
      </c>
      <c r="E51" s="24" t="str">
        <f>IFERROR(INDEX(Partidos!$E$4:$E$107,MATCH($A51,Partidos!$A$4:$A$107,0)),"")</f>
        <v>RD Congo</v>
      </c>
      <c r="F51" s="32">
        <v>3</v>
      </c>
      <c r="G51" s="32">
        <v>1</v>
      </c>
      <c r="H51" s="33" t="s">
        <v>97</v>
      </c>
    </row>
    <row r="52" spans="1:8" x14ac:dyDescent="0.3">
      <c r="A52" s="31">
        <v>49</v>
      </c>
      <c r="B52" s="31" t="s">
        <v>165</v>
      </c>
      <c r="C52" s="24" t="s">
        <v>96</v>
      </c>
      <c r="D52" s="24" t="str">
        <f>IFERROR(INDEX(Partidos!$D$4:$D$107,MATCH($A52,Partidos!$A$4:$A$107,0)),"")</f>
        <v>Suiza</v>
      </c>
      <c r="E52" s="24" t="str">
        <f>IFERROR(INDEX(Partidos!$E$4:$E$107,MATCH($A52,Partidos!$A$4:$A$107,0)),"")</f>
        <v>Canadá</v>
      </c>
      <c r="F52" s="32">
        <v>2</v>
      </c>
      <c r="G52" s="32">
        <v>1</v>
      </c>
      <c r="H52" s="33" t="s">
        <v>97</v>
      </c>
    </row>
    <row r="53" spans="1:8" x14ac:dyDescent="0.3">
      <c r="A53" s="29">
        <v>50</v>
      </c>
      <c r="B53" s="29" t="s">
        <v>165</v>
      </c>
      <c r="C53" s="24" t="s">
        <v>96</v>
      </c>
      <c r="D53" s="24" t="str">
        <f>IFERROR(INDEX(Partidos!$D$4:$D$107,MATCH($A53,Partidos!$A$4:$A$107,0)),"")</f>
        <v>Bosnia y Herzegovina</v>
      </c>
      <c r="E53" s="24" t="str">
        <f>IFERROR(INDEX(Partidos!$E$4:$E$107,MATCH($A53,Partidos!$A$4:$A$107,0)),"")</f>
        <v>Catar</v>
      </c>
      <c r="F53" s="32">
        <v>1</v>
      </c>
      <c r="G53" s="32">
        <v>0</v>
      </c>
      <c r="H53" s="33" t="s">
        <v>97</v>
      </c>
    </row>
    <row r="54" spans="1:8" x14ac:dyDescent="0.3">
      <c r="A54" s="31">
        <v>51</v>
      </c>
      <c r="B54" s="31" t="s">
        <v>165</v>
      </c>
      <c r="C54" s="24" t="s">
        <v>96</v>
      </c>
      <c r="D54" s="24" t="str">
        <f>IFERROR(INDEX(Partidos!$D$4:$D$107,MATCH($A54,Partidos!$A$4:$A$107,0)),"")</f>
        <v>Escocia</v>
      </c>
      <c r="E54" s="24" t="str">
        <f>IFERROR(INDEX(Partidos!$E$4:$E$107,MATCH($A54,Partidos!$A$4:$A$107,0)),"")</f>
        <v>Brasil</v>
      </c>
      <c r="F54" s="32">
        <v>1</v>
      </c>
      <c r="G54" s="32">
        <v>2</v>
      </c>
      <c r="H54" s="33" t="s">
        <v>97</v>
      </c>
    </row>
    <row r="55" spans="1:8" x14ac:dyDescent="0.3">
      <c r="A55" s="29">
        <v>52</v>
      </c>
      <c r="B55" s="29" t="s">
        <v>165</v>
      </c>
      <c r="C55" s="24" t="s">
        <v>96</v>
      </c>
      <c r="D55" s="24" t="str">
        <f>IFERROR(INDEX(Partidos!$D$4:$D$107,MATCH($A55,Partidos!$A$4:$A$107,0)),"")</f>
        <v>Marruecos</v>
      </c>
      <c r="E55" s="24" t="str">
        <f>IFERROR(INDEX(Partidos!$E$4:$E$107,MATCH($A55,Partidos!$A$4:$A$107,0)),"")</f>
        <v>Haití</v>
      </c>
      <c r="F55" s="32">
        <v>2</v>
      </c>
      <c r="G55" s="32">
        <v>0</v>
      </c>
      <c r="H55" s="33" t="s">
        <v>97</v>
      </c>
    </row>
    <row r="56" spans="1:8" x14ac:dyDescent="0.3">
      <c r="A56" s="31">
        <v>53</v>
      </c>
      <c r="B56" s="31" t="s">
        <v>165</v>
      </c>
      <c r="C56" s="24" t="s">
        <v>96</v>
      </c>
      <c r="D56" s="24" t="str">
        <f>IFERROR(INDEX(Partidos!$D$4:$D$107,MATCH($A56,Partidos!$A$4:$A$107,0)),"")</f>
        <v>República Checa</v>
      </c>
      <c r="E56" s="24" t="str">
        <f>IFERROR(INDEX(Partidos!$E$4:$E$107,MATCH($A56,Partidos!$A$4:$A$107,0)),"")</f>
        <v>México</v>
      </c>
      <c r="F56" s="32">
        <v>1</v>
      </c>
      <c r="G56" s="32">
        <v>1</v>
      </c>
      <c r="H56" s="33" t="s">
        <v>97</v>
      </c>
    </row>
    <row r="57" spans="1:8" x14ac:dyDescent="0.3">
      <c r="A57" s="29">
        <v>54</v>
      </c>
      <c r="B57" s="29" t="s">
        <v>165</v>
      </c>
      <c r="C57" s="24" t="s">
        <v>96</v>
      </c>
      <c r="D57" s="24" t="str">
        <f>IFERROR(INDEX(Partidos!$D$4:$D$107,MATCH($A57,Partidos!$A$4:$A$107,0)),"")</f>
        <v>Sudáfrica</v>
      </c>
      <c r="E57" s="24" t="str">
        <f>IFERROR(INDEX(Partidos!$E$4:$E$107,MATCH($A57,Partidos!$A$4:$A$107,0)),"")</f>
        <v>República de Corea</v>
      </c>
      <c r="F57" s="32">
        <v>1</v>
      </c>
      <c r="G57" s="32">
        <v>2</v>
      </c>
      <c r="H57" s="33" t="s">
        <v>97</v>
      </c>
    </row>
    <row r="58" spans="1:8" x14ac:dyDescent="0.3">
      <c r="A58" s="31">
        <v>55</v>
      </c>
      <c r="B58" s="31" t="s">
        <v>166</v>
      </c>
      <c r="C58" s="24" t="s">
        <v>96</v>
      </c>
      <c r="D58" s="24" t="str">
        <f>IFERROR(INDEX(Partidos!$D$4:$D$107,MATCH($A58,Partidos!$A$4:$A$107,0)),"")</f>
        <v>Curazao</v>
      </c>
      <c r="E58" s="24" t="str">
        <f>IFERROR(INDEX(Partidos!$E$4:$E$107,MATCH($A58,Partidos!$A$4:$A$107,0)),"")</f>
        <v>Costa de Marfil</v>
      </c>
      <c r="F58" s="32">
        <v>0</v>
      </c>
      <c r="G58" s="32">
        <v>4</v>
      </c>
      <c r="H58" s="33" t="s">
        <v>97</v>
      </c>
    </row>
    <row r="59" spans="1:8" x14ac:dyDescent="0.3">
      <c r="A59" s="29">
        <v>56</v>
      </c>
      <c r="B59" s="29" t="s">
        <v>166</v>
      </c>
      <c r="C59" s="24" t="s">
        <v>96</v>
      </c>
      <c r="D59" s="24" t="str">
        <f>IFERROR(INDEX(Partidos!$D$4:$D$107,MATCH($A59,Partidos!$A$4:$A$107,0)),"")</f>
        <v>Ecuador</v>
      </c>
      <c r="E59" s="24" t="str">
        <f>IFERROR(INDEX(Partidos!$E$4:$E$107,MATCH($A59,Partidos!$A$4:$A$107,0)),"")</f>
        <v>Alemania</v>
      </c>
      <c r="F59" s="32">
        <v>1</v>
      </c>
      <c r="G59" s="32">
        <v>1</v>
      </c>
      <c r="H59" s="33" t="s">
        <v>97</v>
      </c>
    </row>
    <row r="60" spans="1:8" x14ac:dyDescent="0.3">
      <c r="A60" s="31">
        <v>57</v>
      </c>
      <c r="B60" s="31" t="s">
        <v>166</v>
      </c>
      <c r="C60" s="24" t="s">
        <v>96</v>
      </c>
      <c r="D60" s="24" t="str">
        <f>IFERROR(INDEX(Partidos!$D$4:$D$107,MATCH($A60,Partidos!$A$4:$A$107,0)),"")</f>
        <v>Japón</v>
      </c>
      <c r="E60" s="24" t="str">
        <f>IFERROR(INDEX(Partidos!$E$4:$E$107,MATCH($A60,Partidos!$A$4:$A$107,0)),"")</f>
        <v>Suecia</v>
      </c>
      <c r="F60" s="32">
        <v>1</v>
      </c>
      <c r="G60" s="32">
        <v>0</v>
      </c>
      <c r="H60" s="33" t="s">
        <v>97</v>
      </c>
    </row>
    <row r="61" spans="1:8" x14ac:dyDescent="0.3">
      <c r="A61" s="29">
        <v>58</v>
      </c>
      <c r="B61" s="29" t="s">
        <v>166</v>
      </c>
      <c r="C61" s="24" t="s">
        <v>96</v>
      </c>
      <c r="D61" s="24" t="str">
        <f>IFERROR(INDEX(Partidos!$D$4:$D$107,MATCH($A61,Partidos!$A$4:$A$107,0)),"")</f>
        <v>Túnez</v>
      </c>
      <c r="E61" s="24" t="str">
        <f>IFERROR(INDEX(Partidos!$E$4:$E$107,MATCH($A61,Partidos!$A$4:$A$107,0)),"")</f>
        <v>Países Bajos</v>
      </c>
      <c r="F61" s="32">
        <v>0</v>
      </c>
      <c r="G61" s="32">
        <v>3</v>
      </c>
      <c r="H61" s="33" t="s">
        <v>97</v>
      </c>
    </row>
    <row r="62" spans="1:8" x14ac:dyDescent="0.3">
      <c r="A62" s="31">
        <v>59</v>
      </c>
      <c r="B62" s="31" t="s">
        <v>166</v>
      </c>
      <c r="C62" s="24" t="s">
        <v>96</v>
      </c>
      <c r="D62" s="24" t="str">
        <f>IFERROR(INDEX(Partidos!$D$4:$D$107,MATCH($A62,Partidos!$A$4:$A$107,0)),"")</f>
        <v>Turquía</v>
      </c>
      <c r="E62" s="24" t="str">
        <f>IFERROR(INDEX(Partidos!$E$4:$E$107,MATCH($A62,Partidos!$A$4:$A$107,0)),"")</f>
        <v>Estados Unidos</v>
      </c>
      <c r="F62" s="32">
        <v>2</v>
      </c>
      <c r="G62" s="32">
        <v>1</v>
      </c>
      <c r="H62" s="33" t="s">
        <v>97</v>
      </c>
    </row>
    <row r="63" spans="1:8" x14ac:dyDescent="0.3">
      <c r="A63" s="29">
        <v>60</v>
      </c>
      <c r="B63" s="29" t="s">
        <v>166</v>
      </c>
      <c r="C63" s="24" t="s">
        <v>96</v>
      </c>
      <c r="D63" s="24" t="str">
        <f>IFERROR(INDEX(Partidos!$D$4:$D$107,MATCH($A63,Partidos!$A$4:$A$107,0)),"")</f>
        <v>Paraguay</v>
      </c>
      <c r="E63" s="24" t="str">
        <f>IFERROR(INDEX(Partidos!$E$4:$E$107,MATCH($A63,Partidos!$A$4:$A$107,0)),"")</f>
        <v>Australia</v>
      </c>
      <c r="F63" s="32">
        <v>1</v>
      </c>
      <c r="G63" s="32">
        <v>0</v>
      </c>
      <c r="H63" s="33" t="s">
        <v>97</v>
      </c>
    </row>
    <row r="64" spans="1:8" x14ac:dyDescent="0.3">
      <c r="A64" s="31">
        <v>61</v>
      </c>
      <c r="B64" s="31" t="s">
        <v>167</v>
      </c>
      <c r="C64" s="24" t="s">
        <v>96</v>
      </c>
      <c r="D64" s="24" t="str">
        <f>IFERROR(INDEX(Partidos!$D$4:$D$107,MATCH($A64,Partidos!$A$4:$A$107,0)),"")</f>
        <v>Noruega</v>
      </c>
      <c r="E64" s="24" t="str">
        <f>IFERROR(INDEX(Partidos!$E$4:$E$107,MATCH($A64,Partidos!$A$4:$A$107,0)),"")</f>
        <v>Francia</v>
      </c>
      <c r="F64" s="32">
        <v>2</v>
      </c>
      <c r="G64" s="32">
        <v>2</v>
      </c>
      <c r="H64" s="33" t="s">
        <v>97</v>
      </c>
    </row>
    <row r="65" spans="1:8" x14ac:dyDescent="0.3">
      <c r="A65" s="29">
        <v>62</v>
      </c>
      <c r="B65" s="29" t="s">
        <v>167</v>
      </c>
      <c r="C65" s="24" t="s">
        <v>96</v>
      </c>
      <c r="D65" s="24" t="str">
        <f>IFERROR(INDEX(Partidos!$D$4:$D$107,MATCH($A65,Partidos!$A$4:$A$107,0)),"")</f>
        <v>Senegal</v>
      </c>
      <c r="E65" s="24" t="str">
        <f>IFERROR(INDEX(Partidos!$E$4:$E$107,MATCH($A65,Partidos!$A$4:$A$107,0)),"")</f>
        <v>Irak</v>
      </c>
      <c r="F65" s="32">
        <v>2</v>
      </c>
      <c r="G65" s="32">
        <v>0</v>
      </c>
      <c r="H65" s="33" t="s">
        <v>97</v>
      </c>
    </row>
    <row r="66" spans="1:8" x14ac:dyDescent="0.3">
      <c r="A66" s="31">
        <v>63</v>
      </c>
      <c r="B66" s="31" t="s">
        <v>167</v>
      </c>
      <c r="C66" s="24" t="s">
        <v>96</v>
      </c>
      <c r="D66" s="24" t="str">
        <f>IFERROR(INDEX(Partidos!$D$4:$D$107,MATCH($A66,Partidos!$A$4:$A$107,0)),"")</f>
        <v>Cabo Verde</v>
      </c>
      <c r="E66" s="24" t="str">
        <f>IFERROR(INDEX(Partidos!$E$4:$E$107,MATCH($A66,Partidos!$A$4:$A$107,0)),"")</f>
        <v>Arabia Saudí</v>
      </c>
      <c r="F66" s="32">
        <v>1</v>
      </c>
      <c r="G66" s="32">
        <v>2</v>
      </c>
      <c r="H66" s="33" t="s">
        <v>97</v>
      </c>
    </row>
    <row r="67" spans="1:8" x14ac:dyDescent="0.3">
      <c r="A67" s="29">
        <v>64</v>
      </c>
      <c r="B67" s="29" t="s">
        <v>167</v>
      </c>
      <c r="C67" s="24" t="s">
        <v>96</v>
      </c>
      <c r="D67" s="24" t="str">
        <f>IFERROR(INDEX(Partidos!$D$4:$D$107,MATCH($A67,Partidos!$A$4:$A$107,0)),"")</f>
        <v>Uruguay</v>
      </c>
      <c r="E67" s="24" t="str">
        <f>IFERROR(INDEX(Partidos!$E$4:$E$107,MATCH($A67,Partidos!$A$4:$A$107,0)),"")</f>
        <v>España</v>
      </c>
      <c r="F67" s="32">
        <v>1</v>
      </c>
      <c r="G67" s="32">
        <v>3</v>
      </c>
      <c r="H67" s="33" t="s">
        <v>97</v>
      </c>
    </row>
    <row r="68" spans="1:8" x14ac:dyDescent="0.3">
      <c r="A68" s="31">
        <v>65</v>
      </c>
      <c r="B68" s="31" t="s">
        <v>167</v>
      </c>
      <c r="C68" s="24" t="s">
        <v>96</v>
      </c>
      <c r="D68" s="24" t="str">
        <f>IFERROR(INDEX(Partidos!$D$4:$D$107,MATCH($A68,Partidos!$A$4:$A$107,0)),"")</f>
        <v>Egipto</v>
      </c>
      <c r="E68" s="24" t="str">
        <f>IFERROR(INDEX(Partidos!$E$4:$E$107,MATCH($A68,Partidos!$A$4:$A$107,0)),"")</f>
        <v>Irán</v>
      </c>
      <c r="F68" s="32">
        <v>0</v>
      </c>
      <c r="G68" s="32">
        <v>1</v>
      </c>
      <c r="H68" s="33" t="s">
        <v>97</v>
      </c>
    </row>
    <row r="69" spans="1:8" x14ac:dyDescent="0.3">
      <c r="A69" s="29">
        <v>66</v>
      </c>
      <c r="B69" s="29" t="s">
        <v>167</v>
      </c>
      <c r="C69" s="24" t="s">
        <v>96</v>
      </c>
      <c r="D69" s="24" t="str">
        <f>IFERROR(INDEX(Partidos!$D$4:$D$107,MATCH($A69,Partidos!$A$4:$A$107,0)),"")</f>
        <v>Nueva Zelanda</v>
      </c>
      <c r="E69" s="24" t="str">
        <f>IFERROR(INDEX(Partidos!$E$4:$E$107,MATCH($A69,Partidos!$A$4:$A$107,0)),"")</f>
        <v>Bélgica</v>
      </c>
      <c r="F69" s="32">
        <v>1</v>
      </c>
      <c r="G69" s="32">
        <v>3</v>
      </c>
      <c r="H69" s="33" t="s">
        <v>97</v>
      </c>
    </row>
    <row r="70" spans="1:8" x14ac:dyDescent="0.3">
      <c r="A70" s="31">
        <v>67</v>
      </c>
      <c r="B70" s="31" t="s">
        <v>168</v>
      </c>
      <c r="C70" s="24" t="s">
        <v>96</v>
      </c>
      <c r="D70" s="24" t="str">
        <f>IFERROR(INDEX(Partidos!$D$4:$D$107,MATCH($A70,Partidos!$A$4:$A$107,0)),"")</f>
        <v>Panamá</v>
      </c>
      <c r="E70" s="24" t="str">
        <f>IFERROR(INDEX(Partidos!$E$4:$E$107,MATCH($A70,Partidos!$A$4:$A$107,0)),"")</f>
        <v>Inglaterra</v>
      </c>
      <c r="F70" s="32">
        <v>0</v>
      </c>
      <c r="G70" s="32">
        <v>1</v>
      </c>
      <c r="H70" s="33" t="s">
        <v>97</v>
      </c>
    </row>
    <row r="71" spans="1:8" x14ac:dyDescent="0.3">
      <c r="A71" s="29">
        <v>68</v>
      </c>
      <c r="B71" s="29" t="s">
        <v>168</v>
      </c>
      <c r="C71" s="24" t="s">
        <v>96</v>
      </c>
      <c r="D71" s="24" t="str">
        <f>IFERROR(INDEX(Partidos!$D$4:$D$107,MATCH($A71,Partidos!$A$4:$A$107,0)),"")</f>
        <v>Croacia</v>
      </c>
      <c r="E71" s="24" t="str">
        <f>IFERROR(INDEX(Partidos!$E$4:$E$107,MATCH($A71,Partidos!$A$4:$A$107,0)),"")</f>
        <v>Ghana</v>
      </c>
      <c r="F71" s="32">
        <v>1</v>
      </c>
      <c r="G71" s="32">
        <v>2</v>
      </c>
      <c r="H71" s="33" t="s">
        <v>97</v>
      </c>
    </row>
    <row r="72" spans="1:8" x14ac:dyDescent="0.3">
      <c r="A72" s="31">
        <v>69</v>
      </c>
      <c r="B72" s="31" t="s">
        <v>168</v>
      </c>
      <c r="C72" s="24" t="s">
        <v>96</v>
      </c>
      <c r="D72" s="24" t="str">
        <f>IFERROR(INDEX(Partidos!$D$4:$D$107,MATCH($A72,Partidos!$A$4:$A$107,0)),"")</f>
        <v>Colombia</v>
      </c>
      <c r="E72" s="24" t="str">
        <f>IFERROR(INDEX(Partidos!$E$4:$E$107,MATCH($A72,Partidos!$A$4:$A$107,0)),"")</f>
        <v>Portugal</v>
      </c>
      <c r="F72" s="32">
        <v>1</v>
      </c>
      <c r="G72" s="32">
        <v>1</v>
      </c>
      <c r="H72" s="33" t="s">
        <v>97</v>
      </c>
    </row>
    <row r="73" spans="1:8" x14ac:dyDescent="0.3">
      <c r="A73" s="29">
        <v>70</v>
      </c>
      <c r="B73" s="29" t="s">
        <v>168</v>
      </c>
      <c r="C73" s="24" t="s">
        <v>96</v>
      </c>
      <c r="D73" s="24" t="str">
        <f>IFERROR(INDEX(Partidos!$D$4:$D$107,MATCH($A73,Partidos!$A$4:$A$107,0)),"")</f>
        <v>RD Congo</v>
      </c>
      <c r="E73" s="24" t="str">
        <f>IFERROR(INDEX(Partidos!$E$4:$E$107,MATCH($A73,Partidos!$A$4:$A$107,0)),"")</f>
        <v>Uzbekistán</v>
      </c>
      <c r="F73" s="32">
        <v>2</v>
      </c>
      <c r="G73" s="32">
        <v>0</v>
      </c>
      <c r="H73" s="33" t="s">
        <v>97</v>
      </c>
    </row>
    <row r="74" spans="1:8" x14ac:dyDescent="0.3">
      <c r="A74" s="31">
        <v>71</v>
      </c>
      <c r="B74" s="31" t="s">
        <v>168</v>
      </c>
      <c r="C74" s="24" t="s">
        <v>96</v>
      </c>
      <c r="D74" s="24" t="str">
        <f>IFERROR(INDEX(Partidos!$D$4:$D$107,MATCH($A74,Partidos!$A$4:$A$107,0)),"")</f>
        <v>Argelia</v>
      </c>
      <c r="E74" s="24" t="str">
        <f>IFERROR(INDEX(Partidos!$E$4:$E$107,MATCH($A74,Partidos!$A$4:$A$107,0)),"")</f>
        <v>Austria</v>
      </c>
      <c r="F74" s="32">
        <v>1</v>
      </c>
      <c r="G74" s="32">
        <v>2</v>
      </c>
      <c r="H74" s="33" t="s">
        <v>97</v>
      </c>
    </row>
    <row r="75" spans="1:8" x14ac:dyDescent="0.3">
      <c r="A75" s="29">
        <v>72</v>
      </c>
      <c r="B75" s="29" t="s">
        <v>168</v>
      </c>
      <c r="C75" s="24" t="s">
        <v>96</v>
      </c>
      <c r="D75" s="24" t="str">
        <f>IFERROR(INDEX(Partidos!$D$4:$D$107,MATCH($A75,Partidos!$A$4:$A$107,0)),"")</f>
        <v>Jordania</v>
      </c>
      <c r="E75" s="24" t="str">
        <f>IFERROR(INDEX(Partidos!$E$4:$E$107,MATCH($A75,Partidos!$A$4:$A$107,0)),"")</f>
        <v>Argentina</v>
      </c>
      <c r="F75" s="32">
        <v>0</v>
      </c>
      <c r="G75" s="32">
        <v>3</v>
      </c>
      <c r="H75" s="33" t="s">
        <v>97</v>
      </c>
    </row>
    <row r="76" spans="1:8" x14ac:dyDescent="0.3">
      <c r="A76" s="31">
        <v>73</v>
      </c>
      <c r="B76" s="31" t="s">
        <v>170</v>
      </c>
      <c r="C76" s="24" t="s">
        <v>173</v>
      </c>
      <c r="D76" s="24" t="str">
        <f>IFERROR(INDEX(Partidos!$D$4:$D$107,MATCH($A76,Partidos!$A$4:$A$107,0)),"")</f>
        <v>Ganador 1A</v>
      </c>
      <c r="E76" s="24" t="str">
        <f>IFERROR(INDEX(Partidos!$E$4:$E$107,MATCH($A76,Partidos!$A$4:$A$107,0)),"")</f>
        <v>Ganador 2B</v>
      </c>
      <c r="F76" s="32"/>
      <c r="G76" s="32"/>
      <c r="H76" s="32"/>
    </row>
    <row r="77" spans="1:8" x14ac:dyDescent="0.3">
      <c r="A77" s="29">
        <v>74</v>
      </c>
      <c r="B77" s="29" t="s">
        <v>174</v>
      </c>
      <c r="C77" s="24" t="s">
        <v>173</v>
      </c>
      <c r="D77" s="24" t="str">
        <f>IFERROR(INDEX(Partidos!$D$4:$D$107,MATCH($A77,Partidos!$A$4:$A$107,0)),"")</f>
        <v>Ganador 1C</v>
      </c>
      <c r="E77" s="24" t="str">
        <f>IFERROR(INDEX(Partidos!$E$4:$E$107,MATCH($A77,Partidos!$A$4:$A$107,0)),"")</f>
        <v>Ganador 2D</v>
      </c>
      <c r="F77" s="32"/>
      <c r="G77" s="32"/>
      <c r="H77" s="32"/>
    </row>
    <row r="78" spans="1:8" x14ac:dyDescent="0.3">
      <c r="A78" s="31">
        <v>75</v>
      </c>
      <c r="B78" s="31" t="s">
        <v>174</v>
      </c>
      <c r="C78" s="24" t="s">
        <v>173</v>
      </c>
      <c r="D78" s="24" t="str">
        <f>IFERROR(INDEX(Partidos!$D$4:$D$107,MATCH($A78,Partidos!$A$4:$A$107,0)),"")</f>
        <v>Ganador 1E</v>
      </c>
      <c r="E78" s="24" t="str">
        <f>IFERROR(INDEX(Partidos!$E$4:$E$107,MATCH($A78,Partidos!$A$4:$A$107,0)),"")</f>
        <v>Ganador 2F</v>
      </c>
      <c r="F78" s="32"/>
      <c r="G78" s="32"/>
      <c r="H78" s="32"/>
    </row>
    <row r="79" spans="1:8" x14ac:dyDescent="0.3">
      <c r="A79" s="29">
        <v>76</v>
      </c>
      <c r="B79" s="29" t="s">
        <v>174</v>
      </c>
      <c r="C79" s="24" t="s">
        <v>173</v>
      </c>
      <c r="D79" s="24" t="str">
        <f>IFERROR(INDEX(Partidos!$D$4:$D$107,MATCH($A79,Partidos!$A$4:$A$107,0)),"")</f>
        <v>Ganador 1G</v>
      </c>
      <c r="E79" s="24" t="str">
        <f>IFERROR(INDEX(Partidos!$E$4:$E$107,MATCH($A79,Partidos!$A$4:$A$107,0)),"")</f>
        <v>Ganador 2H</v>
      </c>
      <c r="F79" s="32"/>
      <c r="G79" s="32"/>
      <c r="H79" s="32"/>
    </row>
    <row r="80" spans="1:8" x14ac:dyDescent="0.3">
      <c r="A80" s="31">
        <v>77</v>
      </c>
      <c r="B80" s="31" t="s">
        <v>182</v>
      </c>
      <c r="C80" s="24" t="s">
        <v>173</v>
      </c>
      <c r="D80" s="24" t="str">
        <f>IFERROR(INDEX(Partidos!$D$4:$D$107,MATCH($A80,Partidos!$A$4:$A$107,0)),"")</f>
        <v>Ganador 1I</v>
      </c>
      <c r="E80" s="24" t="str">
        <f>IFERROR(INDEX(Partidos!$E$4:$E$107,MATCH($A80,Partidos!$A$4:$A$107,0)),"")</f>
        <v>Ganador 2J</v>
      </c>
      <c r="F80" s="32"/>
      <c r="G80" s="32"/>
      <c r="H80" s="32"/>
    </row>
    <row r="81" spans="1:8" x14ac:dyDescent="0.3">
      <c r="A81" s="29">
        <v>78</v>
      </c>
      <c r="B81" s="29" t="s">
        <v>182</v>
      </c>
      <c r="C81" s="24" t="s">
        <v>173</v>
      </c>
      <c r="D81" s="24" t="str">
        <f>IFERROR(INDEX(Partidos!$D$4:$D$107,MATCH($A81,Partidos!$A$4:$A$107,0)),"")</f>
        <v>Ganador 1K</v>
      </c>
      <c r="E81" s="24" t="str">
        <f>IFERROR(INDEX(Partidos!$E$4:$E$107,MATCH($A81,Partidos!$A$4:$A$107,0)),"")</f>
        <v>Ganador 2L</v>
      </c>
      <c r="F81" s="32"/>
      <c r="G81" s="32"/>
      <c r="H81" s="32"/>
    </row>
    <row r="82" spans="1:8" x14ac:dyDescent="0.3">
      <c r="A82" s="31">
        <v>79</v>
      </c>
      <c r="B82" s="31" t="s">
        <v>182</v>
      </c>
      <c r="C82" s="24" t="s">
        <v>173</v>
      </c>
      <c r="D82" s="24" t="str">
        <f>IFERROR(INDEX(Partidos!$D$4:$D$107,MATCH($A82,Partidos!$A$4:$A$107,0)),"")</f>
        <v>Ganador 1B</v>
      </c>
      <c r="E82" s="24" t="str">
        <f>IFERROR(INDEX(Partidos!$E$4:$E$107,MATCH($A82,Partidos!$A$4:$A$107,0)),"")</f>
        <v>Ganador 2A</v>
      </c>
      <c r="F82" s="32"/>
      <c r="G82" s="32"/>
      <c r="H82" s="32"/>
    </row>
    <row r="83" spans="1:8" x14ac:dyDescent="0.3">
      <c r="A83" s="29">
        <v>80</v>
      </c>
      <c r="B83" s="29" t="s">
        <v>189</v>
      </c>
      <c r="C83" s="24" t="s">
        <v>173</v>
      </c>
      <c r="D83" s="24" t="str">
        <f>IFERROR(INDEX(Partidos!$D$4:$D$107,MATCH($A83,Partidos!$A$4:$A$107,0)),"")</f>
        <v>Ganador 1D</v>
      </c>
      <c r="E83" s="24" t="str">
        <f>IFERROR(INDEX(Partidos!$E$4:$E$107,MATCH($A83,Partidos!$A$4:$A$107,0)),"")</f>
        <v>Ganador 2C</v>
      </c>
      <c r="F83" s="32"/>
      <c r="G83" s="32"/>
      <c r="H83" s="32"/>
    </row>
    <row r="84" spans="1:8" x14ac:dyDescent="0.3">
      <c r="A84" s="31">
        <v>81</v>
      </c>
      <c r="B84" s="31" t="s">
        <v>189</v>
      </c>
      <c r="C84" s="24" t="s">
        <v>173</v>
      </c>
      <c r="D84" s="24" t="str">
        <f>IFERROR(INDEX(Partidos!$D$4:$D$107,MATCH($A84,Partidos!$A$4:$A$107,0)),"")</f>
        <v>Ganador 1F</v>
      </c>
      <c r="E84" s="24" t="str">
        <f>IFERROR(INDEX(Partidos!$E$4:$E$107,MATCH($A84,Partidos!$A$4:$A$107,0)),"")</f>
        <v>Ganador 2E</v>
      </c>
      <c r="F84" s="32"/>
      <c r="G84" s="32"/>
      <c r="H84" s="32"/>
    </row>
    <row r="85" spans="1:8" x14ac:dyDescent="0.3">
      <c r="A85" s="29">
        <v>82</v>
      </c>
      <c r="B85" s="29" t="s">
        <v>189</v>
      </c>
      <c r="C85" s="24" t="s">
        <v>173</v>
      </c>
      <c r="D85" s="24" t="str">
        <f>IFERROR(INDEX(Partidos!$D$4:$D$107,MATCH($A85,Partidos!$A$4:$A$107,0)),"")</f>
        <v>Ganador 1H</v>
      </c>
      <c r="E85" s="24" t="str">
        <f>IFERROR(INDEX(Partidos!$E$4:$E$107,MATCH($A85,Partidos!$A$4:$A$107,0)),"")</f>
        <v>Ganador 2G</v>
      </c>
      <c r="F85" s="32"/>
      <c r="G85" s="32"/>
      <c r="H85" s="32"/>
    </row>
    <row r="86" spans="1:8" x14ac:dyDescent="0.3">
      <c r="A86" s="31">
        <v>83</v>
      </c>
      <c r="B86" s="31" t="s">
        <v>196</v>
      </c>
      <c r="C86" s="24" t="s">
        <v>173</v>
      </c>
      <c r="D86" s="24" t="str">
        <f>IFERROR(INDEX(Partidos!$D$4:$D$107,MATCH($A86,Partidos!$A$4:$A$107,0)),"")</f>
        <v>Ganador 1J</v>
      </c>
      <c r="E86" s="24" t="str">
        <f>IFERROR(INDEX(Partidos!$E$4:$E$107,MATCH($A86,Partidos!$A$4:$A$107,0)),"")</f>
        <v>Ganador 2I</v>
      </c>
      <c r="F86" s="32"/>
      <c r="G86" s="32"/>
      <c r="H86" s="32"/>
    </row>
    <row r="87" spans="1:8" x14ac:dyDescent="0.3">
      <c r="A87" s="29">
        <v>84</v>
      </c>
      <c r="B87" s="29" t="s">
        <v>196</v>
      </c>
      <c r="C87" s="24" t="s">
        <v>173</v>
      </c>
      <c r="D87" s="24" t="str">
        <f>IFERROR(INDEX(Partidos!$D$4:$D$107,MATCH($A87,Partidos!$A$4:$A$107,0)),"")</f>
        <v>Ganador 1L</v>
      </c>
      <c r="E87" s="24" t="str">
        <f>IFERROR(INDEX(Partidos!$E$4:$E$107,MATCH($A87,Partidos!$A$4:$A$107,0)),"")</f>
        <v>Ganador 2K</v>
      </c>
      <c r="F87" s="32"/>
      <c r="G87" s="32"/>
      <c r="H87" s="32"/>
    </row>
    <row r="88" spans="1:8" x14ac:dyDescent="0.3">
      <c r="A88" s="31">
        <v>85</v>
      </c>
      <c r="B88" s="31" t="s">
        <v>196</v>
      </c>
      <c r="C88" s="24" t="s">
        <v>173</v>
      </c>
      <c r="D88" s="24" t="str">
        <f>IFERROR(INDEX(Partidos!$D$4:$D$107,MATCH($A88,Partidos!$A$4:$A$107,0)),"")</f>
        <v>Ganador 3A</v>
      </c>
      <c r="E88" s="24" t="str">
        <f>IFERROR(INDEX(Partidos!$E$4:$E$107,MATCH($A88,Partidos!$A$4:$A$107,0)),"")</f>
        <v>Ganador 3B</v>
      </c>
      <c r="F88" s="32"/>
      <c r="G88" s="32"/>
      <c r="H88" s="32"/>
    </row>
    <row r="89" spans="1:8" x14ac:dyDescent="0.3">
      <c r="A89" s="29">
        <v>86</v>
      </c>
      <c r="B89" s="29" t="s">
        <v>203</v>
      </c>
      <c r="C89" s="24" t="s">
        <v>173</v>
      </c>
      <c r="D89" s="24" t="str">
        <f>IFERROR(INDEX(Partidos!$D$4:$D$107,MATCH($A89,Partidos!$A$4:$A$107,0)),"")</f>
        <v>Ganador 3C</v>
      </c>
      <c r="E89" s="24" t="str">
        <f>IFERROR(INDEX(Partidos!$E$4:$E$107,MATCH($A89,Partidos!$A$4:$A$107,0)),"")</f>
        <v>Ganador 3D</v>
      </c>
      <c r="F89" s="32"/>
      <c r="G89" s="32"/>
      <c r="H89" s="32"/>
    </row>
    <row r="90" spans="1:8" x14ac:dyDescent="0.3">
      <c r="A90" s="31">
        <v>87</v>
      </c>
      <c r="B90" s="31" t="s">
        <v>203</v>
      </c>
      <c r="C90" s="24" t="s">
        <v>173</v>
      </c>
      <c r="D90" s="24" t="str">
        <f>IFERROR(INDEX(Partidos!$D$4:$D$107,MATCH($A90,Partidos!$A$4:$A$107,0)),"")</f>
        <v>Ganador 3E</v>
      </c>
      <c r="E90" s="24" t="str">
        <f>IFERROR(INDEX(Partidos!$E$4:$E$107,MATCH($A90,Partidos!$A$4:$A$107,0)),"")</f>
        <v>Ganador 3F</v>
      </c>
      <c r="F90" s="32"/>
      <c r="G90" s="32"/>
      <c r="H90" s="32"/>
    </row>
    <row r="91" spans="1:8" x14ac:dyDescent="0.3">
      <c r="A91" s="29">
        <v>88</v>
      </c>
      <c r="B91" s="29" t="s">
        <v>203</v>
      </c>
      <c r="C91" s="24" t="s">
        <v>173</v>
      </c>
      <c r="D91" s="24" t="str">
        <f>IFERROR(INDEX(Partidos!$D$4:$D$107,MATCH($A91,Partidos!$A$4:$A$107,0)),"")</f>
        <v>Ganador 3G</v>
      </c>
      <c r="E91" s="24" t="str">
        <f>IFERROR(INDEX(Partidos!$E$4:$E$107,MATCH($A91,Partidos!$A$4:$A$107,0)),"")</f>
        <v>Ganador 3H</v>
      </c>
      <c r="F91" s="32"/>
      <c r="G91" s="32"/>
      <c r="H91" s="32"/>
    </row>
    <row r="92" spans="1:8" x14ac:dyDescent="0.3">
      <c r="A92" s="31">
        <v>89</v>
      </c>
      <c r="B92" s="31" t="s">
        <v>211</v>
      </c>
      <c r="C92" s="24" t="s">
        <v>214</v>
      </c>
      <c r="D92" s="24" t="str">
        <f>IFERROR(INDEX(Partidos!$D$4:$D$107,MATCH($A92,Partidos!$A$4:$A$107,0)),"")</f>
        <v>Ganador Octavos 1</v>
      </c>
      <c r="E92" s="24" t="str">
        <f>IFERROR(INDEX(Partidos!$E$4:$E$107,MATCH($A92,Partidos!$A$4:$A$107,0)),"")</f>
        <v>Ganador Octavos 2</v>
      </c>
      <c r="F92" s="32"/>
      <c r="G92" s="32"/>
      <c r="H92" s="32"/>
    </row>
    <row r="93" spans="1:8" x14ac:dyDescent="0.3">
      <c r="A93" s="29">
        <v>90</v>
      </c>
      <c r="B93" s="29" t="s">
        <v>211</v>
      </c>
      <c r="C93" s="24" t="s">
        <v>214</v>
      </c>
      <c r="D93" s="24" t="str">
        <f>IFERROR(INDEX(Partidos!$D$4:$D$107,MATCH($A93,Partidos!$A$4:$A$107,0)),"")</f>
        <v>Ganador Octavos 3</v>
      </c>
      <c r="E93" s="24" t="str">
        <f>IFERROR(INDEX(Partidos!$E$4:$E$107,MATCH($A93,Partidos!$A$4:$A$107,0)),"")</f>
        <v>Ganador Octavos 4</v>
      </c>
      <c r="F93" s="32"/>
      <c r="G93" s="32"/>
      <c r="H93" s="32"/>
    </row>
    <row r="94" spans="1:8" x14ac:dyDescent="0.3">
      <c r="A94" s="31">
        <v>91</v>
      </c>
      <c r="B94" s="31" t="s">
        <v>217</v>
      </c>
      <c r="C94" s="24" t="s">
        <v>214</v>
      </c>
      <c r="D94" s="24" t="str">
        <f>IFERROR(INDEX(Partidos!$D$4:$D$107,MATCH($A94,Partidos!$A$4:$A$107,0)),"")</f>
        <v>Ganador Octavos 5</v>
      </c>
      <c r="E94" s="24" t="str">
        <f>IFERROR(INDEX(Partidos!$E$4:$E$107,MATCH($A94,Partidos!$A$4:$A$107,0)),"")</f>
        <v>Ganador Octavos 6</v>
      </c>
      <c r="F94" s="32"/>
      <c r="G94" s="32"/>
      <c r="H94" s="32"/>
    </row>
    <row r="95" spans="1:8" x14ac:dyDescent="0.3">
      <c r="A95" s="29">
        <v>92</v>
      </c>
      <c r="B95" s="29" t="s">
        <v>217</v>
      </c>
      <c r="C95" s="24" t="s">
        <v>214</v>
      </c>
      <c r="D95" s="24" t="str">
        <f>IFERROR(INDEX(Partidos!$D$4:$D$107,MATCH($A95,Partidos!$A$4:$A$107,0)),"")</f>
        <v>Ganador Octavos 7</v>
      </c>
      <c r="E95" s="24" t="str">
        <f>IFERROR(INDEX(Partidos!$E$4:$E$107,MATCH($A95,Partidos!$A$4:$A$107,0)),"")</f>
        <v>Ganador Octavos 8</v>
      </c>
      <c r="F95" s="32"/>
      <c r="G95" s="32"/>
      <c r="H95" s="32"/>
    </row>
    <row r="96" spans="1:8" x14ac:dyDescent="0.3">
      <c r="A96" s="31">
        <v>93</v>
      </c>
      <c r="B96" s="31" t="s">
        <v>222</v>
      </c>
      <c r="C96" s="24" t="s">
        <v>214</v>
      </c>
      <c r="D96" s="24" t="str">
        <f>IFERROR(INDEX(Partidos!$D$4:$D$107,MATCH($A96,Partidos!$A$4:$A$107,0)),"")</f>
        <v>Ganador Octavos 9</v>
      </c>
      <c r="E96" s="24" t="str">
        <f>IFERROR(INDEX(Partidos!$E$4:$E$107,MATCH($A96,Partidos!$A$4:$A$107,0)),"")</f>
        <v>Ganador Octavos 10</v>
      </c>
      <c r="F96" s="32"/>
      <c r="G96" s="32"/>
      <c r="H96" s="32"/>
    </row>
    <row r="97" spans="1:8" x14ac:dyDescent="0.3">
      <c r="A97" s="29">
        <v>94</v>
      </c>
      <c r="B97" s="29" t="s">
        <v>222</v>
      </c>
      <c r="C97" s="24" t="s">
        <v>214</v>
      </c>
      <c r="D97" s="24" t="str">
        <f>IFERROR(INDEX(Partidos!$D$4:$D$107,MATCH($A97,Partidos!$A$4:$A$107,0)),"")</f>
        <v>Ganador Octavos 11</v>
      </c>
      <c r="E97" s="24" t="str">
        <f>IFERROR(INDEX(Partidos!$E$4:$E$107,MATCH($A97,Partidos!$A$4:$A$107,0)),"")</f>
        <v>Ganador Octavos 12</v>
      </c>
      <c r="F97" s="32"/>
      <c r="G97" s="32"/>
      <c r="H97" s="32"/>
    </row>
    <row r="98" spans="1:8" x14ac:dyDescent="0.3">
      <c r="A98" s="31">
        <v>95</v>
      </c>
      <c r="B98" s="31" t="s">
        <v>228</v>
      </c>
      <c r="C98" s="24" t="s">
        <v>214</v>
      </c>
      <c r="D98" s="24" t="str">
        <f>IFERROR(INDEX(Partidos!$D$4:$D$107,MATCH($A98,Partidos!$A$4:$A$107,0)),"")</f>
        <v>Ganador Octavos 13</v>
      </c>
      <c r="E98" s="24" t="str">
        <f>IFERROR(INDEX(Partidos!$E$4:$E$107,MATCH($A98,Partidos!$A$4:$A$107,0)),"")</f>
        <v>Ganador Octavos 14</v>
      </c>
      <c r="F98" s="32"/>
      <c r="G98" s="32"/>
      <c r="H98" s="32"/>
    </row>
    <row r="99" spans="1:8" x14ac:dyDescent="0.3">
      <c r="A99" s="29">
        <v>96</v>
      </c>
      <c r="B99" s="29" t="s">
        <v>228</v>
      </c>
      <c r="C99" s="24" t="s">
        <v>214</v>
      </c>
      <c r="D99" s="24" t="str">
        <f>IFERROR(INDEX(Partidos!$D$4:$D$107,MATCH($A99,Partidos!$A$4:$A$107,0)),"")</f>
        <v>Ganador Octavos 15</v>
      </c>
      <c r="E99" s="24" t="str">
        <f>IFERROR(INDEX(Partidos!$E$4:$E$107,MATCH($A99,Partidos!$A$4:$A$107,0)),"")</f>
        <v>Ganador Octavos 16</v>
      </c>
      <c r="F99" s="32"/>
      <c r="G99" s="32"/>
      <c r="H99" s="32"/>
    </row>
    <row r="100" spans="1:8" x14ac:dyDescent="0.3">
      <c r="A100" s="31">
        <v>97</v>
      </c>
      <c r="B100" s="31" t="s">
        <v>233</v>
      </c>
      <c r="C100" s="24" t="s">
        <v>236</v>
      </c>
      <c r="D100" s="24" t="str">
        <f>IFERROR(INDEX(Partidos!$D$4:$D$107,MATCH($A100,Partidos!$A$4:$A$107,0)),"")</f>
        <v>Ganador Cuartos 1</v>
      </c>
      <c r="E100" s="24" t="str">
        <f>IFERROR(INDEX(Partidos!$E$4:$E$107,MATCH($A100,Partidos!$A$4:$A$107,0)),"")</f>
        <v>Ganador Cuartos 2</v>
      </c>
      <c r="F100" s="32"/>
      <c r="G100" s="32"/>
      <c r="H100" s="32"/>
    </row>
    <row r="101" spans="1:8" x14ac:dyDescent="0.3">
      <c r="A101" s="29">
        <v>98</v>
      </c>
      <c r="B101" s="29" t="s">
        <v>237</v>
      </c>
      <c r="C101" s="24" t="s">
        <v>236</v>
      </c>
      <c r="D101" s="24" t="str">
        <f>IFERROR(INDEX(Partidos!$D$4:$D$107,MATCH($A101,Partidos!$A$4:$A$107,0)),"")</f>
        <v>Ganador Cuartos 3</v>
      </c>
      <c r="E101" s="24" t="str">
        <f>IFERROR(INDEX(Partidos!$E$4:$E$107,MATCH($A101,Partidos!$A$4:$A$107,0)),"")</f>
        <v>Ganador Cuartos 4</v>
      </c>
      <c r="F101" s="32"/>
      <c r="G101" s="32"/>
      <c r="H101" s="32"/>
    </row>
    <row r="102" spans="1:8" x14ac:dyDescent="0.3">
      <c r="A102" s="31">
        <v>99</v>
      </c>
      <c r="B102" s="31" t="s">
        <v>240</v>
      </c>
      <c r="C102" s="24" t="s">
        <v>236</v>
      </c>
      <c r="D102" s="24" t="str">
        <f>IFERROR(INDEX(Partidos!$D$4:$D$107,MATCH($A102,Partidos!$A$4:$A$107,0)),"")</f>
        <v>Ganador Cuartos 5</v>
      </c>
      <c r="E102" s="24" t="str">
        <f>IFERROR(INDEX(Partidos!$E$4:$E$107,MATCH($A102,Partidos!$A$4:$A$107,0)),"")</f>
        <v>Ganador Cuartos 6</v>
      </c>
      <c r="F102" s="32"/>
      <c r="G102" s="32"/>
      <c r="H102" s="32"/>
    </row>
    <row r="103" spans="1:8" x14ac:dyDescent="0.3">
      <c r="A103" s="29">
        <v>100</v>
      </c>
      <c r="B103" s="29" t="s">
        <v>240</v>
      </c>
      <c r="C103" s="24" t="s">
        <v>236</v>
      </c>
      <c r="D103" s="24" t="str">
        <f>IFERROR(INDEX(Partidos!$D$4:$D$107,MATCH($A103,Partidos!$A$4:$A$107,0)),"")</f>
        <v>Ganador Cuartos 7</v>
      </c>
      <c r="E103" s="24" t="str">
        <f>IFERROR(INDEX(Partidos!$E$4:$E$107,MATCH($A103,Partidos!$A$4:$A$107,0)),"")</f>
        <v>Ganador Cuartos 8</v>
      </c>
      <c r="F103" s="32"/>
      <c r="G103" s="32"/>
      <c r="H103" s="32"/>
    </row>
    <row r="104" spans="1:8" x14ac:dyDescent="0.3">
      <c r="A104" s="31">
        <v>101</v>
      </c>
      <c r="B104" s="31" t="s">
        <v>245</v>
      </c>
      <c r="C104" s="24" t="s">
        <v>248</v>
      </c>
      <c r="D104" s="24" t="str">
        <f>IFERROR(INDEX(Partidos!$D$4:$D$107,MATCH($A104,Partidos!$A$4:$A$107,0)),"")</f>
        <v>Ganador Semifinal 1</v>
      </c>
      <c r="E104" s="24" t="str">
        <f>IFERROR(INDEX(Partidos!$E$4:$E$107,MATCH($A104,Partidos!$A$4:$A$107,0)),"")</f>
        <v>Ganador Semifinal 2</v>
      </c>
      <c r="F104" s="32"/>
      <c r="G104" s="32"/>
      <c r="H104" s="32"/>
    </row>
    <row r="105" spans="1:8" x14ac:dyDescent="0.3">
      <c r="A105" s="29">
        <v>102</v>
      </c>
      <c r="B105" s="29" t="s">
        <v>249</v>
      </c>
      <c r="C105" s="24" t="s">
        <v>248</v>
      </c>
      <c r="D105" s="24" t="str">
        <f>IFERROR(INDEX(Partidos!$D$4:$D$107,MATCH($A105,Partidos!$A$4:$A$107,0)),"")</f>
        <v>Ganador Semifinal 3</v>
      </c>
      <c r="E105" s="24" t="str">
        <f>IFERROR(INDEX(Partidos!$E$4:$E$107,MATCH($A105,Partidos!$A$4:$A$107,0)),"")</f>
        <v>Ganador Semifinal 4</v>
      </c>
      <c r="F105" s="32"/>
      <c r="G105" s="32"/>
      <c r="H105" s="32"/>
    </row>
    <row r="106" spans="1:8" x14ac:dyDescent="0.3">
      <c r="A106" s="31">
        <v>103</v>
      </c>
      <c r="B106" s="31" t="s">
        <v>252</v>
      </c>
      <c r="C106" s="24" t="s">
        <v>255</v>
      </c>
      <c r="D106" s="24" t="str">
        <f>IFERROR(INDEX(Partidos!$D$4:$D$107,MATCH($A106,Partidos!$A$4:$A$107,0)),"")</f>
        <v>Perdedor Semifinal 1</v>
      </c>
      <c r="E106" s="24" t="str">
        <f>IFERROR(INDEX(Partidos!$E$4:$E$107,MATCH($A106,Partidos!$A$4:$A$107,0)),"")</f>
        <v>Perdedor Semifinal 2</v>
      </c>
      <c r="F106" s="32"/>
      <c r="G106" s="32"/>
      <c r="H106" s="32"/>
    </row>
    <row r="107" spans="1:8" x14ac:dyDescent="0.3">
      <c r="A107" s="29">
        <v>104</v>
      </c>
      <c r="B107" s="29" t="s">
        <v>256</v>
      </c>
      <c r="C107" s="24" t="s">
        <v>257</v>
      </c>
      <c r="D107" s="24" t="str">
        <f>IFERROR(INDEX(Partidos!$D$4:$D$107,MATCH($A107,Partidos!$A$4:$A$107,0)),"")</f>
        <v>Ganador Semifinal 1</v>
      </c>
      <c r="E107" s="24" t="str">
        <f>IFERROR(INDEX(Partidos!$E$4:$E$107,MATCH($A107,Partidos!$A$4:$A$107,0)),"")</f>
        <v>Ganador Semifinal 2</v>
      </c>
      <c r="F107" s="32"/>
      <c r="G107" s="32"/>
      <c r="H107" s="32"/>
    </row>
    <row r="109" spans="1:8" ht="15.6" x14ac:dyDescent="0.3">
      <c r="A109" s="13" t="s">
        <v>279</v>
      </c>
      <c r="B109" s="14"/>
      <c r="C109" s="14"/>
    </row>
    <row r="110" spans="1:8" x14ac:dyDescent="0.3">
      <c r="A110" s="19" t="s">
        <v>67</v>
      </c>
      <c r="B110" s="19" t="s">
        <v>280</v>
      </c>
      <c r="C110" s="19" t="s">
        <v>68</v>
      </c>
    </row>
    <row r="111" spans="1:8" x14ac:dyDescent="0.3">
      <c r="A111" s="29" t="s">
        <v>72</v>
      </c>
      <c r="B111" s="35" t="s">
        <v>130</v>
      </c>
      <c r="C111" s="31">
        <f>IFERROR(Resumen!$B$34,"")</f>
        <v>0</v>
      </c>
    </row>
    <row r="112" spans="1:8" x14ac:dyDescent="0.3">
      <c r="A112" s="31" t="s">
        <v>73</v>
      </c>
      <c r="B112" s="35" t="s">
        <v>148</v>
      </c>
      <c r="C112" s="31">
        <f>IFERROR(Resumen!$B$35,"")</f>
        <v>0</v>
      </c>
    </row>
    <row r="113" spans="1:3" x14ac:dyDescent="0.3">
      <c r="A113" s="29" t="s">
        <v>74</v>
      </c>
      <c r="B113" s="35" t="s">
        <v>139</v>
      </c>
      <c r="C113" s="31">
        <f>IFERROR(Resumen!$B$36,"")</f>
        <v>0</v>
      </c>
    </row>
    <row r="114" spans="1:3" x14ac:dyDescent="0.3">
      <c r="A114" s="31" t="s">
        <v>75</v>
      </c>
      <c r="B114" s="35" t="s">
        <v>291</v>
      </c>
      <c r="C114" s="31">
        <f>IFERROR(Resumen!$B$37,"")</f>
        <v>0</v>
      </c>
    </row>
    <row r="115" spans="1:3" ht="28.8" x14ac:dyDescent="0.3">
      <c r="A115" s="29" t="s">
        <v>76</v>
      </c>
      <c r="B115" s="35" t="s">
        <v>282</v>
      </c>
      <c r="C115" s="31">
        <f>IFERROR(Resumen!$B$38,"")</f>
        <v>0</v>
      </c>
    </row>
    <row r="116" spans="1:3" x14ac:dyDescent="0.3">
      <c r="A116" s="31" t="s">
        <v>77</v>
      </c>
      <c r="B116" s="35" t="s">
        <v>292</v>
      </c>
      <c r="C116" s="31">
        <f>IFERROR(Resumen!$B$39,"")</f>
        <v>0</v>
      </c>
    </row>
    <row r="117" spans="1:3" ht="28.8" x14ac:dyDescent="0.3">
      <c r="A117" s="29" t="s">
        <v>78</v>
      </c>
      <c r="B117" s="35" t="s">
        <v>293</v>
      </c>
      <c r="C117" s="31">
        <f>IFERROR(Resumen!$B$40,"")</f>
        <v>0</v>
      </c>
    </row>
    <row r="118" spans="1:3" ht="28.8" x14ac:dyDescent="0.3">
      <c r="A118" s="31" t="s">
        <v>79</v>
      </c>
      <c r="B118" s="35" t="s">
        <v>294</v>
      </c>
      <c r="C118" s="31">
        <f>IFERROR(Resumen!$B$41,"")</f>
        <v>0</v>
      </c>
    </row>
  </sheetData>
  <autoFilter ref="A3:H107" xr:uid="{00000000-0009-0000-0000-000008000000}"/>
  <pageMargins left="0.75" right="0.75" top="1" bottom="1" header="0.5" footer="0.5"/>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E9E9E"/>
  </sheetPr>
  <dimension ref="A1:H118"/>
  <sheetViews>
    <sheetView showGridLines="0" workbookViewId="0">
      <pane ySplit="3" topLeftCell="A4" activePane="bottomLeft" state="frozen"/>
      <selection pane="bottomLeft" activeCell="I1" sqref="I1"/>
    </sheetView>
  </sheetViews>
  <sheetFormatPr defaultRowHeight="14.4" x14ac:dyDescent="0.3"/>
  <cols>
    <col min="1" max="1" width="30" customWidth="1"/>
    <col min="2" max="2" width="11" customWidth="1"/>
    <col min="3" max="3" width="18" customWidth="1"/>
    <col min="4" max="5" width="22" customWidth="1"/>
    <col min="6" max="7" width="12" customWidth="1"/>
    <col min="8" max="8" width="14" customWidth="1"/>
  </cols>
  <sheetData>
    <row r="1" spans="1:8" ht="43.95" customHeight="1" x14ac:dyDescent="0.3">
      <c r="A1" s="7" t="s">
        <v>295</v>
      </c>
      <c r="B1" s="1"/>
      <c r="C1" s="1"/>
      <c r="D1" s="1"/>
      <c r="E1" s="1"/>
      <c r="F1" s="1"/>
      <c r="G1" s="1"/>
      <c r="H1" s="1"/>
    </row>
    <row r="2" spans="1:8" ht="18" customHeight="1" x14ac:dyDescent="0.3">
      <c r="A2" s="8" t="s">
        <v>276</v>
      </c>
      <c r="B2" s="9"/>
      <c r="C2" s="9"/>
      <c r="D2" s="9"/>
      <c r="E2" s="9"/>
      <c r="F2" s="9"/>
      <c r="G2" s="9"/>
      <c r="H2" s="9"/>
    </row>
    <row r="3" spans="1:8" ht="28.8" x14ac:dyDescent="0.3">
      <c r="A3" s="19" t="s">
        <v>260</v>
      </c>
      <c r="B3" s="19" t="s">
        <v>49</v>
      </c>
      <c r="C3" s="19" t="s">
        <v>90</v>
      </c>
      <c r="D3" s="19" t="s">
        <v>85</v>
      </c>
      <c r="E3" s="19" t="s">
        <v>86</v>
      </c>
      <c r="F3" s="19" t="s">
        <v>277</v>
      </c>
      <c r="G3" s="19" t="s">
        <v>278</v>
      </c>
      <c r="H3" s="19" t="s">
        <v>91</v>
      </c>
    </row>
    <row r="4" spans="1:8" x14ac:dyDescent="0.3">
      <c r="A4" s="31">
        <v>1</v>
      </c>
      <c r="B4" s="31" t="s">
        <v>92</v>
      </c>
      <c r="C4" s="24" t="s">
        <v>96</v>
      </c>
      <c r="D4" s="24" t="str">
        <f>IFERROR(INDEX(Partidos!$D$4:$D$107,MATCH($A4,Partidos!$A$4:$A$107,0)),"")</f>
        <v>México</v>
      </c>
      <c r="E4" s="24" t="str">
        <f>IFERROR(INDEX(Partidos!$E$4:$E$107,MATCH($A4,Partidos!$A$4:$A$107,0)),"")</f>
        <v>Sudáfrica</v>
      </c>
      <c r="F4" s="32">
        <v>2</v>
      </c>
      <c r="G4" s="32">
        <v>0</v>
      </c>
      <c r="H4" s="33" t="s">
        <v>97</v>
      </c>
    </row>
    <row r="5" spans="1:8" x14ac:dyDescent="0.3">
      <c r="A5" s="29">
        <v>2</v>
      </c>
      <c r="B5" s="29" t="s">
        <v>92</v>
      </c>
      <c r="C5" s="24" t="s">
        <v>96</v>
      </c>
      <c r="D5" s="24" t="str">
        <f>IFERROR(INDEX(Partidos!$D$4:$D$107,MATCH($A5,Partidos!$A$4:$A$107,0)),"")</f>
        <v>República de Corea</v>
      </c>
      <c r="E5" s="24" t="str">
        <f>IFERROR(INDEX(Partidos!$E$4:$E$107,MATCH($A5,Partidos!$A$4:$A$107,0)),"")</f>
        <v>República Checa</v>
      </c>
      <c r="F5" s="32">
        <v>1</v>
      </c>
      <c r="G5" s="32">
        <v>1</v>
      </c>
      <c r="H5" s="33" t="s">
        <v>97</v>
      </c>
    </row>
    <row r="6" spans="1:8" x14ac:dyDescent="0.3">
      <c r="A6" s="31">
        <v>3</v>
      </c>
      <c r="B6" s="31" t="s">
        <v>101</v>
      </c>
      <c r="C6" s="24" t="s">
        <v>96</v>
      </c>
      <c r="D6" s="24" t="str">
        <f>IFERROR(INDEX(Partidos!$D$4:$D$107,MATCH($A6,Partidos!$A$4:$A$107,0)),"")</f>
        <v>Canadá</v>
      </c>
      <c r="E6" s="24" t="str">
        <f>IFERROR(INDEX(Partidos!$E$4:$E$107,MATCH($A6,Partidos!$A$4:$A$107,0)),"")</f>
        <v>Bosnia y Herzegovina</v>
      </c>
      <c r="F6" s="32">
        <v>1</v>
      </c>
      <c r="G6" s="32">
        <v>0</v>
      </c>
      <c r="H6" s="33" t="s">
        <v>97</v>
      </c>
    </row>
    <row r="7" spans="1:8" x14ac:dyDescent="0.3">
      <c r="A7" s="29">
        <v>4</v>
      </c>
      <c r="B7" s="29" t="s">
        <v>101</v>
      </c>
      <c r="C7" s="24" t="s">
        <v>96</v>
      </c>
      <c r="D7" s="24" t="str">
        <f>IFERROR(INDEX(Partidos!$D$4:$D$107,MATCH($A7,Partidos!$A$4:$A$107,0)),"")</f>
        <v>Estados Unidos</v>
      </c>
      <c r="E7" s="24" t="str">
        <f>IFERROR(INDEX(Partidos!$E$4:$E$107,MATCH($A7,Partidos!$A$4:$A$107,0)),"")</f>
        <v>Paraguay</v>
      </c>
      <c r="F7" s="32">
        <v>1</v>
      </c>
      <c r="G7" s="32">
        <v>0</v>
      </c>
      <c r="H7" s="33" t="s">
        <v>97</v>
      </c>
    </row>
    <row r="8" spans="1:8" x14ac:dyDescent="0.3">
      <c r="A8" s="31">
        <v>5</v>
      </c>
      <c r="B8" s="31" t="s">
        <v>108</v>
      </c>
      <c r="C8" s="24" t="s">
        <v>96</v>
      </c>
      <c r="D8" s="24" t="str">
        <f>IFERROR(INDEX(Partidos!$D$4:$D$107,MATCH($A8,Partidos!$A$4:$A$107,0)),"")</f>
        <v>Catar</v>
      </c>
      <c r="E8" s="24" t="str">
        <f>IFERROR(INDEX(Partidos!$E$4:$E$107,MATCH($A8,Partidos!$A$4:$A$107,0)),"")</f>
        <v>Suiza</v>
      </c>
      <c r="F8" s="32">
        <v>0</v>
      </c>
      <c r="G8" s="32">
        <v>2</v>
      </c>
      <c r="H8" s="33" t="s">
        <v>97</v>
      </c>
    </row>
    <row r="9" spans="1:8" x14ac:dyDescent="0.3">
      <c r="A9" s="29">
        <v>6</v>
      </c>
      <c r="B9" s="29" t="s">
        <v>108</v>
      </c>
      <c r="C9" s="24" t="s">
        <v>96</v>
      </c>
      <c r="D9" s="24" t="str">
        <f>IFERROR(INDEX(Partidos!$D$4:$D$107,MATCH($A9,Partidos!$A$4:$A$107,0)),"")</f>
        <v>Brasil</v>
      </c>
      <c r="E9" s="24" t="str">
        <f>IFERROR(INDEX(Partidos!$E$4:$E$107,MATCH($A9,Partidos!$A$4:$A$107,0)),"")</f>
        <v>Marruecos</v>
      </c>
      <c r="F9" s="32">
        <v>2</v>
      </c>
      <c r="G9" s="32">
        <v>1</v>
      </c>
      <c r="H9" s="33" t="s">
        <v>97</v>
      </c>
    </row>
    <row r="10" spans="1:8" x14ac:dyDescent="0.3">
      <c r="A10" s="31">
        <v>7</v>
      </c>
      <c r="B10" s="31" t="s">
        <v>108</v>
      </c>
      <c r="C10" s="24" t="s">
        <v>96</v>
      </c>
      <c r="D10" s="24" t="str">
        <f>IFERROR(INDEX(Partidos!$D$4:$D$107,MATCH($A10,Partidos!$A$4:$A$107,0)),"")</f>
        <v>Haití</v>
      </c>
      <c r="E10" s="24" t="str">
        <f>IFERROR(INDEX(Partidos!$E$4:$E$107,MATCH($A10,Partidos!$A$4:$A$107,0)),"")</f>
        <v>Escocia</v>
      </c>
      <c r="F10" s="32">
        <v>0</v>
      </c>
      <c r="G10" s="32">
        <v>2</v>
      </c>
      <c r="H10" s="33" t="s">
        <v>97</v>
      </c>
    </row>
    <row r="11" spans="1:8" x14ac:dyDescent="0.3">
      <c r="A11" s="29">
        <v>8</v>
      </c>
      <c r="B11" s="29" t="s">
        <v>108</v>
      </c>
      <c r="C11" s="24" t="s">
        <v>96</v>
      </c>
      <c r="D11" s="24" t="str">
        <f>IFERROR(INDEX(Partidos!$D$4:$D$107,MATCH($A11,Partidos!$A$4:$A$107,0)),"")</f>
        <v>Australia</v>
      </c>
      <c r="E11" s="24" t="str">
        <f>IFERROR(INDEX(Partidos!$E$4:$E$107,MATCH($A11,Partidos!$A$4:$A$107,0)),"")</f>
        <v>Turquía</v>
      </c>
      <c r="F11" s="32">
        <v>1</v>
      </c>
      <c r="G11" s="32">
        <v>3</v>
      </c>
      <c r="H11" s="33" t="s">
        <v>97</v>
      </c>
    </row>
    <row r="12" spans="1:8" x14ac:dyDescent="0.3">
      <c r="A12" s="31">
        <v>9</v>
      </c>
      <c r="B12" s="31" t="s">
        <v>119</v>
      </c>
      <c r="C12" s="24" t="s">
        <v>96</v>
      </c>
      <c r="D12" s="24" t="str">
        <f>IFERROR(INDEX(Partidos!$D$4:$D$107,MATCH($A12,Partidos!$A$4:$A$107,0)),"")</f>
        <v>Alemania</v>
      </c>
      <c r="E12" s="24" t="str">
        <f>IFERROR(INDEX(Partidos!$E$4:$E$107,MATCH($A12,Partidos!$A$4:$A$107,0)),"")</f>
        <v>Curazao</v>
      </c>
      <c r="F12" s="32">
        <v>4</v>
      </c>
      <c r="G12" s="32">
        <v>0</v>
      </c>
      <c r="H12" s="33" t="s">
        <v>97</v>
      </c>
    </row>
    <row r="13" spans="1:8" x14ac:dyDescent="0.3">
      <c r="A13" s="29">
        <v>10</v>
      </c>
      <c r="B13" s="29" t="s">
        <v>119</v>
      </c>
      <c r="C13" s="24" t="s">
        <v>96</v>
      </c>
      <c r="D13" s="24" t="str">
        <f>IFERROR(INDEX(Partidos!$D$4:$D$107,MATCH($A13,Partidos!$A$4:$A$107,0)),"")</f>
        <v>Países Bajos</v>
      </c>
      <c r="E13" s="24" t="str">
        <f>IFERROR(INDEX(Partidos!$E$4:$E$107,MATCH($A13,Partidos!$A$4:$A$107,0)),"")</f>
        <v>Japón</v>
      </c>
      <c r="F13" s="32">
        <v>1</v>
      </c>
      <c r="G13" s="32">
        <v>1</v>
      </c>
      <c r="H13" s="33" t="s">
        <v>97</v>
      </c>
    </row>
    <row r="14" spans="1:8" x14ac:dyDescent="0.3">
      <c r="A14" s="31">
        <v>11</v>
      </c>
      <c r="B14" s="31" t="s">
        <v>119</v>
      </c>
      <c r="C14" s="24" t="s">
        <v>96</v>
      </c>
      <c r="D14" s="24" t="str">
        <f>IFERROR(INDEX(Partidos!$D$4:$D$107,MATCH($A14,Partidos!$A$4:$A$107,0)),"")</f>
        <v>Costa de Marfil</v>
      </c>
      <c r="E14" s="24" t="str">
        <f>IFERROR(INDEX(Partidos!$E$4:$E$107,MATCH($A14,Partidos!$A$4:$A$107,0)),"")</f>
        <v>Ecuador</v>
      </c>
      <c r="F14" s="32">
        <v>0</v>
      </c>
      <c r="G14" s="32">
        <v>0</v>
      </c>
      <c r="H14" s="33" t="s">
        <v>97</v>
      </c>
    </row>
    <row r="15" spans="1:8" x14ac:dyDescent="0.3">
      <c r="A15" s="29">
        <v>12</v>
      </c>
      <c r="B15" s="29" t="s">
        <v>119</v>
      </c>
      <c r="C15" s="24" t="s">
        <v>96</v>
      </c>
      <c r="D15" s="24" t="str">
        <f>IFERROR(INDEX(Partidos!$D$4:$D$107,MATCH($A15,Partidos!$A$4:$A$107,0)),"")</f>
        <v>Suecia</v>
      </c>
      <c r="E15" s="24" t="str">
        <f>IFERROR(INDEX(Partidos!$E$4:$E$107,MATCH($A15,Partidos!$A$4:$A$107,0)),"")</f>
        <v>Túnez</v>
      </c>
      <c r="F15" s="32">
        <v>2</v>
      </c>
      <c r="G15" s="32">
        <v>0</v>
      </c>
      <c r="H15" s="33" t="s">
        <v>97</v>
      </c>
    </row>
    <row r="16" spans="1:8" x14ac:dyDescent="0.3">
      <c r="A16" s="31">
        <v>13</v>
      </c>
      <c r="B16" s="31" t="s">
        <v>129</v>
      </c>
      <c r="C16" s="24" t="s">
        <v>96</v>
      </c>
      <c r="D16" s="24" t="str">
        <f>IFERROR(INDEX(Partidos!$D$4:$D$107,MATCH($A16,Partidos!$A$4:$A$107,0)),"")</f>
        <v>España</v>
      </c>
      <c r="E16" s="24" t="str">
        <f>IFERROR(INDEX(Partidos!$E$4:$E$107,MATCH($A16,Partidos!$A$4:$A$107,0)),"")</f>
        <v>Cabo Verde</v>
      </c>
      <c r="F16" s="32">
        <v>3</v>
      </c>
      <c r="G16" s="32">
        <v>0</v>
      </c>
      <c r="H16" s="33" t="s">
        <v>97</v>
      </c>
    </row>
    <row r="17" spans="1:8" x14ac:dyDescent="0.3">
      <c r="A17" s="29">
        <v>14</v>
      </c>
      <c r="B17" s="29" t="s">
        <v>129</v>
      </c>
      <c r="C17" s="24" t="s">
        <v>96</v>
      </c>
      <c r="D17" s="24" t="str">
        <f>IFERROR(INDEX(Partidos!$D$4:$D$107,MATCH($A17,Partidos!$A$4:$A$107,0)),"")</f>
        <v>Bélgica</v>
      </c>
      <c r="E17" s="24" t="str">
        <f>IFERROR(INDEX(Partidos!$E$4:$E$107,MATCH($A17,Partidos!$A$4:$A$107,0)),"")</f>
        <v>Egipto</v>
      </c>
      <c r="F17" s="32">
        <v>3</v>
      </c>
      <c r="G17" s="32">
        <v>1</v>
      </c>
      <c r="H17" s="33" t="s">
        <v>97</v>
      </c>
    </row>
    <row r="18" spans="1:8" x14ac:dyDescent="0.3">
      <c r="A18" s="31">
        <v>15</v>
      </c>
      <c r="B18" s="31" t="s">
        <v>129</v>
      </c>
      <c r="C18" s="24" t="s">
        <v>96</v>
      </c>
      <c r="D18" s="24" t="str">
        <f>IFERROR(INDEX(Partidos!$D$4:$D$107,MATCH($A18,Partidos!$A$4:$A$107,0)),"")</f>
        <v>Arabia Saudí</v>
      </c>
      <c r="E18" s="24" t="str">
        <f>IFERROR(INDEX(Partidos!$E$4:$E$107,MATCH($A18,Partidos!$A$4:$A$107,0)),"")</f>
        <v>Uruguay</v>
      </c>
      <c r="F18" s="32">
        <v>0</v>
      </c>
      <c r="G18" s="32">
        <v>2</v>
      </c>
      <c r="H18" s="33" t="s">
        <v>97</v>
      </c>
    </row>
    <row r="19" spans="1:8" x14ac:dyDescent="0.3">
      <c r="A19" s="29">
        <v>16</v>
      </c>
      <c r="B19" s="29" t="s">
        <v>129</v>
      </c>
      <c r="C19" s="24" t="s">
        <v>96</v>
      </c>
      <c r="D19" s="24" t="str">
        <f>IFERROR(INDEX(Partidos!$D$4:$D$107,MATCH($A19,Partidos!$A$4:$A$107,0)),"")</f>
        <v>Irán</v>
      </c>
      <c r="E19" s="24" t="str">
        <f>IFERROR(INDEX(Partidos!$E$4:$E$107,MATCH($A19,Partidos!$A$4:$A$107,0)),"")</f>
        <v>Nueva Zelanda</v>
      </c>
      <c r="F19" s="32">
        <v>1</v>
      </c>
      <c r="G19" s="32">
        <v>1</v>
      </c>
      <c r="H19" s="33" t="s">
        <v>97</v>
      </c>
    </row>
    <row r="20" spans="1:8" x14ac:dyDescent="0.3">
      <c r="A20" s="31">
        <v>17</v>
      </c>
      <c r="B20" s="31" t="s">
        <v>138</v>
      </c>
      <c r="C20" s="24" t="s">
        <v>96</v>
      </c>
      <c r="D20" s="24" t="str">
        <f>IFERROR(INDEX(Partidos!$D$4:$D$107,MATCH($A20,Partidos!$A$4:$A$107,0)),"")</f>
        <v>Francia</v>
      </c>
      <c r="E20" s="24" t="str">
        <f>IFERROR(INDEX(Partidos!$E$4:$E$107,MATCH($A20,Partidos!$A$4:$A$107,0)),"")</f>
        <v>Senegal</v>
      </c>
      <c r="F20" s="32">
        <v>3</v>
      </c>
      <c r="G20" s="32">
        <v>1</v>
      </c>
      <c r="H20" s="33" t="s">
        <v>97</v>
      </c>
    </row>
    <row r="21" spans="1:8" x14ac:dyDescent="0.3">
      <c r="A21" s="29">
        <v>18</v>
      </c>
      <c r="B21" s="29" t="s">
        <v>138</v>
      </c>
      <c r="C21" s="24" t="s">
        <v>96</v>
      </c>
      <c r="D21" s="24" t="str">
        <f>IFERROR(INDEX(Partidos!$D$4:$D$107,MATCH($A21,Partidos!$A$4:$A$107,0)),"")</f>
        <v>Irak</v>
      </c>
      <c r="E21" s="24" t="str">
        <f>IFERROR(INDEX(Partidos!$E$4:$E$107,MATCH($A21,Partidos!$A$4:$A$107,0)),"")</f>
        <v>Noruega</v>
      </c>
      <c r="F21" s="32">
        <v>0</v>
      </c>
      <c r="G21" s="32">
        <v>2</v>
      </c>
      <c r="H21" s="33" t="s">
        <v>97</v>
      </c>
    </row>
    <row r="22" spans="1:8" x14ac:dyDescent="0.3">
      <c r="A22" s="31">
        <v>19</v>
      </c>
      <c r="B22" s="31" t="s">
        <v>138</v>
      </c>
      <c r="C22" s="24" t="s">
        <v>96</v>
      </c>
      <c r="D22" s="24" t="str">
        <f>IFERROR(INDEX(Partidos!$D$4:$D$107,MATCH($A22,Partidos!$A$4:$A$107,0)),"")</f>
        <v>Argentina</v>
      </c>
      <c r="E22" s="24" t="str">
        <f>IFERROR(INDEX(Partidos!$E$4:$E$107,MATCH($A22,Partidos!$A$4:$A$107,0)),"")</f>
        <v>Argelia</v>
      </c>
      <c r="F22" s="32">
        <v>2</v>
      </c>
      <c r="G22" s="32">
        <v>0</v>
      </c>
      <c r="H22" s="33" t="s">
        <v>97</v>
      </c>
    </row>
    <row r="23" spans="1:8" x14ac:dyDescent="0.3">
      <c r="A23" s="29">
        <v>20</v>
      </c>
      <c r="B23" s="29" t="s">
        <v>138</v>
      </c>
      <c r="C23" s="24" t="s">
        <v>96</v>
      </c>
      <c r="D23" s="24" t="str">
        <f>IFERROR(INDEX(Partidos!$D$4:$D$107,MATCH($A23,Partidos!$A$4:$A$107,0)),"")</f>
        <v>Austria</v>
      </c>
      <c r="E23" s="24" t="str">
        <f>IFERROR(INDEX(Partidos!$E$4:$E$107,MATCH($A23,Partidos!$A$4:$A$107,0)),"")</f>
        <v>Jordania</v>
      </c>
      <c r="F23" s="32">
        <v>2</v>
      </c>
      <c r="G23" s="32">
        <v>0</v>
      </c>
      <c r="H23" s="33" t="s">
        <v>97</v>
      </c>
    </row>
    <row r="24" spans="1:8" x14ac:dyDescent="0.3">
      <c r="A24" s="31">
        <v>21</v>
      </c>
      <c r="B24" s="31" t="s">
        <v>147</v>
      </c>
      <c r="C24" s="24" t="s">
        <v>96</v>
      </c>
      <c r="D24" s="24" t="str">
        <f>IFERROR(INDEX(Partidos!$D$4:$D$107,MATCH($A24,Partidos!$A$4:$A$107,0)),"")</f>
        <v>Portugal</v>
      </c>
      <c r="E24" s="24" t="str">
        <f>IFERROR(INDEX(Partidos!$E$4:$E$107,MATCH($A24,Partidos!$A$4:$A$107,0)),"")</f>
        <v>RD Congo</v>
      </c>
      <c r="F24" s="32">
        <v>3</v>
      </c>
      <c r="G24" s="32">
        <v>0</v>
      </c>
      <c r="H24" s="33" t="s">
        <v>97</v>
      </c>
    </row>
    <row r="25" spans="1:8" x14ac:dyDescent="0.3">
      <c r="A25" s="29">
        <v>22</v>
      </c>
      <c r="B25" s="29" t="s">
        <v>147</v>
      </c>
      <c r="C25" s="24" t="s">
        <v>96</v>
      </c>
      <c r="D25" s="24" t="str">
        <f>IFERROR(INDEX(Partidos!$D$4:$D$107,MATCH($A25,Partidos!$A$4:$A$107,0)),"")</f>
        <v>Inglaterra</v>
      </c>
      <c r="E25" s="24" t="str">
        <f>IFERROR(INDEX(Partidos!$E$4:$E$107,MATCH($A25,Partidos!$A$4:$A$107,0)),"")</f>
        <v>Croacia</v>
      </c>
      <c r="F25" s="32">
        <v>1</v>
      </c>
      <c r="G25" s="32">
        <v>0</v>
      </c>
      <c r="H25" s="33" t="s">
        <v>97</v>
      </c>
    </row>
    <row r="26" spans="1:8" x14ac:dyDescent="0.3">
      <c r="A26" s="31">
        <v>23</v>
      </c>
      <c r="B26" s="31" t="s">
        <v>147</v>
      </c>
      <c r="C26" s="24" t="s">
        <v>96</v>
      </c>
      <c r="D26" s="24" t="str">
        <f>IFERROR(INDEX(Partidos!$D$4:$D$107,MATCH($A26,Partidos!$A$4:$A$107,0)),"")</f>
        <v>Ghana</v>
      </c>
      <c r="E26" s="24" t="str">
        <f>IFERROR(INDEX(Partidos!$E$4:$E$107,MATCH($A26,Partidos!$A$4:$A$107,0)),"")</f>
        <v>Panamá</v>
      </c>
      <c r="F26" s="32">
        <v>2</v>
      </c>
      <c r="G26" s="32">
        <v>0</v>
      </c>
      <c r="H26" s="33" t="s">
        <v>97</v>
      </c>
    </row>
    <row r="27" spans="1:8" x14ac:dyDescent="0.3">
      <c r="A27" s="29">
        <v>24</v>
      </c>
      <c r="B27" s="29" t="s">
        <v>147</v>
      </c>
      <c r="C27" s="24" t="s">
        <v>96</v>
      </c>
      <c r="D27" s="24" t="str">
        <f>IFERROR(INDEX(Partidos!$D$4:$D$107,MATCH($A27,Partidos!$A$4:$A$107,0)),"")</f>
        <v>Uzbekistán</v>
      </c>
      <c r="E27" s="24" t="str">
        <f>IFERROR(INDEX(Partidos!$E$4:$E$107,MATCH($A27,Partidos!$A$4:$A$107,0)),"")</f>
        <v>Colombia</v>
      </c>
      <c r="F27" s="32">
        <v>0</v>
      </c>
      <c r="G27" s="32">
        <v>2</v>
      </c>
      <c r="H27" s="33" t="s">
        <v>97</v>
      </c>
    </row>
    <row r="28" spans="1:8" x14ac:dyDescent="0.3">
      <c r="A28" s="31">
        <v>25</v>
      </c>
      <c r="B28" s="31" t="s">
        <v>156</v>
      </c>
      <c r="C28" s="24" t="s">
        <v>96</v>
      </c>
      <c r="D28" s="24" t="str">
        <f>IFERROR(INDEX(Partidos!$D$4:$D$107,MATCH($A28,Partidos!$A$4:$A$107,0)),"")</f>
        <v>República Checa</v>
      </c>
      <c r="E28" s="24" t="str">
        <f>IFERROR(INDEX(Partidos!$E$4:$E$107,MATCH($A28,Partidos!$A$4:$A$107,0)),"")</f>
        <v>Sudáfrica</v>
      </c>
      <c r="F28" s="32">
        <v>2</v>
      </c>
      <c r="G28" s="32">
        <v>1</v>
      </c>
      <c r="H28" s="33" t="s">
        <v>97</v>
      </c>
    </row>
    <row r="29" spans="1:8" x14ac:dyDescent="0.3">
      <c r="A29" s="29">
        <v>26</v>
      </c>
      <c r="B29" s="29" t="s">
        <v>156</v>
      </c>
      <c r="C29" s="24" t="s">
        <v>96</v>
      </c>
      <c r="D29" s="24" t="str">
        <f>IFERROR(INDEX(Partidos!$D$4:$D$107,MATCH($A29,Partidos!$A$4:$A$107,0)),"")</f>
        <v>Suiza</v>
      </c>
      <c r="E29" s="24" t="str">
        <f>IFERROR(INDEX(Partidos!$E$4:$E$107,MATCH($A29,Partidos!$A$4:$A$107,0)),"")</f>
        <v>Bosnia y Herzegovina</v>
      </c>
      <c r="F29" s="32">
        <v>1</v>
      </c>
      <c r="G29" s="32">
        <v>0</v>
      </c>
      <c r="H29" s="33" t="s">
        <v>97</v>
      </c>
    </row>
    <row r="30" spans="1:8" x14ac:dyDescent="0.3">
      <c r="A30" s="31">
        <v>27</v>
      </c>
      <c r="B30" s="31" t="s">
        <v>156</v>
      </c>
      <c r="C30" s="24" t="s">
        <v>96</v>
      </c>
      <c r="D30" s="24" t="str">
        <f>IFERROR(INDEX(Partidos!$D$4:$D$107,MATCH($A30,Partidos!$A$4:$A$107,0)),"")</f>
        <v>Canadá</v>
      </c>
      <c r="E30" s="24" t="str">
        <f>IFERROR(INDEX(Partidos!$E$4:$E$107,MATCH($A30,Partidos!$A$4:$A$107,0)),"")</f>
        <v>Catar</v>
      </c>
      <c r="F30" s="32">
        <v>2</v>
      </c>
      <c r="G30" s="32">
        <v>0</v>
      </c>
      <c r="H30" s="33" t="s">
        <v>97</v>
      </c>
    </row>
    <row r="31" spans="1:8" x14ac:dyDescent="0.3">
      <c r="A31" s="29">
        <v>28</v>
      </c>
      <c r="B31" s="29" t="s">
        <v>156</v>
      </c>
      <c r="C31" s="24" t="s">
        <v>96</v>
      </c>
      <c r="D31" s="24" t="str">
        <f>IFERROR(INDEX(Partidos!$D$4:$D$107,MATCH($A31,Partidos!$A$4:$A$107,0)),"")</f>
        <v>México</v>
      </c>
      <c r="E31" s="24" t="str">
        <f>IFERROR(INDEX(Partidos!$E$4:$E$107,MATCH($A31,Partidos!$A$4:$A$107,0)),"")</f>
        <v>República de Corea</v>
      </c>
      <c r="F31" s="32">
        <v>1</v>
      </c>
      <c r="G31" s="32">
        <v>1</v>
      </c>
      <c r="H31" s="33" t="s">
        <v>97</v>
      </c>
    </row>
    <row r="32" spans="1:8" x14ac:dyDescent="0.3">
      <c r="A32" s="31">
        <v>29</v>
      </c>
      <c r="B32" s="31" t="s">
        <v>157</v>
      </c>
      <c r="C32" s="24" t="s">
        <v>96</v>
      </c>
      <c r="D32" s="24" t="str">
        <f>IFERROR(INDEX(Partidos!$D$4:$D$107,MATCH($A32,Partidos!$A$4:$A$107,0)),"")</f>
        <v>Estados Unidos</v>
      </c>
      <c r="E32" s="24" t="str">
        <f>IFERROR(INDEX(Partidos!$E$4:$E$107,MATCH($A32,Partidos!$A$4:$A$107,0)),"")</f>
        <v>Australia</v>
      </c>
      <c r="F32" s="32">
        <v>2</v>
      </c>
      <c r="G32" s="32">
        <v>1</v>
      </c>
      <c r="H32" s="33" t="s">
        <v>97</v>
      </c>
    </row>
    <row r="33" spans="1:8" x14ac:dyDescent="0.3">
      <c r="A33" s="29">
        <v>30</v>
      </c>
      <c r="B33" s="29" t="s">
        <v>157</v>
      </c>
      <c r="C33" s="24" t="s">
        <v>96</v>
      </c>
      <c r="D33" s="24" t="str">
        <f>IFERROR(INDEX(Partidos!$D$4:$D$107,MATCH($A33,Partidos!$A$4:$A$107,0)),"")</f>
        <v>Escocia</v>
      </c>
      <c r="E33" s="24" t="str">
        <f>IFERROR(INDEX(Partidos!$E$4:$E$107,MATCH($A33,Partidos!$A$4:$A$107,0)),"")</f>
        <v>Marruecos</v>
      </c>
      <c r="F33" s="32">
        <v>1</v>
      </c>
      <c r="G33" s="32">
        <v>1</v>
      </c>
      <c r="H33" s="33" t="s">
        <v>97</v>
      </c>
    </row>
    <row r="34" spans="1:8" x14ac:dyDescent="0.3">
      <c r="A34" s="31">
        <v>31</v>
      </c>
      <c r="B34" s="31" t="s">
        <v>157</v>
      </c>
      <c r="C34" s="24" t="s">
        <v>96</v>
      </c>
      <c r="D34" s="24" t="str">
        <f>IFERROR(INDEX(Partidos!$D$4:$D$107,MATCH($A34,Partidos!$A$4:$A$107,0)),"")</f>
        <v>Brasil</v>
      </c>
      <c r="E34" s="24" t="str">
        <f>IFERROR(INDEX(Partidos!$E$4:$E$107,MATCH($A34,Partidos!$A$4:$A$107,0)),"")</f>
        <v>Haití</v>
      </c>
      <c r="F34" s="32">
        <v>4</v>
      </c>
      <c r="G34" s="32">
        <v>0</v>
      </c>
      <c r="H34" s="33" t="s">
        <v>97</v>
      </c>
    </row>
    <row r="35" spans="1:8" x14ac:dyDescent="0.3">
      <c r="A35" s="29">
        <v>32</v>
      </c>
      <c r="B35" s="29" t="s">
        <v>157</v>
      </c>
      <c r="C35" s="24" t="s">
        <v>96</v>
      </c>
      <c r="D35" s="24" t="str">
        <f>IFERROR(INDEX(Partidos!$D$4:$D$107,MATCH($A35,Partidos!$A$4:$A$107,0)),"")</f>
        <v>Turquía</v>
      </c>
      <c r="E35" s="24" t="str">
        <f>IFERROR(INDEX(Partidos!$E$4:$E$107,MATCH($A35,Partidos!$A$4:$A$107,0)),"")</f>
        <v>Paraguay</v>
      </c>
      <c r="F35" s="32">
        <v>2</v>
      </c>
      <c r="G35" s="32">
        <v>1</v>
      </c>
      <c r="H35" s="33" t="s">
        <v>97</v>
      </c>
    </row>
    <row r="36" spans="1:8" x14ac:dyDescent="0.3">
      <c r="A36" s="31">
        <v>33</v>
      </c>
      <c r="B36" s="31" t="s">
        <v>158</v>
      </c>
      <c r="C36" s="24" t="s">
        <v>96</v>
      </c>
      <c r="D36" s="24" t="str">
        <f>IFERROR(INDEX(Partidos!$D$4:$D$107,MATCH($A36,Partidos!$A$4:$A$107,0)),"")</f>
        <v>Países Bajos</v>
      </c>
      <c r="E36" s="24" t="str">
        <f>IFERROR(INDEX(Partidos!$E$4:$E$107,MATCH($A36,Partidos!$A$4:$A$107,0)),"")</f>
        <v>Suecia</v>
      </c>
      <c r="F36" s="32">
        <v>2</v>
      </c>
      <c r="G36" s="32">
        <v>0</v>
      </c>
      <c r="H36" s="33" t="s">
        <v>97</v>
      </c>
    </row>
    <row r="37" spans="1:8" x14ac:dyDescent="0.3">
      <c r="A37" s="29">
        <v>34</v>
      </c>
      <c r="B37" s="29" t="s">
        <v>158</v>
      </c>
      <c r="C37" s="24" t="s">
        <v>96</v>
      </c>
      <c r="D37" s="24" t="str">
        <f>IFERROR(INDEX(Partidos!$D$4:$D$107,MATCH($A37,Partidos!$A$4:$A$107,0)),"")</f>
        <v>Alemania</v>
      </c>
      <c r="E37" s="24" t="str">
        <f>IFERROR(INDEX(Partidos!$E$4:$E$107,MATCH($A37,Partidos!$A$4:$A$107,0)),"")</f>
        <v>Costa de Marfil</v>
      </c>
      <c r="F37" s="32">
        <v>2</v>
      </c>
      <c r="G37" s="32">
        <v>1</v>
      </c>
      <c r="H37" s="33" t="s">
        <v>97</v>
      </c>
    </row>
    <row r="38" spans="1:8" x14ac:dyDescent="0.3">
      <c r="A38" s="31">
        <v>35</v>
      </c>
      <c r="B38" s="31" t="s">
        <v>158</v>
      </c>
      <c r="C38" s="24" t="s">
        <v>96</v>
      </c>
      <c r="D38" s="24" t="str">
        <f>IFERROR(INDEX(Partidos!$D$4:$D$107,MATCH($A38,Partidos!$A$4:$A$107,0)),"")</f>
        <v>Ecuador</v>
      </c>
      <c r="E38" s="24" t="str">
        <f>IFERROR(INDEX(Partidos!$E$4:$E$107,MATCH($A38,Partidos!$A$4:$A$107,0)),"")</f>
        <v>Curazao</v>
      </c>
      <c r="F38" s="32">
        <v>3</v>
      </c>
      <c r="G38" s="32">
        <v>0</v>
      </c>
      <c r="H38" s="33" t="s">
        <v>97</v>
      </c>
    </row>
    <row r="39" spans="1:8" x14ac:dyDescent="0.3">
      <c r="A39" s="29">
        <v>36</v>
      </c>
      <c r="B39" s="29" t="s">
        <v>158</v>
      </c>
      <c r="C39" s="24" t="s">
        <v>96</v>
      </c>
      <c r="D39" s="24" t="str">
        <f>IFERROR(INDEX(Partidos!$D$4:$D$107,MATCH($A39,Partidos!$A$4:$A$107,0)),"")</f>
        <v>Túnez</v>
      </c>
      <c r="E39" s="24" t="str">
        <f>IFERROR(INDEX(Partidos!$E$4:$E$107,MATCH($A39,Partidos!$A$4:$A$107,0)),"")</f>
        <v>Japón</v>
      </c>
      <c r="F39" s="32">
        <v>0</v>
      </c>
      <c r="G39" s="32">
        <v>2</v>
      </c>
      <c r="H39" s="33" t="s">
        <v>97</v>
      </c>
    </row>
    <row r="40" spans="1:8" x14ac:dyDescent="0.3">
      <c r="A40" s="31">
        <v>37</v>
      </c>
      <c r="B40" s="31" t="s">
        <v>161</v>
      </c>
      <c r="C40" s="24" t="s">
        <v>96</v>
      </c>
      <c r="D40" s="24" t="str">
        <f>IFERROR(INDEX(Partidos!$D$4:$D$107,MATCH($A40,Partidos!$A$4:$A$107,0)),"")</f>
        <v>España</v>
      </c>
      <c r="E40" s="24" t="str">
        <f>IFERROR(INDEX(Partidos!$E$4:$E$107,MATCH($A40,Partidos!$A$4:$A$107,0)),"")</f>
        <v>Arabia Saudí</v>
      </c>
      <c r="F40" s="32">
        <v>2</v>
      </c>
      <c r="G40" s="32">
        <v>0</v>
      </c>
      <c r="H40" s="33" t="s">
        <v>97</v>
      </c>
    </row>
    <row r="41" spans="1:8" x14ac:dyDescent="0.3">
      <c r="A41" s="29">
        <v>38</v>
      </c>
      <c r="B41" s="29" t="s">
        <v>161</v>
      </c>
      <c r="C41" s="24" t="s">
        <v>96</v>
      </c>
      <c r="D41" s="24" t="str">
        <f>IFERROR(INDEX(Partidos!$D$4:$D$107,MATCH($A41,Partidos!$A$4:$A$107,0)),"")</f>
        <v>Bélgica</v>
      </c>
      <c r="E41" s="24" t="str">
        <f>IFERROR(INDEX(Partidos!$E$4:$E$107,MATCH($A41,Partidos!$A$4:$A$107,0)),"")</f>
        <v>Irán</v>
      </c>
      <c r="F41" s="32">
        <v>2</v>
      </c>
      <c r="G41" s="32">
        <v>0</v>
      </c>
      <c r="H41" s="33" t="s">
        <v>97</v>
      </c>
    </row>
    <row r="42" spans="1:8" x14ac:dyDescent="0.3">
      <c r="A42" s="31">
        <v>39</v>
      </c>
      <c r="B42" s="31" t="s">
        <v>161</v>
      </c>
      <c r="C42" s="24" t="s">
        <v>96</v>
      </c>
      <c r="D42" s="24" t="str">
        <f>IFERROR(INDEX(Partidos!$D$4:$D$107,MATCH($A42,Partidos!$A$4:$A$107,0)),"")</f>
        <v>Uruguay</v>
      </c>
      <c r="E42" s="24" t="str">
        <f>IFERROR(INDEX(Partidos!$E$4:$E$107,MATCH($A42,Partidos!$A$4:$A$107,0)),"")</f>
        <v>Cabo Verde</v>
      </c>
      <c r="F42" s="32">
        <v>3</v>
      </c>
      <c r="G42" s="32">
        <v>0</v>
      </c>
      <c r="H42" s="33" t="s">
        <v>97</v>
      </c>
    </row>
    <row r="43" spans="1:8" x14ac:dyDescent="0.3">
      <c r="A43" s="29">
        <v>40</v>
      </c>
      <c r="B43" s="29" t="s">
        <v>161</v>
      </c>
      <c r="C43" s="24" t="s">
        <v>96</v>
      </c>
      <c r="D43" s="24" t="str">
        <f>IFERROR(INDEX(Partidos!$D$4:$D$107,MATCH($A43,Partidos!$A$4:$A$107,0)),"")</f>
        <v>Nueva Zelanda</v>
      </c>
      <c r="E43" s="24" t="str">
        <f>IFERROR(INDEX(Partidos!$E$4:$E$107,MATCH($A43,Partidos!$A$4:$A$107,0)),"")</f>
        <v>Egipto</v>
      </c>
      <c r="F43" s="32">
        <v>0</v>
      </c>
      <c r="G43" s="32">
        <v>1</v>
      </c>
      <c r="H43" s="33" t="s">
        <v>97</v>
      </c>
    </row>
    <row r="44" spans="1:8" x14ac:dyDescent="0.3">
      <c r="A44" s="31">
        <v>41</v>
      </c>
      <c r="B44" s="31" t="s">
        <v>162</v>
      </c>
      <c r="C44" s="24" t="s">
        <v>96</v>
      </c>
      <c r="D44" s="24" t="str">
        <f>IFERROR(INDEX(Partidos!$D$4:$D$107,MATCH($A44,Partidos!$A$4:$A$107,0)),"")</f>
        <v>Argentina</v>
      </c>
      <c r="E44" s="24" t="str">
        <f>IFERROR(INDEX(Partidos!$E$4:$E$107,MATCH($A44,Partidos!$A$4:$A$107,0)),"")</f>
        <v>Austria</v>
      </c>
      <c r="F44" s="32">
        <v>1</v>
      </c>
      <c r="G44" s="32">
        <v>1</v>
      </c>
      <c r="H44" s="33" t="s">
        <v>97</v>
      </c>
    </row>
    <row r="45" spans="1:8" x14ac:dyDescent="0.3">
      <c r="A45" s="29">
        <v>42</v>
      </c>
      <c r="B45" s="29" t="s">
        <v>162</v>
      </c>
      <c r="C45" s="24" t="s">
        <v>96</v>
      </c>
      <c r="D45" s="24" t="str">
        <f>IFERROR(INDEX(Partidos!$D$4:$D$107,MATCH($A45,Partidos!$A$4:$A$107,0)),"")</f>
        <v>Francia</v>
      </c>
      <c r="E45" s="24" t="str">
        <f>IFERROR(INDEX(Partidos!$E$4:$E$107,MATCH($A45,Partidos!$A$4:$A$107,0)),"")</f>
        <v>Irak</v>
      </c>
      <c r="F45" s="32">
        <v>3</v>
      </c>
      <c r="G45" s="32">
        <v>0</v>
      </c>
      <c r="H45" s="33" t="s">
        <v>97</v>
      </c>
    </row>
    <row r="46" spans="1:8" x14ac:dyDescent="0.3">
      <c r="A46" s="31">
        <v>43</v>
      </c>
      <c r="B46" s="31" t="s">
        <v>162</v>
      </c>
      <c r="C46" s="24" t="s">
        <v>96</v>
      </c>
      <c r="D46" s="24" t="str">
        <f>IFERROR(INDEX(Partidos!$D$4:$D$107,MATCH($A46,Partidos!$A$4:$A$107,0)),"")</f>
        <v>Noruega</v>
      </c>
      <c r="E46" s="24" t="str">
        <f>IFERROR(INDEX(Partidos!$E$4:$E$107,MATCH($A46,Partidos!$A$4:$A$107,0)),"")</f>
        <v>Senegal</v>
      </c>
      <c r="F46" s="32">
        <v>2</v>
      </c>
      <c r="G46" s="32">
        <v>1</v>
      </c>
      <c r="H46" s="33" t="s">
        <v>97</v>
      </c>
    </row>
    <row r="47" spans="1:8" x14ac:dyDescent="0.3">
      <c r="A47" s="29">
        <v>44</v>
      </c>
      <c r="B47" s="29" t="s">
        <v>162</v>
      </c>
      <c r="C47" s="24" t="s">
        <v>96</v>
      </c>
      <c r="D47" s="24" t="str">
        <f>IFERROR(INDEX(Partidos!$D$4:$D$107,MATCH($A47,Partidos!$A$4:$A$107,0)),"")</f>
        <v>Jordania</v>
      </c>
      <c r="E47" s="24" t="str">
        <f>IFERROR(INDEX(Partidos!$E$4:$E$107,MATCH($A47,Partidos!$A$4:$A$107,0)),"")</f>
        <v>Argelia</v>
      </c>
      <c r="F47" s="32">
        <v>0</v>
      </c>
      <c r="G47" s="32">
        <v>1</v>
      </c>
      <c r="H47" s="33" t="s">
        <v>97</v>
      </c>
    </row>
    <row r="48" spans="1:8" x14ac:dyDescent="0.3">
      <c r="A48" s="31">
        <v>45</v>
      </c>
      <c r="B48" s="31" t="s">
        <v>164</v>
      </c>
      <c r="C48" s="24" t="s">
        <v>96</v>
      </c>
      <c r="D48" s="24" t="str">
        <f>IFERROR(INDEX(Partidos!$D$4:$D$107,MATCH($A48,Partidos!$A$4:$A$107,0)),"")</f>
        <v>Portugal</v>
      </c>
      <c r="E48" s="24" t="str">
        <f>IFERROR(INDEX(Partidos!$E$4:$E$107,MATCH($A48,Partidos!$A$4:$A$107,0)),"")</f>
        <v>Uzbekistán</v>
      </c>
      <c r="F48" s="32">
        <v>2</v>
      </c>
      <c r="G48" s="32">
        <v>0</v>
      </c>
      <c r="H48" s="33" t="s">
        <v>97</v>
      </c>
    </row>
    <row r="49" spans="1:8" x14ac:dyDescent="0.3">
      <c r="A49" s="29">
        <v>46</v>
      </c>
      <c r="B49" s="29" t="s">
        <v>164</v>
      </c>
      <c r="C49" s="24" t="s">
        <v>96</v>
      </c>
      <c r="D49" s="24" t="str">
        <f>IFERROR(INDEX(Partidos!$D$4:$D$107,MATCH($A49,Partidos!$A$4:$A$107,0)),"")</f>
        <v>Inglaterra</v>
      </c>
      <c r="E49" s="24" t="str">
        <f>IFERROR(INDEX(Partidos!$E$4:$E$107,MATCH($A49,Partidos!$A$4:$A$107,0)),"")</f>
        <v>Ghana</v>
      </c>
      <c r="F49" s="32">
        <v>2</v>
      </c>
      <c r="G49" s="32">
        <v>1</v>
      </c>
      <c r="H49" s="33" t="s">
        <v>97</v>
      </c>
    </row>
    <row r="50" spans="1:8" x14ac:dyDescent="0.3">
      <c r="A50" s="31">
        <v>47</v>
      </c>
      <c r="B50" s="31" t="s">
        <v>164</v>
      </c>
      <c r="C50" s="24" t="s">
        <v>96</v>
      </c>
      <c r="D50" s="24" t="str">
        <f>IFERROR(INDEX(Partidos!$D$4:$D$107,MATCH($A50,Partidos!$A$4:$A$107,0)),"")</f>
        <v>Panamá</v>
      </c>
      <c r="E50" s="24" t="str">
        <f>IFERROR(INDEX(Partidos!$E$4:$E$107,MATCH($A50,Partidos!$A$4:$A$107,0)),"")</f>
        <v>Croacia</v>
      </c>
      <c r="F50" s="32">
        <v>0</v>
      </c>
      <c r="G50" s="32">
        <v>2</v>
      </c>
      <c r="H50" s="33" t="s">
        <v>97</v>
      </c>
    </row>
    <row r="51" spans="1:8" x14ac:dyDescent="0.3">
      <c r="A51" s="29">
        <v>48</v>
      </c>
      <c r="B51" s="29" t="s">
        <v>164</v>
      </c>
      <c r="C51" s="24" t="s">
        <v>96</v>
      </c>
      <c r="D51" s="24" t="str">
        <f>IFERROR(INDEX(Partidos!$D$4:$D$107,MATCH($A51,Partidos!$A$4:$A$107,0)),"")</f>
        <v>Colombia</v>
      </c>
      <c r="E51" s="24" t="str">
        <f>IFERROR(INDEX(Partidos!$E$4:$E$107,MATCH($A51,Partidos!$A$4:$A$107,0)),"")</f>
        <v>RD Congo</v>
      </c>
      <c r="F51" s="32">
        <v>2</v>
      </c>
      <c r="G51" s="32">
        <v>1</v>
      </c>
      <c r="H51" s="33" t="s">
        <v>97</v>
      </c>
    </row>
    <row r="52" spans="1:8" x14ac:dyDescent="0.3">
      <c r="A52" s="31">
        <v>49</v>
      </c>
      <c r="B52" s="31" t="s">
        <v>165</v>
      </c>
      <c r="C52" s="24" t="s">
        <v>96</v>
      </c>
      <c r="D52" s="24" t="str">
        <f>IFERROR(INDEX(Partidos!$D$4:$D$107,MATCH($A52,Partidos!$A$4:$A$107,0)),"")</f>
        <v>Suiza</v>
      </c>
      <c r="E52" s="24" t="str">
        <f>IFERROR(INDEX(Partidos!$E$4:$E$107,MATCH($A52,Partidos!$A$4:$A$107,0)),"")</f>
        <v>Canadá</v>
      </c>
      <c r="F52" s="32">
        <v>1</v>
      </c>
      <c r="G52" s="32">
        <v>1</v>
      </c>
      <c r="H52" s="33" t="s">
        <v>97</v>
      </c>
    </row>
    <row r="53" spans="1:8" x14ac:dyDescent="0.3">
      <c r="A53" s="29">
        <v>50</v>
      </c>
      <c r="B53" s="29" t="s">
        <v>165</v>
      </c>
      <c r="C53" s="24" t="s">
        <v>96</v>
      </c>
      <c r="D53" s="24" t="str">
        <f>IFERROR(INDEX(Partidos!$D$4:$D$107,MATCH($A53,Partidos!$A$4:$A$107,0)),"")</f>
        <v>Bosnia y Herzegovina</v>
      </c>
      <c r="E53" s="24" t="str">
        <f>IFERROR(INDEX(Partidos!$E$4:$E$107,MATCH($A53,Partidos!$A$4:$A$107,0)),"")</f>
        <v>Catar</v>
      </c>
      <c r="F53" s="32">
        <v>2</v>
      </c>
      <c r="G53" s="32">
        <v>0</v>
      </c>
      <c r="H53" s="33" t="s">
        <v>97</v>
      </c>
    </row>
    <row r="54" spans="1:8" x14ac:dyDescent="0.3">
      <c r="A54" s="31">
        <v>51</v>
      </c>
      <c r="B54" s="31" t="s">
        <v>165</v>
      </c>
      <c r="C54" s="24" t="s">
        <v>96</v>
      </c>
      <c r="D54" s="24" t="str">
        <f>IFERROR(INDEX(Partidos!$D$4:$D$107,MATCH($A54,Partidos!$A$4:$A$107,0)),"")</f>
        <v>Escocia</v>
      </c>
      <c r="E54" s="24" t="str">
        <f>IFERROR(INDEX(Partidos!$E$4:$E$107,MATCH($A54,Partidos!$A$4:$A$107,0)),"")</f>
        <v>Brasil</v>
      </c>
      <c r="F54" s="32">
        <v>1</v>
      </c>
      <c r="G54" s="32">
        <v>2</v>
      </c>
      <c r="H54" s="33" t="s">
        <v>97</v>
      </c>
    </row>
    <row r="55" spans="1:8" x14ac:dyDescent="0.3">
      <c r="A55" s="29">
        <v>52</v>
      </c>
      <c r="B55" s="29" t="s">
        <v>165</v>
      </c>
      <c r="C55" s="24" t="s">
        <v>96</v>
      </c>
      <c r="D55" s="24" t="str">
        <f>IFERROR(INDEX(Partidos!$D$4:$D$107,MATCH($A55,Partidos!$A$4:$A$107,0)),"")</f>
        <v>Marruecos</v>
      </c>
      <c r="E55" s="24" t="str">
        <f>IFERROR(INDEX(Partidos!$E$4:$E$107,MATCH($A55,Partidos!$A$4:$A$107,0)),"")</f>
        <v>Haití</v>
      </c>
      <c r="F55" s="32">
        <v>3</v>
      </c>
      <c r="G55" s="32">
        <v>0</v>
      </c>
      <c r="H55" s="33" t="s">
        <v>97</v>
      </c>
    </row>
    <row r="56" spans="1:8" x14ac:dyDescent="0.3">
      <c r="A56" s="31">
        <v>53</v>
      </c>
      <c r="B56" s="31" t="s">
        <v>165</v>
      </c>
      <c r="C56" s="24" t="s">
        <v>96</v>
      </c>
      <c r="D56" s="24" t="str">
        <f>IFERROR(INDEX(Partidos!$D$4:$D$107,MATCH($A56,Partidos!$A$4:$A$107,0)),"")</f>
        <v>República Checa</v>
      </c>
      <c r="E56" s="24" t="str">
        <f>IFERROR(INDEX(Partidos!$E$4:$E$107,MATCH($A56,Partidos!$A$4:$A$107,0)),"")</f>
        <v>México</v>
      </c>
      <c r="F56" s="32">
        <v>1</v>
      </c>
      <c r="G56" s="32">
        <v>1</v>
      </c>
      <c r="H56" s="33" t="s">
        <v>97</v>
      </c>
    </row>
    <row r="57" spans="1:8" x14ac:dyDescent="0.3">
      <c r="A57" s="29">
        <v>54</v>
      </c>
      <c r="B57" s="29" t="s">
        <v>165</v>
      </c>
      <c r="C57" s="24" t="s">
        <v>96</v>
      </c>
      <c r="D57" s="24" t="str">
        <f>IFERROR(INDEX(Partidos!$D$4:$D$107,MATCH($A57,Partidos!$A$4:$A$107,0)),"")</f>
        <v>Sudáfrica</v>
      </c>
      <c r="E57" s="24" t="str">
        <f>IFERROR(INDEX(Partidos!$E$4:$E$107,MATCH($A57,Partidos!$A$4:$A$107,0)),"")</f>
        <v>República de Corea</v>
      </c>
      <c r="F57" s="32">
        <v>1</v>
      </c>
      <c r="G57" s="32">
        <v>2</v>
      </c>
      <c r="H57" s="33" t="s">
        <v>97</v>
      </c>
    </row>
    <row r="58" spans="1:8" x14ac:dyDescent="0.3">
      <c r="A58" s="31">
        <v>55</v>
      </c>
      <c r="B58" s="31" t="s">
        <v>166</v>
      </c>
      <c r="C58" s="24" t="s">
        <v>96</v>
      </c>
      <c r="D58" s="24" t="str">
        <f>IFERROR(INDEX(Partidos!$D$4:$D$107,MATCH($A58,Partidos!$A$4:$A$107,0)),"")</f>
        <v>Curazao</v>
      </c>
      <c r="E58" s="24" t="str">
        <f>IFERROR(INDEX(Partidos!$E$4:$E$107,MATCH($A58,Partidos!$A$4:$A$107,0)),"")</f>
        <v>Costa de Marfil</v>
      </c>
      <c r="F58" s="32">
        <v>0</v>
      </c>
      <c r="G58" s="32">
        <v>3</v>
      </c>
      <c r="H58" s="33" t="s">
        <v>97</v>
      </c>
    </row>
    <row r="59" spans="1:8" x14ac:dyDescent="0.3">
      <c r="A59" s="29">
        <v>56</v>
      </c>
      <c r="B59" s="29" t="s">
        <v>166</v>
      </c>
      <c r="C59" s="24" t="s">
        <v>96</v>
      </c>
      <c r="D59" s="24" t="str">
        <f>IFERROR(INDEX(Partidos!$D$4:$D$107,MATCH($A59,Partidos!$A$4:$A$107,0)),"")</f>
        <v>Ecuador</v>
      </c>
      <c r="E59" s="24" t="str">
        <f>IFERROR(INDEX(Partidos!$E$4:$E$107,MATCH($A59,Partidos!$A$4:$A$107,0)),"")</f>
        <v>Alemania</v>
      </c>
      <c r="F59" s="32">
        <v>1</v>
      </c>
      <c r="G59" s="32">
        <v>2</v>
      </c>
      <c r="H59" s="33" t="s">
        <v>97</v>
      </c>
    </row>
    <row r="60" spans="1:8" x14ac:dyDescent="0.3">
      <c r="A60" s="31">
        <v>57</v>
      </c>
      <c r="B60" s="31" t="s">
        <v>166</v>
      </c>
      <c r="C60" s="24" t="s">
        <v>96</v>
      </c>
      <c r="D60" s="24" t="str">
        <f>IFERROR(INDEX(Partidos!$D$4:$D$107,MATCH($A60,Partidos!$A$4:$A$107,0)),"")</f>
        <v>Japón</v>
      </c>
      <c r="E60" s="24" t="str">
        <f>IFERROR(INDEX(Partidos!$E$4:$E$107,MATCH($A60,Partidos!$A$4:$A$107,0)),"")</f>
        <v>Suecia</v>
      </c>
      <c r="F60" s="32">
        <v>2</v>
      </c>
      <c r="G60" s="32">
        <v>0</v>
      </c>
      <c r="H60" s="33" t="s">
        <v>97</v>
      </c>
    </row>
    <row r="61" spans="1:8" x14ac:dyDescent="0.3">
      <c r="A61" s="29">
        <v>58</v>
      </c>
      <c r="B61" s="29" t="s">
        <v>166</v>
      </c>
      <c r="C61" s="24" t="s">
        <v>96</v>
      </c>
      <c r="D61" s="24" t="str">
        <f>IFERROR(INDEX(Partidos!$D$4:$D$107,MATCH($A61,Partidos!$A$4:$A$107,0)),"")</f>
        <v>Túnez</v>
      </c>
      <c r="E61" s="24" t="str">
        <f>IFERROR(INDEX(Partidos!$E$4:$E$107,MATCH($A61,Partidos!$A$4:$A$107,0)),"")</f>
        <v>Países Bajos</v>
      </c>
      <c r="F61" s="32">
        <v>1</v>
      </c>
      <c r="G61" s="32">
        <v>2</v>
      </c>
      <c r="H61" s="33" t="s">
        <v>97</v>
      </c>
    </row>
    <row r="62" spans="1:8" x14ac:dyDescent="0.3">
      <c r="A62" s="31">
        <v>59</v>
      </c>
      <c r="B62" s="31" t="s">
        <v>166</v>
      </c>
      <c r="C62" s="24" t="s">
        <v>96</v>
      </c>
      <c r="D62" s="24" t="str">
        <f>IFERROR(INDEX(Partidos!$D$4:$D$107,MATCH($A62,Partidos!$A$4:$A$107,0)),"")</f>
        <v>Turquía</v>
      </c>
      <c r="E62" s="24" t="str">
        <f>IFERROR(INDEX(Partidos!$E$4:$E$107,MATCH($A62,Partidos!$A$4:$A$107,0)),"")</f>
        <v>Estados Unidos</v>
      </c>
      <c r="F62" s="32">
        <v>2</v>
      </c>
      <c r="G62" s="32">
        <v>1</v>
      </c>
      <c r="H62" s="33" t="s">
        <v>97</v>
      </c>
    </row>
    <row r="63" spans="1:8" x14ac:dyDescent="0.3">
      <c r="A63" s="29">
        <v>60</v>
      </c>
      <c r="B63" s="29" t="s">
        <v>166</v>
      </c>
      <c r="C63" s="24" t="s">
        <v>96</v>
      </c>
      <c r="D63" s="24" t="str">
        <f>IFERROR(INDEX(Partidos!$D$4:$D$107,MATCH($A63,Partidos!$A$4:$A$107,0)),"")</f>
        <v>Paraguay</v>
      </c>
      <c r="E63" s="24" t="str">
        <f>IFERROR(INDEX(Partidos!$E$4:$E$107,MATCH($A63,Partidos!$A$4:$A$107,0)),"")</f>
        <v>Australia</v>
      </c>
      <c r="F63" s="32">
        <v>1</v>
      </c>
      <c r="G63" s="32">
        <v>1</v>
      </c>
      <c r="H63" s="33" t="s">
        <v>97</v>
      </c>
    </row>
    <row r="64" spans="1:8" x14ac:dyDescent="0.3">
      <c r="A64" s="31">
        <v>61</v>
      </c>
      <c r="B64" s="31" t="s">
        <v>167</v>
      </c>
      <c r="C64" s="24" t="s">
        <v>96</v>
      </c>
      <c r="D64" s="24" t="str">
        <f>IFERROR(INDEX(Partidos!$D$4:$D$107,MATCH($A64,Partidos!$A$4:$A$107,0)),"")</f>
        <v>Noruega</v>
      </c>
      <c r="E64" s="24" t="str">
        <f>IFERROR(INDEX(Partidos!$E$4:$E$107,MATCH($A64,Partidos!$A$4:$A$107,0)),"")</f>
        <v>Francia</v>
      </c>
      <c r="F64" s="32">
        <v>1</v>
      </c>
      <c r="G64" s="32">
        <v>1</v>
      </c>
      <c r="H64" s="33" t="s">
        <v>97</v>
      </c>
    </row>
    <row r="65" spans="1:8" x14ac:dyDescent="0.3">
      <c r="A65" s="29">
        <v>62</v>
      </c>
      <c r="B65" s="29" t="s">
        <v>167</v>
      </c>
      <c r="C65" s="24" t="s">
        <v>96</v>
      </c>
      <c r="D65" s="24" t="str">
        <f>IFERROR(INDEX(Partidos!$D$4:$D$107,MATCH($A65,Partidos!$A$4:$A$107,0)),"")</f>
        <v>Senegal</v>
      </c>
      <c r="E65" s="24" t="str">
        <f>IFERROR(INDEX(Partidos!$E$4:$E$107,MATCH($A65,Partidos!$A$4:$A$107,0)),"")</f>
        <v>Irak</v>
      </c>
      <c r="F65" s="32">
        <v>2</v>
      </c>
      <c r="G65" s="32">
        <v>1</v>
      </c>
      <c r="H65" s="33" t="s">
        <v>97</v>
      </c>
    </row>
    <row r="66" spans="1:8" x14ac:dyDescent="0.3">
      <c r="A66" s="31">
        <v>63</v>
      </c>
      <c r="B66" s="31" t="s">
        <v>167</v>
      </c>
      <c r="C66" s="24" t="s">
        <v>96</v>
      </c>
      <c r="D66" s="24" t="str">
        <f>IFERROR(INDEX(Partidos!$D$4:$D$107,MATCH($A66,Partidos!$A$4:$A$107,0)),"")</f>
        <v>Cabo Verde</v>
      </c>
      <c r="E66" s="24" t="str">
        <f>IFERROR(INDEX(Partidos!$E$4:$E$107,MATCH($A66,Partidos!$A$4:$A$107,0)),"")</f>
        <v>Arabia Saudí</v>
      </c>
      <c r="F66" s="32">
        <v>1</v>
      </c>
      <c r="G66" s="32">
        <v>2</v>
      </c>
      <c r="H66" s="33" t="s">
        <v>97</v>
      </c>
    </row>
    <row r="67" spans="1:8" x14ac:dyDescent="0.3">
      <c r="A67" s="29">
        <v>64</v>
      </c>
      <c r="B67" s="29" t="s">
        <v>167</v>
      </c>
      <c r="C67" s="24" t="s">
        <v>96</v>
      </c>
      <c r="D67" s="24" t="str">
        <f>IFERROR(INDEX(Partidos!$D$4:$D$107,MATCH($A67,Partidos!$A$4:$A$107,0)),"")</f>
        <v>Uruguay</v>
      </c>
      <c r="E67" s="24" t="str">
        <f>IFERROR(INDEX(Partidos!$E$4:$E$107,MATCH($A67,Partidos!$A$4:$A$107,0)),"")</f>
        <v>España</v>
      </c>
      <c r="F67" s="32">
        <v>1</v>
      </c>
      <c r="G67" s="32">
        <v>1</v>
      </c>
      <c r="H67" s="33" t="s">
        <v>97</v>
      </c>
    </row>
    <row r="68" spans="1:8" x14ac:dyDescent="0.3">
      <c r="A68" s="31">
        <v>65</v>
      </c>
      <c r="B68" s="31" t="s">
        <v>167</v>
      </c>
      <c r="C68" s="24" t="s">
        <v>96</v>
      </c>
      <c r="D68" s="24" t="str">
        <f>IFERROR(INDEX(Partidos!$D$4:$D$107,MATCH($A68,Partidos!$A$4:$A$107,0)),"")</f>
        <v>Egipto</v>
      </c>
      <c r="E68" s="24" t="str">
        <f>IFERROR(INDEX(Partidos!$E$4:$E$107,MATCH($A68,Partidos!$A$4:$A$107,0)),"")</f>
        <v>Irán</v>
      </c>
      <c r="F68" s="32">
        <v>2</v>
      </c>
      <c r="G68" s="32">
        <v>1</v>
      </c>
      <c r="H68" s="33" t="s">
        <v>97</v>
      </c>
    </row>
    <row r="69" spans="1:8" x14ac:dyDescent="0.3">
      <c r="A69" s="29">
        <v>66</v>
      </c>
      <c r="B69" s="29" t="s">
        <v>167</v>
      </c>
      <c r="C69" s="24" t="s">
        <v>96</v>
      </c>
      <c r="D69" s="24" t="str">
        <f>IFERROR(INDEX(Partidos!$D$4:$D$107,MATCH($A69,Partidos!$A$4:$A$107,0)),"")</f>
        <v>Nueva Zelanda</v>
      </c>
      <c r="E69" s="24" t="str">
        <f>IFERROR(INDEX(Partidos!$E$4:$E$107,MATCH($A69,Partidos!$A$4:$A$107,0)),"")</f>
        <v>Bélgica</v>
      </c>
      <c r="F69" s="32">
        <v>0</v>
      </c>
      <c r="G69" s="32">
        <v>4</v>
      </c>
      <c r="H69" s="33" t="s">
        <v>97</v>
      </c>
    </row>
    <row r="70" spans="1:8" x14ac:dyDescent="0.3">
      <c r="A70" s="31">
        <v>67</v>
      </c>
      <c r="B70" s="31" t="s">
        <v>168</v>
      </c>
      <c r="C70" s="24" t="s">
        <v>96</v>
      </c>
      <c r="D70" s="24" t="str">
        <f>IFERROR(INDEX(Partidos!$D$4:$D$107,MATCH($A70,Partidos!$A$4:$A$107,0)),"")</f>
        <v>Panamá</v>
      </c>
      <c r="E70" s="24" t="str">
        <f>IFERROR(INDEX(Partidos!$E$4:$E$107,MATCH($A70,Partidos!$A$4:$A$107,0)),"")</f>
        <v>Inglaterra</v>
      </c>
      <c r="F70" s="32">
        <v>0</v>
      </c>
      <c r="G70" s="32">
        <v>3</v>
      </c>
      <c r="H70" s="33" t="s">
        <v>97</v>
      </c>
    </row>
    <row r="71" spans="1:8" x14ac:dyDescent="0.3">
      <c r="A71" s="29">
        <v>68</v>
      </c>
      <c r="B71" s="29" t="s">
        <v>168</v>
      </c>
      <c r="C71" s="24" t="s">
        <v>96</v>
      </c>
      <c r="D71" s="24" t="str">
        <f>IFERROR(INDEX(Partidos!$D$4:$D$107,MATCH($A71,Partidos!$A$4:$A$107,0)),"")</f>
        <v>Croacia</v>
      </c>
      <c r="E71" s="24" t="str">
        <f>IFERROR(INDEX(Partidos!$E$4:$E$107,MATCH($A71,Partidos!$A$4:$A$107,0)),"")</f>
        <v>Ghana</v>
      </c>
      <c r="F71" s="32">
        <v>1</v>
      </c>
      <c r="G71" s="32">
        <v>0</v>
      </c>
      <c r="H71" s="33" t="s">
        <v>97</v>
      </c>
    </row>
    <row r="72" spans="1:8" x14ac:dyDescent="0.3">
      <c r="A72" s="31">
        <v>69</v>
      </c>
      <c r="B72" s="31" t="s">
        <v>168</v>
      </c>
      <c r="C72" s="24" t="s">
        <v>96</v>
      </c>
      <c r="D72" s="24" t="str">
        <f>IFERROR(INDEX(Partidos!$D$4:$D$107,MATCH($A72,Partidos!$A$4:$A$107,0)),"")</f>
        <v>Colombia</v>
      </c>
      <c r="E72" s="24" t="str">
        <f>IFERROR(INDEX(Partidos!$E$4:$E$107,MATCH($A72,Partidos!$A$4:$A$107,0)),"")</f>
        <v>Portugal</v>
      </c>
      <c r="F72" s="32">
        <v>1</v>
      </c>
      <c r="G72" s="32">
        <v>2</v>
      </c>
      <c r="H72" s="33" t="s">
        <v>97</v>
      </c>
    </row>
    <row r="73" spans="1:8" x14ac:dyDescent="0.3">
      <c r="A73" s="29">
        <v>70</v>
      </c>
      <c r="B73" s="29" t="s">
        <v>168</v>
      </c>
      <c r="C73" s="24" t="s">
        <v>96</v>
      </c>
      <c r="D73" s="24" t="str">
        <f>IFERROR(INDEX(Partidos!$D$4:$D$107,MATCH($A73,Partidos!$A$4:$A$107,0)),"")</f>
        <v>RD Congo</v>
      </c>
      <c r="E73" s="24" t="str">
        <f>IFERROR(INDEX(Partidos!$E$4:$E$107,MATCH($A73,Partidos!$A$4:$A$107,0)),"")</f>
        <v>Uzbekistán</v>
      </c>
      <c r="F73" s="32">
        <v>1</v>
      </c>
      <c r="G73" s="32">
        <v>1</v>
      </c>
      <c r="H73" s="33" t="s">
        <v>97</v>
      </c>
    </row>
    <row r="74" spans="1:8" x14ac:dyDescent="0.3">
      <c r="A74" s="31">
        <v>71</v>
      </c>
      <c r="B74" s="31" t="s">
        <v>168</v>
      </c>
      <c r="C74" s="24" t="s">
        <v>96</v>
      </c>
      <c r="D74" s="24" t="str">
        <f>IFERROR(INDEX(Partidos!$D$4:$D$107,MATCH($A74,Partidos!$A$4:$A$107,0)),"")</f>
        <v>Argelia</v>
      </c>
      <c r="E74" s="24" t="str">
        <f>IFERROR(INDEX(Partidos!$E$4:$E$107,MATCH($A74,Partidos!$A$4:$A$107,0)),"")</f>
        <v>Austria</v>
      </c>
      <c r="F74" s="32">
        <v>1</v>
      </c>
      <c r="G74" s="32">
        <v>1</v>
      </c>
      <c r="H74" s="33" t="s">
        <v>97</v>
      </c>
    </row>
    <row r="75" spans="1:8" x14ac:dyDescent="0.3">
      <c r="A75" s="29">
        <v>72</v>
      </c>
      <c r="B75" s="29" t="s">
        <v>168</v>
      </c>
      <c r="C75" s="24" t="s">
        <v>96</v>
      </c>
      <c r="D75" s="24" t="str">
        <f>IFERROR(INDEX(Partidos!$D$4:$D$107,MATCH($A75,Partidos!$A$4:$A$107,0)),"")</f>
        <v>Jordania</v>
      </c>
      <c r="E75" s="24" t="str">
        <f>IFERROR(INDEX(Partidos!$E$4:$E$107,MATCH($A75,Partidos!$A$4:$A$107,0)),"")</f>
        <v>Argentina</v>
      </c>
      <c r="F75" s="32">
        <v>0</v>
      </c>
      <c r="G75" s="32">
        <v>1</v>
      </c>
      <c r="H75" s="33" t="s">
        <v>97</v>
      </c>
    </row>
    <row r="76" spans="1:8" x14ac:dyDescent="0.3">
      <c r="A76" s="31">
        <v>73</v>
      </c>
      <c r="B76" s="31" t="s">
        <v>170</v>
      </c>
      <c r="C76" s="24" t="s">
        <v>173</v>
      </c>
      <c r="D76" s="24" t="str">
        <f>IFERROR(INDEX(Partidos!$D$4:$D$107,MATCH($A76,Partidos!$A$4:$A$107,0)),"")</f>
        <v>Ganador 1A</v>
      </c>
      <c r="E76" s="24" t="str">
        <f>IFERROR(INDEX(Partidos!$E$4:$E$107,MATCH($A76,Partidos!$A$4:$A$107,0)),"")</f>
        <v>Ganador 2B</v>
      </c>
      <c r="F76" s="32"/>
      <c r="G76" s="32"/>
      <c r="H76" s="32"/>
    </row>
    <row r="77" spans="1:8" x14ac:dyDescent="0.3">
      <c r="A77" s="29">
        <v>74</v>
      </c>
      <c r="B77" s="29" t="s">
        <v>174</v>
      </c>
      <c r="C77" s="24" t="s">
        <v>173</v>
      </c>
      <c r="D77" s="24" t="str">
        <f>IFERROR(INDEX(Partidos!$D$4:$D$107,MATCH($A77,Partidos!$A$4:$A$107,0)),"")</f>
        <v>Ganador 1C</v>
      </c>
      <c r="E77" s="24" t="str">
        <f>IFERROR(INDEX(Partidos!$E$4:$E$107,MATCH($A77,Partidos!$A$4:$A$107,0)),"")</f>
        <v>Ganador 2D</v>
      </c>
      <c r="F77" s="32"/>
      <c r="G77" s="32"/>
      <c r="H77" s="32"/>
    </row>
    <row r="78" spans="1:8" x14ac:dyDescent="0.3">
      <c r="A78" s="31">
        <v>75</v>
      </c>
      <c r="B78" s="31" t="s">
        <v>174</v>
      </c>
      <c r="C78" s="24" t="s">
        <v>173</v>
      </c>
      <c r="D78" s="24" t="str">
        <f>IFERROR(INDEX(Partidos!$D$4:$D$107,MATCH($A78,Partidos!$A$4:$A$107,0)),"")</f>
        <v>Ganador 1E</v>
      </c>
      <c r="E78" s="24" t="str">
        <f>IFERROR(INDEX(Partidos!$E$4:$E$107,MATCH($A78,Partidos!$A$4:$A$107,0)),"")</f>
        <v>Ganador 2F</v>
      </c>
      <c r="F78" s="32"/>
      <c r="G78" s="32"/>
      <c r="H78" s="32"/>
    </row>
    <row r="79" spans="1:8" x14ac:dyDescent="0.3">
      <c r="A79" s="29">
        <v>76</v>
      </c>
      <c r="B79" s="29" t="s">
        <v>174</v>
      </c>
      <c r="C79" s="24" t="s">
        <v>173</v>
      </c>
      <c r="D79" s="24" t="str">
        <f>IFERROR(INDEX(Partidos!$D$4:$D$107,MATCH($A79,Partidos!$A$4:$A$107,0)),"")</f>
        <v>Ganador 1G</v>
      </c>
      <c r="E79" s="24" t="str">
        <f>IFERROR(INDEX(Partidos!$E$4:$E$107,MATCH($A79,Partidos!$A$4:$A$107,0)),"")</f>
        <v>Ganador 2H</v>
      </c>
      <c r="F79" s="32"/>
      <c r="G79" s="32"/>
      <c r="H79" s="32"/>
    </row>
    <row r="80" spans="1:8" x14ac:dyDescent="0.3">
      <c r="A80" s="31">
        <v>77</v>
      </c>
      <c r="B80" s="31" t="s">
        <v>182</v>
      </c>
      <c r="C80" s="24" t="s">
        <v>173</v>
      </c>
      <c r="D80" s="24" t="str">
        <f>IFERROR(INDEX(Partidos!$D$4:$D$107,MATCH($A80,Partidos!$A$4:$A$107,0)),"")</f>
        <v>Ganador 1I</v>
      </c>
      <c r="E80" s="24" t="str">
        <f>IFERROR(INDEX(Partidos!$E$4:$E$107,MATCH($A80,Partidos!$A$4:$A$107,0)),"")</f>
        <v>Ganador 2J</v>
      </c>
      <c r="F80" s="32"/>
      <c r="G80" s="32"/>
      <c r="H80" s="32"/>
    </row>
    <row r="81" spans="1:8" x14ac:dyDescent="0.3">
      <c r="A81" s="29">
        <v>78</v>
      </c>
      <c r="B81" s="29" t="s">
        <v>182</v>
      </c>
      <c r="C81" s="24" t="s">
        <v>173</v>
      </c>
      <c r="D81" s="24" t="str">
        <f>IFERROR(INDEX(Partidos!$D$4:$D$107,MATCH($A81,Partidos!$A$4:$A$107,0)),"")</f>
        <v>Ganador 1K</v>
      </c>
      <c r="E81" s="24" t="str">
        <f>IFERROR(INDEX(Partidos!$E$4:$E$107,MATCH($A81,Partidos!$A$4:$A$107,0)),"")</f>
        <v>Ganador 2L</v>
      </c>
      <c r="F81" s="32"/>
      <c r="G81" s="32"/>
      <c r="H81" s="32"/>
    </row>
    <row r="82" spans="1:8" x14ac:dyDescent="0.3">
      <c r="A82" s="31">
        <v>79</v>
      </c>
      <c r="B82" s="31" t="s">
        <v>182</v>
      </c>
      <c r="C82" s="24" t="s">
        <v>173</v>
      </c>
      <c r="D82" s="24" t="str">
        <f>IFERROR(INDEX(Partidos!$D$4:$D$107,MATCH($A82,Partidos!$A$4:$A$107,0)),"")</f>
        <v>Ganador 1B</v>
      </c>
      <c r="E82" s="24" t="str">
        <f>IFERROR(INDEX(Partidos!$E$4:$E$107,MATCH($A82,Partidos!$A$4:$A$107,0)),"")</f>
        <v>Ganador 2A</v>
      </c>
      <c r="F82" s="32"/>
      <c r="G82" s="32"/>
      <c r="H82" s="32"/>
    </row>
    <row r="83" spans="1:8" x14ac:dyDescent="0.3">
      <c r="A83" s="29">
        <v>80</v>
      </c>
      <c r="B83" s="29" t="s">
        <v>189</v>
      </c>
      <c r="C83" s="24" t="s">
        <v>173</v>
      </c>
      <c r="D83" s="24" t="str">
        <f>IFERROR(INDEX(Partidos!$D$4:$D$107,MATCH($A83,Partidos!$A$4:$A$107,0)),"")</f>
        <v>Ganador 1D</v>
      </c>
      <c r="E83" s="24" t="str">
        <f>IFERROR(INDEX(Partidos!$E$4:$E$107,MATCH($A83,Partidos!$A$4:$A$107,0)),"")</f>
        <v>Ganador 2C</v>
      </c>
      <c r="F83" s="32"/>
      <c r="G83" s="32"/>
      <c r="H83" s="32"/>
    </row>
    <row r="84" spans="1:8" x14ac:dyDescent="0.3">
      <c r="A84" s="31">
        <v>81</v>
      </c>
      <c r="B84" s="31" t="s">
        <v>189</v>
      </c>
      <c r="C84" s="24" t="s">
        <v>173</v>
      </c>
      <c r="D84" s="24" t="str">
        <f>IFERROR(INDEX(Partidos!$D$4:$D$107,MATCH($A84,Partidos!$A$4:$A$107,0)),"")</f>
        <v>Ganador 1F</v>
      </c>
      <c r="E84" s="24" t="str">
        <f>IFERROR(INDEX(Partidos!$E$4:$E$107,MATCH($A84,Partidos!$A$4:$A$107,0)),"")</f>
        <v>Ganador 2E</v>
      </c>
      <c r="F84" s="32"/>
      <c r="G84" s="32"/>
      <c r="H84" s="32"/>
    </row>
    <row r="85" spans="1:8" x14ac:dyDescent="0.3">
      <c r="A85" s="29">
        <v>82</v>
      </c>
      <c r="B85" s="29" t="s">
        <v>189</v>
      </c>
      <c r="C85" s="24" t="s">
        <v>173</v>
      </c>
      <c r="D85" s="24" t="str">
        <f>IFERROR(INDEX(Partidos!$D$4:$D$107,MATCH($A85,Partidos!$A$4:$A$107,0)),"")</f>
        <v>Ganador 1H</v>
      </c>
      <c r="E85" s="24" t="str">
        <f>IFERROR(INDEX(Partidos!$E$4:$E$107,MATCH($A85,Partidos!$A$4:$A$107,0)),"")</f>
        <v>Ganador 2G</v>
      </c>
      <c r="F85" s="32"/>
      <c r="G85" s="32"/>
      <c r="H85" s="32"/>
    </row>
    <row r="86" spans="1:8" x14ac:dyDescent="0.3">
      <c r="A86" s="31">
        <v>83</v>
      </c>
      <c r="B86" s="31" t="s">
        <v>196</v>
      </c>
      <c r="C86" s="24" t="s">
        <v>173</v>
      </c>
      <c r="D86" s="24" t="str">
        <f>IFERROR(INDEX(Partidos!$D$4:$D$107,MATCH($A86,Partidos!$A$4:$A$107,0)),"")</f>
        <v>Ganador 1J</v>
      </c>
      <c r="E86" s="24" t="str">
        <f>IFERROR(INDEX(Partidos!$E$4:$E$107,MATCH($A86,Partidos!$A$4:$A$107,0)),"")</f>
        <v>Ganador 2I</v>
      </c>
      <c r="F86" s="32"/>
      <c r="G86" s="32"/>
      <c r="H86" s="32"/>
    </row>
    <row r="87" spans="1:8" x14ac:dyDescent="0.3">
      <c r="A87" s="29">
        <v>84</v>
      </c>
      <c r="B87" s="29" t="s">
        <v>196</v>
      </c>
      <c r="C87" s="24" t="s">
        <v>173</v>
      </c>
      <c r="D87" s="24" t="str">
        <f>IFERROR(INDEX(Partidos!$D$4:$D$107,MATCH($A87,Partidos!$A$4:$A$107,0)),"")</f>
        <v>Ganador 1L</v>
      </c>
      <c r="E87" s="24" t="str">
        <f>IFERROR(INDEX(Partidos!$E$4:$E$107,MATCH($A87,Partidos!$A$4:$A$107,0)),"")</f>
        <v>Ganador 2K</v>
      </c>
      <c r="F87" s="32"/>
      <c r="G87" s="32"/>
      <c r="H87" s="32"/>
    </row>
    <row r="88" spans="1:8" x14ac:dyDescent="0.3">
      <c r="A88" s="31">
        <v>85</v>
      </c>
      <c r="B88" s="31" t="s">
        <v>196</v>
      </c>
      <c r="C88" s="24" t="s">
        <v>173</v>
      </c>
      <c r="D88" s="24" t="str">
        <f>IFERROR(INDEX(Partidos!$D$4:$D$107,MATCH($A88,Partidos!$A$4:$A$107,0)),"")</f>
        <v>Ganador 3A</v>
      </c>
      <c r="E88" s="24" t="str">
        <f>IFERROR(INDEX(Partidos!$E$4:$E$107,MATCH($A88,Partidos!$A$4:$A$107,0)),"")</f>
        <v>Ganador 3B</v>
      </c>
      <c r="F88" s="32"/>
      <c r="G88" s="32"/>
      <c r="H88" s="32"/>
    </row>
    <row r="89" spans="1:8" x14ac:dyDescent="0.3">
      <c r="A89" s="29">
        <v>86</v>
      </c>
      <c r="B89" s="29" t="s">
        <v>203</v>
      </c>
      <c r="C89" s="24" t="s">
        <v>173</v>
      </c>
      <c r="D89" s="24" t="str">
        <f>IFERROR(INDEX(Partidos!$D$4:$D$107,MATCH($A89,Partidos!$A$4:$A$107,0)),"")</f>
        <v>Ganador 3C</v>
      </c>
      <c r="E89" s="24" t="str">
        <f>IFERROR(INDEX(Partidos!$E$4:$E$107,MATCH($A89,Partidos!$A$4:$A$107,0)),"")</f>
        <v>Ganador 3D</v>
      </c>
      <c r="F89" s="32"/>
      <c r="G89" s="32"/>
      <c r="H89" s="32"/>
    </row>
    <row r="90" spans="1:8" x14ac:dyDescent="0.3">
      <c r="A90" s="31">
        <v>87</v>
      </c>
      <c r="B90" s="31" t="s">
        <v>203</v>
      </c>
      <c r="C90" s="24" t="s">
        <v>173</v>
      </c>
      <c r="D90" s="24" t="str">
        <f>IFERROR(INDEX(Partidos!$D$4:$D$107,MATCH($A90,Partidos!$A$4:$A$107,0)),"")</f>
        <v>Ganador 3E</v>
      </c>
      <c r="E90" s="24" t="str">
        <f>IFERROR(INDEX(Partidos!$E$4:$E$107,MATCH($A90,Partidos!$A$4:$A$107,0)),"")</f>
        <v>Ganador 3F</v>
      </c>
      <c r="F90" s="32"/>
      <c r="G90" s="32"/>
      <c r="H90" s="32"/>
    </row>
    <row r="91" spans="1:8" x14ac:dyDescent="0.3">
      <c r="A91" s="29">
        <v>88</v>
      </c>
      <c r="B91" s="29" t="s">
        <v>203</v>
      </c>
      <c r="C91" s="24" t="s">
        <v>173</v>
      </c>
      <c r="D91" s="24" t="str">
        <f>IFERROR(INDEX(Partidos!$D$4:$D$107,MATCH($A91,Partidos!$A$4:$A$107,0)),"")</f>
        <v>Ganador 3G</v>
      </c>
      <c r="E91" s="24" t="str">
        <f>IFERROR(INDEX(Partidos!$E$4:$E$107,MATCH($A91,Partidos!$A$4:$A$107,0)),"")</f>
        <v>Ganador 3H</v>
      </c>
      <c r="F91" s="32"/>
      <c r="G91" s="32"/>
      <c r="H91" s="32"/>
    </row>
    <row r="92" spans="1:8" x14ac:dyDescent="0.3">
      <c r="A92" s="31">
        <v>89</v>
      </c>
      <c r="B92" s="31" t="s">
        <v>211</v>
      </c>
      <c r="C92" s="24" t="s">
        <v>214</v>
      </c>
      <c r="D92" s="24" t="str">
        <f>IFERROR(INDEX(Partidos!$D$4:$D$107,MATCH($A92,Partidos!$A$4:$A$107,0)),"")</f>
        <v>Ganador Octavos 1</v>
      </c>
      <c r="E92" s="24" t="str">
        <f>IFERROR(INDEX(Partidos!$E$4:$E$107,MATCH($A92,Partidos!$A$4:$A$107,0)),"")</f>
        <v>Ganador Octavos 2</v>
      </c>
      <c r="F92" s="32"/>
      <c r="G92" s="32"/>
      <c r="H92" s="32"/>
    </row>
    <row r="93" spans="1:8" x14ac:dyDescent="0.3">
      <c r="A93" s="29">
        <v>90</v>
      </c>
      <c r="B93" s="29" t="s">
        <v>211</v>
      </c>
      <c r="C93" s="24" t="s">
        <v>214</v>
      </c>
      <c r="D93" s="24" t="str">
        <f>IFERROR(INDEX(Partidos!$D$4:$D$107,MATCH($A93,Partidos!$A$4:$A$107,0)),"")</f>
        <v>Ganador Octavos 3</v>
      </c>
      <c r="E93" s="24" t="str">
        <f>IFERROR(INDEX(Partidos!$E$4:$E$107,MATCH($A93,Partidos!$A$4:$A$107,0)),"")</f>
        <v>Ganador Octavos 4</v>
      </c>
      <c r="F93" s="32"/>
      <c r="G93" s="32"/>
      <c r="H93" s="32"/>
    </row>
    <row r="94" spans="1:8" x14ac:dyDescent="0.3">
      <c r="A94" s="31">
        <v>91</v>
      </c>
      <c r="B94" s="31" t="s">
        <v>217</v>
      </c>
      <c r="C94" s="24" t="s">
        <v>214</v>
      </c>
      <c r="D94" s="24" t="str">
        <f>IFERROR(INDEX(Partidos!$D$4:$D$107,MATCH($A94,Partidos!$A$4:$A$107,0)),"")</f>
        <v>Ganador Octavos 5</v>
      </c>
      <c r="E94" s="24" t="str">
        <f>IFERROR(INDEX(Partidos!$E$4:$E$107,MATCH($A94,Partidos!$A$4:$A$107,0)),"")</f>
        <v>Ganador Octavos 6</v>
      </c>
      <c r="F94" s="32"/>
      <c r="G94" s="32"/>
      <c r="H94" s="32"/>
    </row>
    <row r="95" spans="1:8" x14ac:dyDescent="0.3">
      <c r="A95" s="29">
        <v>92</v>
      </c>
      <c r="B95" s="29" t="s">
        <v>217</v>
      </c>
      <c r="C95" s="24" t="s">
        <v>214</v>
      </c>
      <c r="D95" s="24" t="str">
        <f>IFERROR(INDEX(Partidos!$D$4:$D$107,MATCH($A95,Partidos!$A$4:$A$107,0)),"")</f>
        <v>Ganador Octavos 7</v>
      </c>
      <c r="E95" s="24" t="str">
        <f>IFERROR(INDEX(Partidos!$E$4:$E$107,MATCH($A95,Partidos!$A$4:$A$107,0)),"")</f>
        <v>Ganador Octavos 8</v>
      </c>
      <c r="F95" s="32"/>
      <c r="G95" s="32"/>
      <c r="H95" s="32"/>
    </row>
    <row r="96" spans="1:8" x14ac:dyDescent="0.3">
      <c r="A96" s="31">
        <v>93</v>
      </c>
      <c r="B96" s="31" t="s">
        <v>222</v>
      </c>
      <c r="C96" s="24" t="s">
        <v>214</v>
      </c>
      <c r="D96" s="24" t="str">
        <f>IFERROR(INDEX(Partidos!$D$4:$D$107,MATCH($A96,Partidos!$A$4:$A$107,0)),"")</f>
        <v>Ganador Octavos 9</v>
      </c>
      <c r="E96" s="24" t="str">
        <f>IFERROR(INDEX(Partidos!$E$4:$E$107,MATCH($A96,Partidos!$A$4:$A$107,0)),"")</f>
        <v>Ganador Octavos 10</v>
      </c>
      <c r="F96" s="32"/>
      <c r="G96" s="32"/>
      <c r="H96" s="32"/>
    </row>
    <row r="97" spans="1:8" x14ac:dyDescent="0.3">
      <c r="A97" s="29">
        <v>94</v>
      </c>
      <c r="B97" s="29" t="s">
        <v>222</v>
      </c>
      <c r="C97" s="24" t="s">
        <v>214</v>
      </c>
      <c r="D97" s="24" t="str">
        <f>IFERROR(INDEX(Partidos!$D$4:$D$107,MATCH($A97,Partidos!$A$4:$A$107,0)),"")</f>
        <v>Ganador Octavos 11</v>
      </c>
      <c r="E97" s="24" t="str">
        <f>IFERROR(INDEX(Partidos!$E$4:$E$107,MATCH($A97,Partidos!$A$4:$A$107,0)),"")</f>
        <v>Ganador Octavos 12</v>
      </c>
      <c r="F97" s="32"/>
      <c r="G97" s="32"/>
      <c r="H97" s="32"/>
    </row>
    <row r="98" spans="1:8" x14ac:dyDescent="0.3">
      <c r="A98" s="31">
        <v>95</v>
      </c>
      <c r="B98" s="31" t="s">
        <v>228</v>
      </c>
      <c r="C98" s="24" t="s">
        <v>214</v>
      </c>
      <c r="D98" s="24" t="str">
        <f>IFERROR(INDEX(Partidos!$D$4:$D$107,MATCH($A98,Partidos!$A$4:$A$107,0)),"")</f>
        <v>Ganador Octavos 13</v>
      </c>
      <c r="E98" s="24" t="str">
        <f>IFERROR(INDEX(Partidos!$E$4:$E$107,MATCH($A98,Partidos!$A$4:$A$107,0)),"")</f>
        <v>Ganador Octavos 14</v>
      </c>
      <c r="F98" s="32"/>
      <c r="G98" s="32"/>
      <c r="H98" s="32"/>
    </row>
    <row r="99" spans="1:8" x14ac:dyDescent="0.3">
      <c r="A99" s="29">
        <v>96</v>
      </c>
      <c r="B99" s="29" t="s">
        <v>228</v>
      </c>
      <c r="C99" s="24" t="s">
        <v>214</v>
      </c>
      <c r="D99" s="24" t="str">
        <f>IFERROR(INDEX(Partidos!$D$4:$D$107,MATCH($A99,Partidos!$A$4:$A$107,0)),"")</f>
        <v>Ganador Octavos 15</v>
      </c>
      <c r="E99" s="24" t="str">
        <f>IFERROR(INDEX(Partidos!$E$4:$E$107,MATCH($A99,Partidos!$A$4:$A$107,0)),"")</f>
        <v>Ganador Octavos 16</v>
      </c>
      <c r="F99" s="32"/>
      <c r="G99" s="32"/>
      <c r="H99" s="32"/>
    </row>
    <row r="100" spans="1:8" x14ac:dyDescent="0.3">
      <c r="A100" s="31">
        <v>97</v>
      </c>
      <c r="B100" s="31" t="s">
        <v>233</v>
      </c>
      <c r="C100" s="24" t="s">
        <v>236</v>
      </c>
      <c r="D100" s="24" t="str">
        <f>IFERROR(INDEX(Partidos!$D$4:$D$107,MATCH($A100,Partidos!$A$4:$A$107,0)),"")</f>
        <v>Ganador Cuartos 1</v>
      </c>
      <c r="E100" s="24" t="str">
        <f>IFERROR(INDEX(Partidos!$E$4:$E$107,MATCH($A100,Partidos!$A$4:$A$107,0)),"")</f>
        <v>Ganador Cuartos 2</v>
      </c>
      <c r="F100" s="32"/>
      <c r="G100" s="32"/>
      <c r="H100" s="32"/>
    </row>
    <row r="101" spans="1:8" x14ac:dyDescent="0.3">
      <c r="A101" s="29">
        <v>98</v>
      </c>
      <c r="B101" s="29" t="s">
        <v>237</v>
      </c>
      <c r="C101" s="24" t="s">
        <v>236</v>
      </c>
      <c r="D101" s="24" t="str">
        <f>IFERROR(INDEX(Partidos!$D$4:$D$107,MATCH($A101,Partidos!$A$4:$A$107,0)),"")</f>
        <v>Ganador Cuartos 3</v>
      </c>
      <c r="E101" s="24" t="str">
        <f>IFERROR(INDEX(Partidos!$E$4:$E$107,MATCH($A101,Partidos!$A$4:$A$107,0)),"")</f>
        <v>Ganador Cuartos 4</v>
      </c>
      <c r="F101" s="32"/>
      <c r="G101" s="32"/>
      <c r="H101" s="32"/>
    </row>
    <row r="102" spans="1:8" x14ac:dyDescent="0.3">
      <c r="A102" s="31">
        <v>99</v>
      </c>
      <c r="B102" s="31" t="s">
        <v>240</v>
      </c>
      <c r="C102" s="24" t="s">
        <v>236</v>
      </c>
      <c r="D102" s="24" t="str">
        <f>IFERROR(INDEX(Partidos!$D$4:$D$107,MATCH($A102,Partidos!$A$4:$A$107,0)),"")</f>
        <v>Ganador Cuartos 5</v>
      </c>
      <c r="E102" s="24" t="str">
        <f>IFERROR(INDEX(Partidos!$E$4:$E$107,MATCH($A102,Partidos!$A$4:$A$107,0)),"")</f>
        <v>Ganador Cuartos 6</v>
      </c>
      <c r="F102" s="32"/>
      <c r="G102" s="32"/>
      <c r="H102" s="32"/>
    </row>
    <row r="103" spans="1:8" x14ac:dyDescent="0.3">
      <c r="A103" s="29">
        <v>100</v>
      </c>
      <c r="B103" s="29" t="s">
        <v>240</v>
      </c>
      <c r="C103" s="24" t="s">
        <v>236</v>
      </c>
      <c r="D103" s="24" t="str">
        <f>IFERROR(INDEX(Partidos!$D$4:$D$107,MATCH($A103,Partidos!$A$4:$A$107,0)),"")</f>
        <v>Ganador Cuartos 7</v>
      </c>
      <c r="E103" s="24" t="str">
        <f>IFERROR(INDEX(Partidos!$E$4:$E$107,MATCH($A103,Partidos!$A$4:$A$107,0)),"")</f>
        <v>Ganador Cuartos 8</v>
      </c>
      <c r="F103" s="32"/>
      <c r="G103" s="32"/>
      <c r="H103" s="32"/>
    </row>
    <row r="104" spans="1:8" x14ac:dyDescent="0.3">
      <c r="A104" s="31">
        <v>101</v>
      </c>
      <c r="B104" s="31" t="s">
        <v>245</v>
      </c>
      <c r="C104" s="24" t="s">
        <v>248</v>
      </c>
      <c r="D104" s="24" t="str">
        <f>IFERROR(INDEX(Partidos!$D$4:$D$107,MATCH($A104,Partidos!$A$4:$A$107,0)),"")</f>
        <v>Ganador Semifinal 1</v>
      </c>
      <c r="E104" s="24" t="str">
        <f>IFERROR(INDEX(Partidos!$E$4:$E$107,MATCH($A104,Partidos!$A$4:$A$107,0)),"")</f>
        <v>Ganador Semifinal 2</v>
      </c>
      <c r="F104" s="32"/>
      <c r="G104" s="32"/>
      <c r="H104" s="32"/>
    </row>
    <row r="105" spans="1:8" x14ac:dyDescent="0.3">
      <c r="A105" s="29">
        <v>102</v>
      </c>
      <c r="B105" s="29" t="s">
        <v>249</v>
      </c>
      <c r="C105" s="24" t="s">
        <v>248</v>
      </c>
      <c r="D105" s="24" t="str">
        <f>IFERROR(INDEX(Partidos!$D$4:$D$107,MATCH($A105,Partidos!$A$4:$A$107,0)),"")</f>
        <v>Ganador Semifinal 3</v>
      </c>
      <c r="E105" s="24" t="str">
        <f>IFERROR(INDEX(Partidos!$E$4:$E$107,MATCH($A105,Partidos!$A$4:$A$107,0)),"")</f>
        <v>Ganador Semifinal 4</v>
      </c>
      <c r="F105" s="32"/>
      <c r="G105" s="32"/>
      <c r="H105" s="32"/>
    </row>
    <row r="106" spans="1:8" x14ac:dyDescent="0.3">
      <c r="A106" s="31">
        <v>103</v>
      </c>
      <c r="B106" s="31" t="s">
        <v>252</v>
      </c>
      <c r="C106" s="24" t="s">
        <v>255</v>
      </c>
      <c r="D106" s="24" t="str">
        <f>IFERROR(INDEX(Partidos!$D$4:$D$107,MATCH($A106,Partidos!$A$4:$A$107,0)),"")</f>
        <v>Perdedor Semifinal 1</v>
      </c>
      <c r="E106" s="24" t="str">
        <f>IFERROR(INDEX(Partidos!$E$4:$E$107,MATCH($A106,Partidos!$A$4:$A$107,0)),"")</f>
        <v>Perdedor Semifinal 2</v>
      </c>
      <c r="F106" s="32"/>
      <c r="G106" s="32"/>
      <c r="H106" s="32"/>
    </row>
    <row r="107" spans="1:8" x14ac:dyDescent="0.3">
      <c r="A107" s="29">
        <v>104</v>
      </c>
      <c r="B107" s="29" t="s">
        <v>256</v>
      </c>
      <c r="C107" s="24" t="s">
        <v>257</v>
      </c>
      <c r="D107" s="24" t="str">
        <f>IFERROR(INDEX(Partidos!$D$4:$D$107,MATCH($A107,Partidos!$A$4:$A$107,0)),"")</f>
        <v>Ganador Semifinal 1</v>
      </c>
      <c r="E107" s="24" t="str">
        <f>IFERROR(INDEX(Partidos!$E$4:$E$107,MATCH($A107,Partidos!$A$4:$A$107,0)),"")</f>
        <v>Ganador Semifinal 2</v>
      </c>
      <c r="F107" s="32"/>
      <c r="G107" s="32"/>
      <c r="H107" s="32"/>
    </row>
    <row r="109" spans="1:8" ht="15.6" x14ac:dyDescent="0.3">
      <c r="A109" s="13" t="s">
        <v>279</v>
      </c>
      <c r="B109" s="14"/>
      <c r="C109" s="14"/>
    </row>
    <row r="110" spans="1:8" x14ac:dyDescent="0.3">
      <c r="A110" s="19" t="s">
        <v>67</v>
      </c>
      <c r="B110" s="19" t="s">
        <v>280</v>
      </c>
      <c r="C110" s="19" t="s">
        <v>68</v>
      </c>
    </row>
    <row r="111" spans="1:8" x14ac:dyDescent="0.3">
      <c r="A111" s="29" t="s">
        <v>72</v>
      </c>
      <c r="B111" s="35" t="s">
        <v>296</v>
      </c>
      <c r="C111" s="31">
        <f>IFERROR(Resumen!$B$34,"")</f>
        <v>0</v>
      </c>
    </row>
    <row r="112" spans="1:8" x14ac:dyDescent="0.3">
      <c r="A112" s="31" t="s">
        <v>73</v>
      </c>
      <c r="B112" s="35" t="s">
        <v>297</v>
      </c>
      <c r="C112" s="31">
        <f>IFERROR(Resumen!$B$35,"")</f>
        <v>0</v>
      </c>
    </row>
    <row r="113" spans="1:3" x14ac:dyDescent="0.3">
      <c r="A113" s="29" t="s">
        <v>74</v>
      </c>
      <c r="B113" s="35" t="s">
        <v>298</v>
      </c>
      <c r="C113" s="31">
        <f>IFERROR(Resumen!$B$36,"")</f>
        <v>0</v>
      </c>
    </row>
    <row r="114" spans="1:3" x14ac:dyDescent="0.3">
      <c r="A114" s="31" t="s">
        <v>75</v>
      </c>
      <c r="B114" s="35" t="s">
        <v>299</v>
      </c>
      <c r="C114" s="31">
        <f>IFERROR(Resumen!$B$37,"")</f>
        <v>0</v>
      </c>
    </row>
    <row r="115" spans="1:3" ht="28.8" x14ac:dyDescent="0.3">
      <c r="A115" s="29" t="s">
        <v>76</v>
      </c>
      <c r="B115" s="35" t="s">
        <v>300</v>
      </c>
      <c r="C115" s="31">
        <f>IFERROR(Resumen!$B$38,"")</f>
        <v>0</v>
      </c>
    </row>
    <row r="116" spans="1:3" ht="28.8" x14ac:dyDescent="0.3">
      <c r="A116" s="31" t="s">
        <v>77</v>
      </c>
      <c r="B116" s="35" t="s">
        <v>301</v>
      </c>
      <c r="C116" s="31">
        <f>IFERROR(Resumen!$B$39,"")</f>
        <v>0</v>
      </c>
    </row>
    <row r="117" spans="1:3" x14ac:dyDescent="0.3">
      <c r="A117" s="29" t="s">
        <v>78</v>
      </c>
      <c r="B117" s="35" t="s">
        <v>299</v>
      </c>
      <c r="C117" s="31">
        <f>IFERROR(Resumen!$B$40,"")</f>
        <v>0</v>
      </c>
    </row>
    <row r="118" spans="1:3" x14ac:dyDescent="0.3">
      <c r="A118" s="31" t="s">
        <v>79</v>
      </c>
      <c r="B118" s="35" t="s">
        <v>302</v>
      </c>
      <c r="C118" s="31">
        <f>IFERROR(Resumen!$B$41,"")</f>
        <v>0</v>
      </c>
    </row>
  </sheetData>
  <autoFilter ref="A3:H107" xr:uid="{00000000-0009-0000-0000-000009000000}"/>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E9E9E"/>
  </sheetPr>
  <dimension ref="A1:H118"/>
  <sheetViews>
    <sheetView showGridLines="0" workbookViewId="0">
      <pane ySplit="3" topLeftCell="A4" activePane="bottomLeft" state="frozen"/>
      <selection pane="bottomLeft" activeCell="I1" sqref="I1"/>
    </sheetView>
  </sheetViews>
  <sheetFormatPr defaultRowHeight="14.4" x14ac:dyDescent="0.3"/>
  <cols>
    <col min="1" max="1" width="30" customWidth="1"/>
    <col min="2" max="2" width="11" customWidth="1"/>
    <col min="3" max="3" width="18" customWidth="1"/>
    <col min="4" max="5" width="22" customWidth="1"/>
    <col min="6" max="7" width="12" customWidth="1"/>
    <col min="8" max="8" width="14" customWidth="1"/>
  </cols>
  <sheetData>
    <row r="1" spans="1:8" ht="43.95" customHeight="1" x14ac:dyDescent="0.3">
      <c r="A1" s="7" t="s">
        <v>303</v>
      </c>
      <c r="B1" s="1"/>
      <c r="C1" s="1"/>
      <c r="D1" s="1"/>
      <c r="E1" s="1"/>
      <c r="F1" s="1"/>
      <c r="G1" s="1"/>
      <c r="H1" s="1"/>
    </row>
    <row r="2" spans="1:8" ht="18" customHeight="1" x14ac:dyDescent="0.3">
      <c r="A2" s="8" t="s">
        <v>276</v>
      </c>
      <c r="B2" s="9"/>
      <c r="C2" s="9"/>
      <c r="D2" s="9"/>
      <c r="E2" s="9"/>
      <c r="F2" s="9"/>
      <c r="G2" s="9"/>
      <c r="H2" s="9"/>
    </row>
    <row r="3" spans="1:8" ht="28.8" x14ac:dyDescent="0.3">
      <c r="A3" s="19" t="s">
        <v>260</v>
      </c>
      <c r="B3" s="19" t="s">
        <v>49</v>
      </c>
      <c r="C3" s="19" t="s">
        <v>90</v>
      </c>
      <c r="D3" s="19" t="s">
        <v>85</v>
      </c>
      <c r="E3" s="19" t="s">
        <v>86</v>
      </c>
      <c r="F3" s="19" t="s">
        <v>277</v>
      </c>
      <c r="G3" s="19" t="s">
        <v>278</v>
      </c>
      <c r="H3" s="19" t="s">
        <v>91</v>
      </c>
    </row>
    <row r="4" spans="1:8" x14ac:dyDescent="0.3">
      <c r="A4" s="31">
        <v>1</v>
      </c>
      <c r="B4" s="31" t="s">
        <v>92</v>
      </c>
      <c r="C4" s="24" t="s">
        <v>96</v>
      </c>
      <c r="D4" s="24" t="str">
        <f>IFERROR(INDEX(Partidos!$D$4:$D$107,MATCH($A4,Partidos!$A$4:$A$107,0)),"")</f>
        <v>México</v>
      </c>
      <c r="E4" s="24" t="str">
        <f>IFERROR(INDEX(Partidos!$E$4:$E$107,MATCH($A4,Partidos!$A$4:$A$107,0)),"")</f>
        <v>Sudáfrica</v>
      </c>
      <c r="F4" s="32">
        <v>1</v>
      </c>
      <c r="G4" s="32">
        <v>0</v>
      </c>
      <c r="H4" s="33" t="s">
        <v>97</v>
      </c>
    </row>
    <row r="5" spans="1:8" x14ac:dyDescent="0.3">
      <c r="A5" s="29">
        <v>2</v>
      </c>
      <c r="B5" s="29" t="s">
        <v>92</v>
      </c>
      <c r="C5" s="24" t="s">
        <v>96</v>
      </c>
      <c r="D5" s="24" t="str">
        <f>IFERROR(INDEX(Partidos!$D$4:$D$107,MATCH($A5,Partidos!$A$4:$A$107,0)),"")</f>
        <v>República de Corea</v>
      </c>
      <c r="E5" s="24" t="str">
        <f>IFERROR(INDEX(Partidos!$E$4:$E$107,MATCH($A5,Partidos!$A$4:$A$107,0)),"")</f>
        <v>República Checa</v>
      </c>
      <c r="F5" s="32">
        <v>1</v>
      </c>
      <c r="G5" s="32">
        <v>2</v>
      </c>
      <c r="H5" s="33" t="s">
        <v>97</v>
      </c>
    </row>
    <row r="6" spans="1:8" x14ac:dyDescent="0.3">
      <c r="A6" s="31">
        <v>3</v>
      </c>
      <c r="B6" s="31" t="s">
        <v>101</v>
      </c>
      <c r="C6" s="24" t="s">
        <v>96</v>
      </c>
      <c r="D6" s="24" t="str">
        <f>IFERROR(INDEX(Partidos!$D$4:$D$107,MATCH($A6,Partidos!$A$4:$A$107,0)),"")</f>
        <v>Canadá</v>
      </c>
      <c r="E6" s="24" t="str">
        <f>IFERROR(INDEX(Partidos!$E$4:$E$107,MATCH($A6,Partidos!$A$4:$A$107,0)),"")</f>
        <v>Bosnia y Herzegovina</v>
      </c>
      <c r="F6" s="32">
        <v>2</v>
      </c>
      <c r="G6" s="32">
        <v>0</v>
      </c>
      <c r="H6" s="33" t="s">
        <v>97</v>
      </c>
    </row>
    <row r="7" spans="1:8" x14ac:dyDescent="0.3">
      <c r="A7" s="29">
        <v>4</v>
      </c>
      <c r="B7" s="29" t="s">
        <v>101</v>
      </c>
      <c r="C7" s="24" t="s">
        <v>96</v>
      </c>
      <c r="D7" s="24" t="str">
        <f>IFERROR(INDEX(Partidos!$D$4:$D$107,MATCH($A7,Partidos!$A$4:$A$107,0)),"")</f>
        <v>Estados Unidos</v>
      </c>
      <c r="E7" s="24" t="str">
        <f>IFERROR(INDEX(Partidos!$E$4:$E$107,MATCH($A7,Partidos!$A$4:$A$107,0)),"")</f>
        <v>Paraguay</v>
      </c>
      <c r="F7" s="32">
        <v>1</v>
      </c>
      <c r="G7" s="32">
        <v>2</v>
      </c>
      <c r="H7" s="33" t="s">
        <v>97</v>
      </c>
    </row>
    <row r="8" spans="1:8" x14ac:dyDescent="0.3">
      <c r="A8" s="31">
        <v>5</v>
      </c>
      <c r="B8" s="31" t="s">
        <v>108</v>
      </c>
      <c r="C8" s="24" t="s">
        <v>96</v>
      </c>
      <c r="D8" s="24" t="str">
        <f>IFERROR(INDEX(Partidos!$D$4:$D$107,MATCH($A8,Partidos!$A$4:$A$107,0)),"")</f>
        <v>Catar</v>
      </c>
      <c r="E8" s="24" t="str">
        <f>IFERROR(INDEX(Partidos!$E$4:$E$107,MATCH($A8,Partidos!$A$4:$A$107,0)),"")</f>
        <v>Suiza</v>
      </c>
      <c r="F8" s="32">
        <v>1</v>
      </c>
      <c r="G8" s="32">
        <v>2</v>
      </c>
      <c r="H8" s="33" t="s">
        <v>97</v>
      </c>
    </row>
    <row r="9" spans="1:8" x14ac:dyDescent="0.3">
      <c r="A9" s="29">
        <v>6</v>
      </c>
      <c r="B9" s="29" t="s">
        <v>108</v>
      </c>
      <c r="C9" s="24" t="s">
        <v>96</v>
      </c>
      <c r="D9" s="24" t="str">
        <f>IFERROR(INDEX(Partidos!$D$4:$D$107,MATCH($A9,Partidos!$A$4:$A$107,0)),"")</f>
        <v>Brasil</v>
      </c>
      <c r="E9" s="24" t="str">
        <f>IFERROR(INDEX(Partidos!$E$4:$E$107,MATCH($A9,Partidos!$A$4:$A$107,0)),"")</f>
        <v>Marruecos</v>
      </c>
      <c r="F9" s="32">
        <v>2</v>
      </c>
      <c r="G9" s="32">
        <v>1</v>
      </c>
      <c r="H9" s="33" t="s">
        <v>97</v>
      </c>
    </row>
    <row r="10" spans="1:8" x14ac:dyDescent="0.3">
      <c r="A10" s="31">
        <v>7</v>
      </c>
      <c r="B10" s="31" t="s">
        <v>108</v>
      </c>
      <c r="C10" s="24" t="s">
        <v>96</v>
      </c>
      <c r="D10" s="24" t="str">
        <f>IFERROR(INDEX(Partidos!$D$4:$D$107,MATCH($A10,Partidos!$A$4:$A$107,0)),"")</f>
        <v>Haití</v>
      </c>
      <c r="E10" s="24" t="str">
        <f>IFERROR(INDEX(Partidos!$E$4:$E$107,MATCH($A10,Partidos!$A$4:$A$107,0)),"")</f>
        <v>Escocia</v>
      </c>
      <c r="F10" s="32">
        <v>0</v>
      </c>
      <c r="G10" s="32">
        <v>2</v>
      </c>
      <c r="H10" s="33" t="s">
        <v>97</v>
      </c>
    </row>
    <row r="11" spans="1:8" x14ac:dyDescent="0.3">
      <c r="A11" s="29">
        <v>8</v>
      </c>
      <c r="B11" s="29" t="s">
        <v>108</v>
      </c>
      <c r="C11" s="24" t="s">
        <v>96</v>
      </c>
      <c r="D11" s="24" t="str">
        <f>IFERROR(INDEX(Partidos!$D$4:$D$107,MATCH($A11,Partidos!$A$4:$A$107,0)),"")</f>
        <v>Australia</v>
      </c>
      <c r="E11" s="24" t="str">
        <f>IFERROR(INDEX(Partidos!$E$4:$E$107,MATCH($A11,Partidos!$A$4:$A$107,0)),"")</f>
        <v>Turquía</v>
      </c>
      <c r="F11" s="32">
        <v>0</v>
      </c>
      <c r="G11" s="32">
        <v>3</v>
      </c>
      <c r="H11" s="33" t="s">
        <v>97</v>
      </c>
    </row>
    <row r="12" spans="1:8" x14ac:dyDescent="0.3">
      <c r="A12" s="31">
        <v>9</v>
      </c>
      <c r="B12" s="31" t="s">
        <v>119</v>
      </c>
      <c r="C12" s="24" t="s">
        <v>96</v>
      </c>
      <c r="D12" s="24" t="str">
        <f>IFERROR(INDEX(Partidos!$D$4:$D$107,MATCH($A12,Partidos!$A$4:$A$107,0)),"")</f>
        <v>Alemania</v>
      </c>
      <c r="E12" s="24" t="str">
        <f>IFERROR(INDEX(Partidos!$E$4:$E$107,MATCH($A12,Partidos!$A$4:$A$107,0)),"")</f>
        <v>Curazao</v>
      </c>
      <c r="F12" s="32">
        <v>5</v>
      </c>
      <c r="G12" s="32">
        <v>0</v>
      </c>
      <c r="H12" s="33" t="s">
        <v>97</v>
      </c>
    </row>
    <row r="13" spans="1:8" x14ac:dyDescent="0.3">
      <c r="A13" s="29">
        <v>10</v>
      </c>
      <c r="B13" s="29" t="s">
        <v>119</v>
      </c>
      <c r="C13" s="24" t="s">
        <v>96</v>
      </c>
      <c r="D13" s="24" t="str">
        <f>IFERROR(INDEX(Partidos!$D$4:$D$107,MATCH($A13,Partidos!$A$4:$A$107,0)),"")</f>
        <v>Países Bajos</v>
      </c>
      <c r="E13" s="24" t="str">
        <f>IFERROR(INDEX(Partidos!$E$4:$E$107,MATCH($A13,Partidos!$A$4:$A$107,0)),"")</f>
        <v>Japón</v>
      </c>
      <c r="F13" s="32">
        <v>3</v>
      </c>
      <c r="G13" s="32">
        <v>2</v>
      </c>
      <c r="H13" s="33" t="s">
        <v>97</v>
      </c>
    </row>
    <row r="14" spans="1:8" x14ac:dyDescent="0.3">
      <c r="A14" s="31">
        <v>11</v>
      </c>
      <c r="B14" s="31" t="s">
        <v>119</v>
      </c>
      <c r="C14" s="24" t="s">
        <v>96</v>
      </c>
      <c r="D14" s="24" t="str">
        <f>IFERROR(INDEX(Partidos!$D$4:$D$107,MATCH($A14,Partidos!$A$4:$A$107,0)),"")</f>
        <v>Costa de Marfil</v>
      </c>
      <c r="E14" s="24" t="str">
        <f>IFERROR(INDEX(Partidos!$E$4:$E$107,MATCH($A14,Partidos!$A$4:$A$107,0)),"")</f>
        <v>Ecuador</v>
      </c>
      <c r="F14" s="32">
        <v>0</v>
      </c>
      <c r="G14" s="32">
        <v>2</v>
      </c>
      <c r="H14" s="33" t="s">
        <v>97</v>
      </c>
    </row>
    <row r="15" spans="1:8" x14ac:dyDescent="0.3">
      <c r="A15" s="29">
        <v>12</v>
      </c>
      <c r="B15" s="29" t="s">
        <v>119</v>
      </c>
      <c r="C15" s="24" t="s">
        <v>96</v>
      </c>
      <c r="D15" s="24" t="str">
        <f>IFERROR(INDEX(Partidos!$D$4:$D$107,MATCH($A15,Partidos!$A$4:$A$107,0)),"")</f>
        <v>Suecia</v>
      </c>
      <c r="E15" s="24" t="str">
        <f>IFERROR(INDEX(Partidos!$E$4:$E$107,MATCH($A15,Partidos!$A$4:$A$107,0)),"")</f>
        <v>Túnez</v>
      </c>
      <c r="F15" s="32">
        <v>2</v>
      </c>
      <c r="G15" s="32">
        <v>1</v>
      </c>
      <c r="H15" s="33" t="s">
        <v>97</v>
      </c>
    </row>
    <row r="16" spans="1:8" x14ac:dyDescent="0.3">
      <c r="A16" s="31">
        <v>13</v>
      </c>
      <c r="B16" s="31" t="s">
        <v>129</v>
      </c>
      <c r="C16" s="24" t="s">
        <v>96</v>
      </c>
      <c r="D16" s="24" t="str">
        <f>IFERROR(INDEX(Partidos!$D$4:$D$107,MATCH($A16,Partidos!$A$4:$A$107,0)),"")</f>
        <v>España</v>
      </c>
      <c r="E16" s="24" t="str">
        <f>IFERROR(INDEX(Partidos!$E$4:$E$107,MATCH($A16,Partidos!$A$4:$A$107,0)),"")</f>
        <v>Cabo Verde</v>
      </c>
      <c r="F16" s="32">
        <v>5</v>
      </c>
      <c r="G16" s="32">
        <v>0</v>
      </c>
      <c r="H16" s="33" t="s">
        <v>97</v>
      </c>
    </row>
    <row r="17" spans="1:8" x14ac:dyDescent="0.3">
      <c r="A17" s="29">
        <v>14</v>
      </c>
      <c r="B17" s="29" t="s">
        <v>129</v>
      </c>
      <c r="C17" s="24" t="s">
        <v>96</v>
      </c>
      <c r="D17" s="24" t="str">
        <f>IFERROR(INDEX(Partidos!$D$4:$D$107,MATCH($A17,Partidos!$A$4:$A$107,0)),"")</f>
        <v>Bélgica</v>
      </c>
      <c r="E17" s="24" t="str">
        <f>IFERROR(INDEX(Partidos!$E$4:$E$107,MATCH($A17,Partidos!$A$4:$A$107,0)),"")</f>
        <v>Egipto</v>
      </c>
      <c r="F17" s="32">
        <v>0</v>
      </c>
      <c r="G17" s="32">
        <v>0</v>
      </c>
      <c r="H17" s="33" t="s">
        <v>97</v>
      </c>
    </row>
    <row r="18" spans="1:8" x14ac:dyDescent="0.3">
      <c r="A18" s="31">
        <v>15</v>
      </c>
      <c r="B18" s="31" t="s">
        <v>129</v>
      </c>
      <c r="C18" s="24" t="s">
        <v>96</v>
      </c>
      <c r="D18" s="24" t="str">
        <f>IFERROR(INDEX(Partidos!$D$4:$D$107,MATCH($A18,Partidos!$A$4:$A$107,0)),"")</f>
        <v>Arabia Saudí</v>
      </c>
      <c r="E18" s="24" t="str">
        <f>IFERROR(INDEX(Partidos!$E$4:$E$107,MATCH($A18,Partidos!$A$4:$A$107,0)),"")</f>
        <v>Uruguay</v>
      </c>
      <c r="F18" s="32">
        <v>1</v>
      </c>
      <c r="G18" s="32">
        <v>2</v>
      </c>
      <c r="H18" s="33" t="s">
        <v>97</v>
      </c>
    </row>
    <row r="19" spans="1:8" x14ac:dyDescent="0.3">
      <c r="A19" s="29">
        <v>16</v>
      </c>
      <c r="B19" s="29" t="s">
        <v>129</v>
      </c>
      <c r="C19" s="24" t="s">
        <v>96</v>
      </c>
      <c r="D19" s="24" t="str">
        <f>IFERROR(INDEX(Partidos!$D$4:$D$107,MATCH($A19,Partidos!$A$4:$A$107,0)),"")</f>
        <v>Irán</v>
      </c>
      <c r="E19" s="24" t="str">
        <f>IFERROR(INDEX(Partidos!$E$4:$E$107,MATCH($A19,Partidos!$A$4:$A$107,0)),"")</f>
        <v>Nueva Zelanda</v>
      </c>
      <c r="F19" s="32">
        <v>0</v>
      </c>
      <c r="G19" s="32">
        <v>0</v>
      </c>
      <c r="H19" s="33" t="s">
        <v>97</v>
      </c>
    </row>
    <row r="20" spans="1:8" x14ac:dyDescent="0.3">
      <c r="A20" s="31">
        <v>17</v>
      </c>
      <c r="B20" s="31" t="s">
        <v>138</v>
      </c>
      <c r="C20" s="24" t="s">
        <v>96</v>
      </c>
      <c r="D20" s="24" t="str">
        <f>IFERROR(INDEX(Partidos!$D$4:$D$107,MATCH($A20,Partidos!$A$4:$A$107,0)),"")</f>
        <v>Francia</v>
      </c>
      <c r="E20" s="24" t="str">
        <f>IFERROR(INDEX(Partidos!$E$4:$E$107,MATCH($A20,Partidos!$A$4:$A$107,0)),"")</f>
        <v>Senegal</v>
      </c>
      <c r="F20" s="32">
        <v>4</v>
      </c>
      <c r="G20" s="32">
        <v>2</v>
      </c>
      <c r="H20" s="33" t="s">
        <v>97</v>
      </c>
    </row>
    <row r="21" spans="1:8" x14ac:dyDescent="0.3">
      <c r="A21" s="29">
        <v>18</v>
      </c>
      <c r="B21" s="29" t="s">
        <v>138</v>
      </c>
      <c r="C21" s="24" t="s">
        <v>96</v>
      </c>
      <c r="D21" s="24" t="str">
        <f>IFERROR(INDEX(Partidos!$D$4:$D$107,MATCH($A21,Partidos!$A$4:$A$107,0)),"")</f>
        <v>Irak</v>
      </c>
      <c r="E21" s="24" t="str">
        <f>IFERROR(INDEX(Partidos!$E$4:$E$107,MATCH($A21,Partidos!$A$4:$A$107,0)),"")</f>
        <v>Noruega</v>
      </c>
      <c r="F21" s="32">
        <v>0</v>
      </c>
      <c r="G21" s="32">
        <v>2</v>
      </c>
      <c r="H21" s="33" t="s">
        <v>97</v>
      </c>
    </row>
    <row r="22" spans="1:8" x14ac:dyDescent="0.3">
      <c r="A22" s="31">
        <v>19</v>
      </c>
      <c r="B22" s="31" t="s">
        <v>138</v>
      </c>
      <c r="C22" s="24" t="s">
        <v>96</v>
      </c>
      <c r="D22" s="24" t="str">
        <f>IFERROR(INDEX(Partidos!$D$4:$D$107,MATCH($A22,Partidos!$A$4:$A$107,0)),"")</f>
        <v>Argentina</v>
      </c>
      <c r="E22" s="24" t="str">
        <f>IFERROR(INDEX(Partidos!$E$4:$E$107,MATCH($A22,Partidos!$A$4:$A$107,0)),"")</f>
        <v>Argelia</v>
      </c>
      <c r="F22" s="32">
        <v>3</v>
      </c>
      <c r="G22" s="32">
        <v>0</v>
      </c>
      <c r="H22" s="33" t="s">
        <v>97</v>
      </c>
    </row>
    <row r="23" spans="1:8" x14ac:dyDescent="0.3">
      <c r="A23" s="29">
        <v>20</v>
      </c>
      <c r="B23" s="29" t="s">
        <v>138</v>
      </c>
      <c r="C23" s="24" t="s">
        <v>96</v>
      </c>
      <c r="D23" s="24" t="str">
        <f>IFERROR(INDEX(Partidos!$D$4:$D$107,MATCH($A23,Partidos!$A$4:$A$107,0)),"")</f>
        <v>Austria</v>
      </c>
      <c r="E23" s="24" t="str">
        <f>IFERROR(INDEX(Partidos!$E$4:$E$107,MATCH($A23,Partidos!$A$4:$A$107,0)),"")</f>
        <v>Jordania</v>
      </c>
      <c r="F23" s="32">
        <v>1</v>
      </c>
      <c r="G23" s="32">
        <v>0</v>
      </c>
      <c r="H23" s="33" t="s">
        <v>97</v>
      </c>
    </row>
    <row r="24" spans="1:8" x14ac:dyDescent="0.3">
      <c r="A24" s="31">
        <v>21</v>
      </c>
      <c r="B24" s="31" t="s">
        <v>147</v>
      </c>
      <c r="C24" s="24" t="s">
        <v>96</v>
      </c>
      <c r="D24" s="24" t="str">
        <f>IFERROR(INDEX(Partidos!$D$4:$D$107,MATCH($A24,Partidos!$A$4:$A$107,0)),"")</f>
        <v>Portugal</v>
      </c>
      <c r="E24" s="24" t="str">
        <f>IFERROR(INDEX(Partidos!$E$4:$E$107,MATCH($A24,Partidos!$A$4:$A$107,0)),"")</f>
        <v>RD Congo</v>
      </c>
      <c r="F24" s="32">
        <v>2</v>
      </c>
      <c r="G24" s="32">
        <v>1</v>
      </c>
      <c r="H24" s="33" t="s">
        <v>97</v>
      </c>
    </row>
    <row r="25" spans="1:8" x14ac:dyDescent="0.3">
      <c r="A25" s="29">
        <v>22</v>
      </c>
      <c r="B25" s="29" t="s">
        <v>147</v>
      </c>
      <c r="C25" s="24" t="s">
        <v>96</v>
      </c>
      <c r="D25" s="24" t="str">
        <f>IFERROR(INDEX(Partidos!$D$4:$D$107,MATCH($A25,Partidos!$A$4:$A$107,0)),"")</f>
        <v>Inglaterra</v>
      </c>
      <c r="E25" s="24" t="str">
        <f>IFERROR(INDEX(Partidos!$E$4:$E$107,MATCH($A25,Partidos!$A$4:$A$107,0)),"")</f>
        <v>Croacia</v>
      </c>
      <c r="F25" s="32">
        <v>1</v>
      </c>
      <c r="G25" s="32">
        <v>1</v>
      </c>
      <c r="H25" s="33" t="s">
        <v>97</v>
      </c>
    </row>
    <row r="26" spans="1:8" x14ac:dyDescent="0.3">
      <c r="A26" s="31">
        <v>23</v>
      </c>
      <c r="B26" s="31" t="s">
        <v>147</v>
      </c>
      <c r="C26" s="24" t="s">
        <v>96</v>
      </c>
      <c r="D26" s="24" t="str">
        <f>IFERROR(INDEX(Partidos!$D$4:$D$107,MATCH($A26,Partidos!$A$4:$A$107,0)),"")</f>
        <v>Ghana</v>
      </c>
      <c r="E26" s="24" t="str">
        <f>IFERROR(INDEX(Partidos!$E$4:$E$107,MATCH($A26,Partidos!$A$4:$A$107,0)),"")</f>
        <v>Panamá</v>
      </c>
      <c r="F26" s="32">
        <v>0</v>
      </c>
      <c r="G26" s="32">
        <v>0</v>
      </c>
      <c r="H26" s="33" t="s">
        <v>97</v>
      </c>
    </row>
    <row r="27" spans="1:8" x14ac:dyDescent="0.3">
      <c r="A27" s="29">
        <v>24</v>
      </c>
      <c r="B27" s="29" t="s">
        <v>147</v>
      </c>
      <c r="C27" s="24" t="s">
        <v>96</v>
      </c>
      <c r="D27" s="24" t="str">
        <f>IFERROR(INDEX(Partidos!$D$4:$D$107,MATCH($A27,Partidos!$A$4:$A$107,0)),"")</f>
        <v>Uzbekistán</v>
      </c>
      <c r="E27" s="24" t="str">
        <f>IFERROR(INDEX(Partidos!$E$4:$E$107,MATCH($A27,Partidos!$A$4:$A$107,0)),"")</f>
        <v>Colombia</v>
      </c>
      <c r="F27" s="32">
        <v>0</v>
      </c>
      <c r="G27" s="32">
        <v>1</v>
      </c>
      <c r="H27" s="33" t="s">
        <v>97</v>
      </c>
    </row>
    <row r="28" spans="1:8" x14ac:dyDescent="0.3">
      <c r="A28" s="31">
        <v>25</v>
      </c>
      <c r="B28" s="31" t="s">
        <v>156</v>
      </c>
      <c r="C28" s="24" t="s">
        <v>96</v>
      </c>
      <c r="D28" s="24" t="str">
        <f>IFERROR(INDEX(Partidos!$D$4:$D$107,MATCH($A28,Partidos!$A$4:$A$107,0)),"")</f>
        <v>República Checa</v>
      </c>
      <c r="E28" s="24" t="str">
        <f>IFERROR(INDEX(Partidos!$E$4:$E$107,MATCH($A28,Partidos!$A$4:$A$107,0)),"")</f>
        <v>Sudáfrica</v>
      </c>
      <c r="F28" s="32">
        <v>0</v>
      </c>
      <c r="G28" s="32">
        <v>0</v>
      </c>
      <c r="H28" s="33" t="s">
        <v>97</v>
      </c>
    </row>
    <row r="29" spans="1:8" x14ac:dyDescent="0.3">
      <c r="A29" s="29">
        <v>26</v>
      </c>
      <c r="B29" s="29" t="s">
        <v>156</v>
      </c>
      <c r="C29" s="24" t="s">
        <v>96</v>
      </c>
      <c r="D29" s="24" t="str">
        <f>IFERROR(INDEX(Partidos!$D$4:$D$107,MATCH($A29,Partidos!$A$4:$A$107,0)),"")</f>
        <v>Suiza</v>
      </c>
      <c r="E29" s="24" t="str">
        <f>IFERROR(INDEX(Partidos!$E$4:$E$107,MATCH($A29,Partidos!$A$4:$A$107,0)),"")</f>
        <v>Bosnia y Herzegovina</v>
      </c>
      <c r="F29" s="32">
        <v>1</v>
      </c>
      <c r="G29" s="32">
        <v>1</v>
      </c>
      <c r="H29" s="33" t="s">
        <v>97</v>
      </c>
    </row>
    <row r="30" spans="1:8" x14ac:dyDescent="0.3">
      <c r="A30" s="31">
        <v>27</v>
      </c>
      <c r="B30" s="31" t="s">
        <v>156</v>
      </c>
      <c r="C30" s="24" t="s">
        <v>96</v>
      </c>
      <c r="D30" s="24" t="str">
        <f>IFERROR(INDEX(Partidos!$D$4:$D$107,MATCH($A30,Partidos!$A$4:$A$107,0)),"")</f>
        <v>Canadá</v>
      </c>
      <c r="E30" s="24" t="str">
        <f>IFERROR(INDEX(Partidos!$E$4:$E$107,MATCH($A30,Partidos!$A$4:$A$107,0)),"")</f>
        <v>Catar</v>
      </c>
      <c r="F30" s="32">
        <v>0</v>
      </c>
      <c r="G30" s="32">
        <v>0</v>
      </c>
      <c r="H30" s="33" t="s">
        <v>97</v>
      </c>
    </row>
    <row r="31" spans="1:8" x14ac:dyDescent="0.3">
      <c r="A31" s="29">
        <v>28</v>
      </c>
      <c r="B31" s="29" t="s">
        <v>156</v>
      </c>
      <c r="C31" s="24" t="s">
        <v>96</v>
      </c>
      <c r="D31" s="24" t="str">
        <f>IFERROR(INDEX(Partidos!$D$4:$D$107,MATCH($A31,Partidos!$A$4:$A$107,0)),"")</f>
        <v>México</v>
      </c>
      <c r="E31" s="24" t="str">
        <f>IFERROR(INDEX(Partidos!$E$4:$E$107,MATCH($A31,Partidos!$A$4:$A$107,0)),"")</f>
        <v>República de Corea</v>
      </c>
      <c r="F31" s="32">
        <v>1</v>
      </c>
      <c r="G31" s="32">
        <v>0</v>
      </c>
      <c r="H31" s="33" t="s">
        <v>97</v>
      </c>
    </row>
    <row r="32" spans="1:8" x14ac:dyDescent="0.3">
      <c r="A32" s="31">
        <v>29</v>
      </c>
      <c r="B32" s="31" t="s">
        <v>157</v>
      </c>
      <c r="C32" s="24" t="s">
        <v>96</v>
      </c>
      <c r="D32" s="24" t="str">
        <f>IFERROR(INDEX(Partidos!$D$4:$D$107,MATCH($A32,Partidos!$A$4:$A$107,0)),"")</f>
        <v>Estados Unidos</v>
      </c>
      <c r="E32" s="24" t="str">
        <f>IFERROR(INDEX(Partidos!$E$4:$E$107,MATCH($A32,Partidos!$A$4:$A$107,0)),"")</f>
        <v>Australia</v>
      </c>
      <c r="F32" s="32">
        <v>1</v>
      </c>
      <c r="G32" s="32">
        <v>1</v>
      </c>
      <c r="H32" s="33" t="s">
        <v>97</v>
      </c>
    </row>
    <row r="33" spans="1:8" x14ac:dyDescent="0.3">
      <c r="A33" s="29">
        <v>30</v>
      </c>
      <c r="B33" s="29" t="s">
        <v>157</v>
      </c>
      <c r="C33" s="24" t="s">
        <v>96</v>
      </c>
      <c r="D33" s="24" t="str">
        <f>IFERROR(INDEX(Partidos!$D$4:$D$107,MATCH($A33,Partidos!$A$4:$A$107,0)),"")</f>
        <v>Escocia</v>
      </c>
      <c r="E33" s="24" t="str">
        <f>IFERROR(INDEX(Partidos!$E$4:$E$107,MATCH($A33,Partidos!$A$4:$A$107,0)),"")</f>
        <v>Marruecos</v>
      </c>
      <c r="F33" s="32">
        <v>1</v>
      </c>
      <c r="G33" s="32">
        <v>2</v>
      </c>
      <c r="H33" s="33" t="s">
        <v>97</v>
      </c>
    </row>
    <row r="34" spans="1:8" x14ac:dyDescent="0.3">
      <c r="A34" s="31">
        <v>31</v>
      </c>
      <c r="B34" s="31" t="s">
        <v>157</v>
      </c>
      <c r="C34" s="24" t="s">
        <v>96</v>
      </c>
      <c r="D34" s="24" t="str">
        <f>IFERROR(INDEX(Partidos!$D$4:$D$107,MATCH($A34,Partidos!$A$4:$A$107,0)),"")</f>
        <v>Brasil</v>
      </c>
      <c r="E34" s="24" t="str">
        <f>IFERROR(INDEX(Partidos!$E$4:$E$107,MATCH($A34,Partidos!$A$4:$A$107,0)),"")</f>
        <v>Haití</v>
      </c>
      <c r="F34" s="32">
        <v>3</v>
      </c>
      <c r="G34" s="32">
        <v>0</v>
      </c>
      <c r="H34" s="33" t="s">
        <v>97</v>
      </c>
    </row>
    <row r="35" spans="1:8" x14ac:dyDescent="0.3">
      <c r="A35" s="29">
        <v>32</v>
      </c>
      <c r="B35" s="29" t="s">
        <v>157</v>
      </c>
      <c r="C35" s="24" t="s">
        <v>96</v>
      </c>
      <c r="D35" s="24" t="str">
        <f>IFERROR(INDEX(Partidos!$D$4:$D$107,MATCH($A35,Partidos!$A$4:$A$107,0)),"")</f>
        <v>Turquía</v>
      </c>
      <c r="E35" s="24" t="str">
        <f>IFERROR(INDEX(Partidos!$E$4:$E$107,MATCH($A35,Partidos!$A$4:$A$107,0)),"")</f>
        <v>Paraguay</v>
      </c>
      <c r="F35" s="32">
        <v>1</v>
      </c>
      <c r="G35" s="32">
        <v>1</v>
      </c>
      <c r="H35" s="33" t="s">
        <v>97</v>
      </c>
    </row>
    <row r="36" spans="1:8" x14ac:dyDescent="0.3">
      <c r="A36" s="31">
        <v>33</v>
      </c>
      <c r="B36" s="31" t="s">
        <v>158</v>
      </c>
      <c r="C36" s="24" t="s">
        <v>96</v>
      </c>
      <c r="D36" s="24" t="str">
        <f>IFERROR(INDEX(Partidos!$D$4:$D$107,MATCH($A36,Partidos!$A$4:$A$107,0)),"")</f>
        <v>Países Bajos</v>
      </c>
      <c r="E36" s="24" t="str">
        <f>IFERROR(INDEX(Partidos!$E$4:$E$107,MATCH($A36,Partidos!$A$4:$A$107,0)),"")</f>
        <v>Suecia</v>
      </c>
      <c r="F36" s="32">
        <v>2</v>
      </c>
      <c r="G36" s="32">
        <v>1</v>
      </c>
      <c r="H36" s="33" t="s">
        <v>97</v>
      </c>
    </row>
    <row r="37" spans="1:8" x14ac:dyDescent="0.3">
      <c r="A37" s="29">
        <v>34</v>
      </c>
      <c r="B37" s="29" t="s">
        <v>158</v>
      </c>
      <c r="C37" s="24" t="s">
        <v>96</v>
      </c>
      <c r="D37" s="24" t="str">
        <f>IFERROR(INDEX(Partidos!$D$4:$D$107,MATCH($A37,Partidos!$A$4:$A$107,0)),"")</f>
        <v>Alemania</v>
      </c>
      <c r="E37" s="24" t="str">
        <f>IFERROR(INDEX(Partidos!$E$4:$E$107,MATCH($A37,Partidos!$A$4:$A$107,0)),"")</f>
        <v>Costa de Marfil</v>
      </c>
      <c r="F37" s="32">
        <v>5</v>
      </c>
      <c r="G37" s="32">
        <v>0</v>
      </c>
      <c r="H37" s="33" t="s">
        <v>97</v>
      </c>
    </row>
    <row r="38" spans="1:8" x14ac:dyDescent="0.3">
      <c r="A38" s="31">
        <v>35</v>
      </c>
      <c r="B38" s="31" t="s">
        <v>158</v>
      </c>
      <c r="C38" s="24" t="s">
        <v>96</v>
      </c>
      <c r="D38" s="24" t="str">
        <f>IFERROR(INDEX(Partidos!$D$4:$D$107,MATCH($A38,Partidos!$A$4:$A$107,0)),"")</f>
        <v>Ecuador</v>
      </c>
      <c r="E38" s="24" t="str">
        <f>IFERROR(INDEX(Partidos!$E$4:$E$107,MATCH($A38,Partidos!$A$4:$A$107,0)),"")</f>
        <v>Curazao</v>
      </c>
      <c r="F38" s="32">
        <v>2</v>
      </c>
      <c r="G38" s="32">
        <v>0</v>
      </c>
      <c r="H38" s="33" t="s">
        <v>97</v>
      </c>
    </row>
    <row r="39" spans="1:8" x14ac:dyDescent="0.3">
      <c r="A39" s="29">
        <v>36</v>
      </c>
      <c r="B39" s="29" t="s">
        <v>158</v>
      </c>
      <c r="C39" s="24" t="s">
        <v>96</v>
      </c>
      <c r="D39" s="24" t="str">
        <f>IFERROR(INDEX(Partidos!$D$4:$D$107,MATCH($A39,Partidos!$A$4:$A$107,0)),"")</f>
        <v>Túnez</v>
      </c>
      <c r="E39" s="24" t="str">
        <f>IFERROR(INDEX(Partidos!$E$4:$E$107,MATCH($A39,Partidos!$A$4:$A$107,0)),"")</f>
        <v>Japón</v>
      </c>
      <c r="F39" s="32">
        <v>1</v>
      </c>
      <c r="G39" s="32">
        <v>1</v>
      </c>
      <c r="H39" s="33" t="s">
        <v>97</v>
      </c>
    </row>
    <row r="40" spans="1:8" x14ac:dyDescent="0.3">
      <c r="A40" s="31">
        <v>37</v>
      </c>
      <c r="B40" s="31" t="s">
        <v>161</v>
      </c>
      <c r="C40" s="24" t="s">
        <v>96</v>
      </c>
      <c r="D40" s="24" t="str">
        <f>IFERROR(INDEX(Partidos!$D$4:$D$107,MATCH($A40,Partidos!$A$4:$A$107,0)),"")</f>
        <v>España</v>
      </c>
      <c r="E40" s="24" t="str">
        <f>IFERROR(INDEX(Partidos!$E$4:$E$107,MATCH($A40,Partidos!$A$4:$A$107,0)),"")</f>
        <v>Arabia Saudí</v>
      </c>
      <c r="F40" s="32">
        <v>2</v>
      </c>
      <c r="G40" s="32">
        <v>0</v>
      </c>
      <c r="H40" s="33" t="s">
        <v>97</v>
      </c>
    </row>
    <row r="41" spans="1:8" x14ac:dyDescent="0.3">
      <c r="A41" s="29">
        <v>38</v>
      </c>
      <c r="B41" s="29" t="s">
        <v>161</v>
      </c>
      <c r="C41" s="24" t="s">
        <v>96</v>
      </c>
      <c r="D41" s="24" t="str">
        <f>IFERROR(INDEX(Partidos!$D$4:$D$107,MATCH($A41,Partidos!$A$4:$A$107,0)),"")</f>
        <v>Bélgica</v>
      </c>
      <c r="E41" s="24" t="str">
        <f>IFERROR(INDEX(Partidos!$E$4:$E$107,MATCH($A41,Partidos!$A$4:$A$107,0)),"")</f>
        <v>Irán</v>
      </c>
      <c r="F41" s="32">
        <v>2</v>
      </c>
      <c r="G41" s="32">
        <v>0</v>
      </c>
      <c r="H41" s="33" t="s">
        <v>97</v>
      </c>
    </row>
    <row r="42" spans="1:8" x14ac:dyDescent="0.3">
      <c r="A42" s="31">
        <v>39</v>
      </c>
      <c r="B42" s="31" t="s">
        <v>161</v>
      </c>
      <c r="C42" s="24" t="s">
        <v>96</v>
      </c>
      <c r="D42" s="24" t="str">
        <f>IFERROR(INDEX(Partidos!$D$4:$D$107,MATCH($A42,Partidos!$A$4:$A$107,0)),"")</f>
        <v>Uruguay</v>
      </c>
      <c r="E42" s="24" t="str">
        <f>IFERROR(INDEX(Partidos!$E$4:$E$107,MATCH($A42,Partidos!$A$4:$A$107,0)),"")</f>
        <v>Cabo Verde</v>
      </c>
      <c r="F42" s="32">
        <v>3</v>
      </c>
      <c r="G42" s="32">
        <v>0</v>
      </c>
      <c r="H42" s="33" t="s">
        <v>97</v>
      </c>
    </row>
    <row r="43" spans="1:8" x14ac:dyDescent="0.3">
      <c r="A43" s="29">
        <v>40</v>
      </c>
      <c r="B43" s="29" t="s">
        <v>161</v>
      </c>
      <c r="C43" s="24" t="s">
        <v>96</v>
      </c>
      <c r="D43" s="24" t="str">
        <f>IFERROR(INDEX(Partidos!$D$4:$D$107,MATCH($A43,Partidos!$A$4:$A$107,0)),"")</f>
        <v>Nueva Zelanda</v>
      </c>
      <c r="E43" s="24" t="str">
        <f>IFERROR(INDEX(Partidos!$E$4:$E$107,MATCH($A43,Partidos!$A$4:$A$107,0)),"")</f>
        <v>Egipto</v>
      </c>
      <c r="F43" s="32">
        <v>0</v>
      </c>
      <c r="G43" s="32">
        <v>1</v>
      </c>
      <c r="H43" s="33" t="s">
        <v>97</v>
      </c>
    </row>
    <row r="44" spans="1:8" x14ac:dyDescent="0.3">
      <c r="A44" s="31">
        <v>41</v>
      </c>
      <c r="B44" s="31" t="s">
        <v>162</v>
      </c>
      <c r="C44" s="24" t="s">
        <v>96</v>
      </c>
      <c r="D44" s="24" t="str">
        <f>IFERROR(INDEX(Partidos!$D$4:$D$107,MATCH($A44,Partidos!$A$4:$A$107,0)),"")</f>
        <v>Argentina</v>
      </c>
      <c r="E44" s="24" t="str">
        <f>IFERROR(INDEX(Partidos!$E$4:$E$107,MATCH($A44,Partidos!$A$4:$A$107,0)),"")</f>
        <v>Austria</v>
      </c>
      <c r="F44" s="32">
        <v>2</v>
      </c>
      <c r="G44" s="32">
        <v>1</v>
      </c>
      <c r="H44" s="33" t="s">
        <v>97</v>
      </c>
    </row>
    <row r="45" spans="1:8" x14ac:dyDescent="0.3">
      <c r="A45" s="29">
        <v>42</v>
      </c>
      <c r="B45" s="29" t="s">
        <v>162</v>
      </c>
      <c r="C45" s="24" t="s">
        <v>96</v>
      </c>
      <c r="D45" s="24" t="str">
        <f>IFERROR(INDEX(Partidos!$D$4:$D$107,MATCH($A45,Partidos!$A$4:$A$107,0)),"")</f>
        <v>Francia</v>
      </c>
      <c r="E45" s="24" t="str">
        <f>IFERROR(INDEX(Partidos!$E$4:$E$107,MATCH($A45,Partidos!$A$4:$A$107,0)),"")</f>
        <v>Irak</v>
      </c>
      <c r="F45" s="32">
        <v>3</v>
      </c>
      <c r="G45" s="32">
        <v>0</v>
      </c>
      <c r="H45" s="33" t="s">
        <v>97</v>
      </c>
    </row>
    <row r="46" spans="1:8" x14ac:dyDescent="0.3">
      <c r="A46" s="31">
        <v>43</v>
      </c>
      <c r="B46" s="31" t="s">
        <v>162</v>
      </c>
      <c r="C46" s="24" t="s">
        <v>96</v>
      </c>
      <c r="D46" s="24" t="str">
        <f>IFERROR(INDEX(Partidos!$D$4:$D$107,MATCH($A46,Partidos!$A$4:$A$107,0)),"")</f>
        <v>Noruega</v>
      </c>
      <c r="E46" s="24" t="str">
        <f>IFERROR(INDEX(Partidos!$E$4:$E$107,MATCH($A46,Partidos!$A$4:$A$107,0)),"")</f>
        <v>Senegal</v>
      </c>
      <c r="F46" s="32">
        <v>2</v>
      </c>
      <c r="G46" s="32">
        <v>2</v>
      </c>
      <c r="H46" s="33" t="s">
        <v>97</v>
      </c>
    </row>
    <row r="47" spans="1:8" x14ac:dyDescent="0.3">
      <c r="A47" s="29">
        <v>44</v>
      </c>
      <c r="B47" s="29" t="s">
        <v>162</v>
      </c>
      <c r="C47" s="24" t="s">
        <v>96</v>
      </c>
      <c r="D47" s="24" t="str">
        <f>IFERROR(INDEX(Partidos!$D$4:$D$107,MATCH($A47,Partidos!$A$4:$A$107,0)),"")</f>
        <v>Jordania</v>
      </c>
      <c r="E47" s="24" t="str">
        <f>IFERROR(INDEX(Partidos!$E$4:$E$107,MATCH($A47,Partidos!$A$4:$A$107,0)),"")</f>
        <v>Argelia</v>
      </c>
      <c r="F47" s="32">
        <v>0</v>
      </c>
      <c r="G47" s="32">
        <v>0</v>
      </c>
      <c r="H47" s="33" t="s">
        <v>97</v>
      </c>
    </row>
    <row r="48" spans="1:8" x14ac:dyDescent="0.3">
      <c r="A48" s="31">
        <v>45</v>
      </c>
      <c r="B48" s="31" t="s">
        <v>164</v>
      </c>
      <c r="C48" s="24" t="s">
        <v>96</v>
      </c>
      <c r="D48" s="24" t="str">
        <f>IFERROR(INDEX(Partidos!$D$4:$D$107,MATCH($A48,Partidos!$A$4:$A$107,0)),"")</f>
        <v>Portugal</v>
      </c>
      <c r="E48" s="24" t="str">
        <f>IFERROR(INDEX(Partidos!$E$4:$E$107,MATCH($A48,Partidos!$A$4:$A$107,0)),"")</f>
        <v>Uzbekistán</v>
      </c>
      <c r="F48" s="32">
        <v>2</v>
      </c>
      <c r="G48" s="32">
        <v>0</v>
      </c>
      <c r="H48" s="33" t="s">
        <v>97</v>
      </c>
    </row>
    <row r="49" spans="1:8" x14ac:dyDescent="0.3">
      <c r="A49" s="29">
        <v>46</v>
      </c>
      <c r="B49" s="29" t="s">
        <v>164</v>
      </c>
      <c r="C49" s="24" t="s">
        <v>96</v>
      </c>
      <c r="D49" s="24" t="str">
        <f>IFERROR(INDEX(Partidos!$D$4:$D$107,MATCH($A49,Partidos!$A$4:$A$107,0)),"")</f>
        <v>Inglaterra</v>
      </c>
      <c r="E49" s="24" t="str">
        <f>IFERROR(INDEX(Partidos!$E$4:$E$107,MATCH($A49,Partidos!$A$4:$A$107,0)),"")</f>
        <v>Ghana</v>
      </c>
      <c r="F49" s="32">
        <v>3</v>
      </c>
      <c r="G49" s="32">
        <v>1</v>
      </c>
      <c r="H49" s="33" t="s">
        <v>97</v>
      </c>
    </row>
    <row r="50" spans="1:8" x14ac:dyDescent="0.3">
      <c r="A50" s="31">
        <v>47</v>
      </c>
      <c r="B50" s="31" t="s">
        <v>164</v>
      </c>
      <c r="C50" s="24" t="s">
        <v>96</v>
      </c>
      <c r="D50" s="24" t="str">
        <f>IFERROR(INDEX(Partidos!$D$4:$D$107,MATCH($A50,Partidos!$A$4:$A$107,0)),"")</f>
        <v>Panamá</v>
      </c>
      <c r="E50" s="24" t="str">
        <f>IFERROR(INDEX(Partidos!$E$4:$E$107,MATCH($A50,Partidos!$A$4:$A$107,0)),"")</f>
        <v>Croacia</v>
      </c>
      <c r="F50" s="32">
        <v>0</v>
      </c>
      <c r="G50" s="32">
        <v>2</v>
      </c>
      <c r="H50" s="33" t="s">
        <v>97</v>
      </c>
    </row>
    <row r="51" spans="1:8" x14ac:dyDescent="0.3">
      <c r="A51" s="29">
        <v>48</v>
      </c>
      <c r="B51" s="29" t="s">
        <v>164</v>
      </c>
      <c r="C51" s="24" t="s">
        <v>96</v>
      </c>
      <c r="D51" s="24" t="str">
        <f>IFERROR(INDEX(Partidos!$D$4:$D$107,MATCH($A51,Partidos!$A$4:$A$107,0)),"")</f>
        <v>Colombia</v>
      </c>
      <c r="E51" s="24" t="str">
        <f>IFERROR(INDEX(Partidos!$E$4:$E$107,MATCH($A51,Partidos!$A$4:$A$107,0)),"")</f>
        <v>RD Congo</v>
      </c>
      <c r="F51" s="32">
        <v>1</v>
      </c>
      <c r="G51" s="32">
        <v>0</v>
      </c>
      <c r="H51" s="33" t="s">
        <v>97</v>
      </c>
    </row>
    <row r="52" spans="1:8" x14ac:dyDescent="0.3">
      <c r="A52" s="31">
        <v>49</v>
      </c>
      <c r="B52" s="31" t="s">
        <v>165</v>
      </c>
      <c r="C52" s="24" t="s">
        <v>96</v>
      </c>
      <c r="D52" s="24" t="str">
        <f>IFERROR(INDEX(Partidos!$D$4:$D$107,MATCH($A52,Partidos!$A$4:$A$107,0)),"")</f>
        <v>Suiza</v>
      </c>
      <c r="E52" s="24" t="str">
        <f>IFERROR(INDEX(Partidos!$E$4:$E$107,MATCH($A52,Partidos!$A$4:$A$107,0)),"")</f>
        <v>Canadá</v>
      </c>
      <c r="F52" s="32">
        <v>0</v>
      </c>
      <c r="G52" s="32">
        <v>1</v>
      </c>
      <c r="H52" s="33" t="s">
        <v>97</v>
      </c>
    </row>
    <row r="53" spans="1:8" x14ac:dyDescent="0.3">
      <c r="A53" s="29">
        <v>50</v>
      </c>
      <c r="B53" s="29" t="s">
        <v>165</v>
      </c>
      <c r="C53" s="24" t="s">
        <v>96</v>
      </c>
      <c r="D53" s="24" t="str">
        <f>IFERROR(INDEX(Partidos!$D$4:$D$107,MATCH($A53,Partidos!$A$4:$A$107,0)),"")</f>
        <v>Bosnia y Herzegovina</v>
      </c>
      <c r="E53" s="24" t="str">
        <f>IFERROR(INDEX(Partidos!$E$4:$E$107,MATCH($A53,Partidos!$A$4:$A$107,0)),"")</f>
        <v>Catar</v>
      </c>
      <c r="F53" s="32">
        <v>0</v>
      </c>
      <c r="G53" s="32">
        <v>0</v>
      </c>
      <c r="H53" s="33" t="s">
        <v>97</v>
      </c>
    </row>
    <row r="54" spans="1:8" x14ac:dyDescent="0.3">
      <c r="A54" s="31">
        <v>51</v>
      </c>
      <c r="B54" s="31" t="s">
        <v>165</v>
      </c>
      <c r="C54" s="24" t="s">
        <v>96</v>
      </c>
      <c r="D54" s="24" t="str">
        <f>IFERROR(INDEX(Partidos!$D$4:$D$107,MATCH($A54,Partidos!$A$4:$A$107,0)),"")</f>
        <v>Escocia</v>
      </c>
      <c r="E54" s="24" t="str">
        <f>IFERROR(INDEX(Partidos!$E$4:$E$107,MATCH($A54,Partidos!$A$4:$A$107,0)),"")</f>
        <v>Brasil</v>
      </c>
      <c r="F54" s="32">
        <v>1</v>
      </c>
      <c r="G54" s="32">
        <v>2</v>
      </c>
      <c r="H54" s="33" t="s">
        <v>97</v>
      </c>
    </row>
    <row r="55" spans="1:8" x14ac:dyDescent="0.3">
      <c r="A55" s="29">
        <v>52</v>
      </c>
      <c r="B55" s="29" t="s">
        <v>165</v>
      </c>
      <c r="C55" s="24" t="s">
        <v>96</v>
      </c>
      <c r="D55" s="24" t="str">
        <f>IFERROR(INDEX(Partidos!$D$4:$D$107,MATCH($A55,Partidos!$A$4:$A$107,0)),"")</f>
        <v>Marruecos</v>
      </c>
      <c r="E55" s="24" t="str">
        <f>IFERROR(INDEX(Partidos!$E$4:$E$107,MATCH($A55,Partidos!$A$4:$A$107,0)),"")</f>
        <v>Haití</v>
      </c>
      <c r="F55" s="32">
        <v>1</v>
      </c>
      <c r="G55" s="32">
        <v>0</v>
      </c>
      <c r="H55" s="33" t="s">
        <v>97</v>
      </c>
    </row>
    <row r="56" spans="1:8" x14ac:dyDescent="0.3">
      <c r="A56" s="31">
        <v>53</v>
      </c>
      <c r="B56" s="31" t="s">
        <v>165</v>
      </c>
      <c r="C56" s="24" t="s">
        <v>96</v>
      </c>
      <c r="D56" s="24" t="str">
        <f>IFERROR(INDEX(Partidos!$D$4:$D$107,MATCH($A56,Partidos!$A$4:$A$107,0)),"")</f>
        <v>República Checa</v>
      </c>
      <c r="E56" s="24" t="str">
        <f>IFERROR(INDEX(Partidos!$E$4:$E$107,MATCH($A56,Partidos!$A$4:$A$107,0)),"")</f>
        <v>México</v>
      </c>
      <c r="F56" s="32">
        <v>0</v>
      </c>
      <c r="G56" s="32">
        <v>1</v>
      </c>
      <c r="H56" s="33" t="s">
        <v>97</v>
      </c>
    </row>
    <row r="57" spans="1:8" x14ac:dyDescent="0.3">
      <c r="A57" s="29">
        <v>54</v>
      </c>
      <c r="B57" s="29" t="s">
        <v>165</v>
      </c>
      <c r="C57" s="24" t="s">
        <v>96</v>
      </c>
      <c r="D57" s="24" t="str">
        <f>IFERROR(INDEX(Partidos!$D$4:$D$107,MATCH($A57,Partidos!$A$4:$A$107,0)),"")</f>
        <v>Sudáfrica</v>
      </c>
      <c r="E57" s="24" t="str">
        <f>IFERROR(INDEX(Partidos!$E$4:$E$107,MATCH($A57,Partidos!$A$4:$A$107,0)),"")</f>
        <v>República de Corea</v>
      </c>
      <c r="F57" s="32">
        <v>0</v>
      </c>
      <c r="G57" s="32">
        <v>1</v>
      </c>
      <c r="H57" s="33" t="s">
        <v>97</v>
      </c>
    </row>
    <row r="58" spans="1:8" x14ac:dyDescent="0.3">
      <c r="A58" s="31">
        <v>55</v>
      </c>
      <c r="B58" s="31" t="s">
        <v>166</v>
      </c>
      <c r="C58" s="24" t="s">
        <v>96</v>
      </c>
      <c r="D58" s="24" t="str">
        <f>IFERROR(INDEX(Partidos!$D$4:$D$107,MATCH($A58,Partidos!$A$4:$A$107,0)),"")</f>
        <v>Curazao</v>
      </c>
      <c r="E58" s="24" t="str">
        <f>IFERROR(INDEX(Partidos!$E$4:$E$107,MATCH($A58,Partidos!$A$4:$A$107,0)),"")</f>
        <v>Costa de Marfil</v>
      </c>
      <c r="F58" s="32">
        <v>0</v>
      </c>
      <c r="G58" s="32">
        <v>1</v>
      </c>
      <c r="H58" s="33" t="s">
        <v>97</v>
      </c>
    </row>
    <row r="59" spans="1:8" x14ac:dyDescent="0.3">
      <c r="A59" s="29">
        <v>56</v>
      </c>
      <c r="B59" s="29" t="s">
        <v>166</v>
      </c>
      <c r="C59" s="24" t="s">
        <v>96</v>
      </c>
      <c r="D59" s="24" t="str">
        <f>IFERROR(INDEX(Partidos!$D$4:$D$107,MATCH($A59,Partidos!$A$4:$A$107,0)),"")</f>
        <v>Ecuador</v>
      </c>
      <c r="E59" s="24" t="str">
        <f>IFERROR(INDEX(Partidos!$E$4:$E$107,MATCH($A59,Partidos!$A$4:$A$107,0)),"")</f>
        <v>Alemania</v>
      </c>
      <c r="F59" s="32">
        <v>1</v>
      </c>
      <c r="G59" s="32">
        <v>3</v>
      </c>
      <c r="H59" s="33" t="s">
        <v>97</v>
      </c>
    </row>
    <row r="60" spans="1:8" x14ac:dyDescent="0.3">
      <c r="A60" s="31">
        <v>57</v>
      </c>
      <c r="B60" s="31" t="s">
        <v>166</v>
      </c>
      <c r="C60" s="24" t="s">
        <v>96</v>
      </c>
      <c r="D60" s="24" t="str">
        <f>IFERROR(INDEX(Partidos!$D$4:$D$107,MATCH($A60,Partidos!$A$4:$A$107,0)),"")</f>
        <v>Japón</v>
      </c>
      <c r="E60" s="24" t="str">
        <f>IFERROR(INDEX(Partidos!$E$4:$E$107,MATCH($A60,Partidos!$A$4:$A$107,0)),"")</f>
        <v>Suecia</v>
      </c>
      <c r="F60" s="32">
        <v>1</v>
      </c>
      <c r="G60" s="32">
        <v>0</v>
      </c>
      <c r="H60" s="33" t="s">
        <v>97</v>
      </c>
    </row>
    <row r="61" spans="1:8" x14ac:dyDescent="0.3">
      <c r="A61" s="29">
        <v>58</v>
      </c>
      <c r="B61" s="29" t="s">
        <v>166</v>
      </c>
      <c r="C61" s="24" t="s">
        <v>96</v>
      </c>
      <c r="D61" s="24" t="str">
        <f>IFERROR(INDEX(Partidos!$D$4:$D$107,MATCH($A61,Partidos!$A$4:$A$107,0)),"")</f>
        <v>Túnez</v>
      </c>
      <c r="E61" s="24" t="str">
        <f>IFERROR(INDEX(Partidos!$E$4:$E$107,MATCH($A61,Partidos!$A$4:$A$107,0)),"")</f>
        <v>Países Bajos</v>
      </c>
      <c r="F61" s="32">
        <v>0</v>
      </c>
      <c r="G61" s="32">
        <v>1</v>
      </c>
      <c r="H61" s="33" t="s">
        <v>97</v>
      </c>
    </row>
    <row r="62" spans="1:8" x14ac:dyDescent="0.3">
      <c r="A62" s="31">
        <v>59</v>
      </c>
      <c r="B62" s="31" t="s">
        <v>166</v>
      </c>
      <c r="C62" s="24" t="s">
        <v>96</v>
      </c>
      <c r="D62" s="24" t="str">
        <f>IFERROR(INDEX(Partidos!$D$4:$D$107,MATCH($A62,Partidos!$A$4:$A$107,0)),"")</f>
        <v>Turquía</v>
      </c>
      <c r="E62" s="24" t="str">
        <f>IFERROR(INDEX(Partidos!$E$4:$E$107,MATCH($A62,Partidos!$A$4:$A$107,0)),"")</f>
        <v>Estados Unidos</v>
      </c>
      <c r="F62" s="32">
        <v>1</v>
      </c>
      <c r="G62" s="32">
        <v>0</v>
      </c>
      <c r="H62" s="33" t="s">
        <v>97</v>
      </c>
    </row>
    <row r="63" spans="1:8" x14ac:dyDescent="0.3">
      <c r="A63" s="29">
        <v>60</v>
      </c>
      <c r="B63" s="29" t="s">
        <v>166</v>
      </c>
      <c r="C63" s="24" t="s">
        <v>96</v>
      </c>
      <c r="D63" s="24" t="str">
        <f>IFERROR(INDEX(Partidos!$D$4:$D$107,MATCH($A63,Partidos!$A$4:$A$107,0)),"")</f>
        <v>Paraguay</v>
      </c>
      <c r="E63" s="24" t="str">
        <f>IFERROR(INDEX(Partidos!$E$4:$E$107,MATCH($A63,Partidos!$A$4:$A$107,0)),"")</f>
        <v>Australia</v>
      </c>
      <c r="F63" s="32">
        <v>0</v>
      </c>
      <c r="G63" s="32">
        <v>0</v>
      </c>
      <c r="H63" s="33" t="s">
        <v>97</v>
      </c>
    </row>
    <row r="64" spans="1:8" x14ac:dyDescent="0.3">
      <c r="A64" s="31">
        <v>61</v>
      </c>
      <c r="B64" s="31" t="s">
        <v>167</v>
      </c>
      <c r="C64" s="24" t="s">
        <v>96</v>
      </c>
      <c r="D64" s="24" t="str">
        <f>IFERROR(INDEX(Partidos!$D$4:$D$107,MATCH($A64,Partidos!$A$4:$A$107,0)),"")</f>
        <v>Noruega</v>
      </c>
      <c r="E64" s="24" t="str">
        <f>IFERROR(INDEX(Partidos!$E$4:$E$107,MATCH($A64,Partidos!$A$4:$A$107,0)),"")</f>
        <v>Francia</v>
      </c>
      <c r="F64" s="32">
        <v>2</v>
      </c>
      <c r="G64" s="32">
        <v>3</v>
      </c>
      <c r="H64" s="33" t="s">
        <v>97</v>
      </c>
    </row>
    <row r="65" spans="1:8" x14ac:dyDescent="0.3">
      <c r="A65" s="29">
        <v>62</v>
      </c>
      <c r="B65" s="29" t="s">
        <v>167</v>
      </c>
      <c r="C65" s="24" t="s">
        <v>96</v>
      </c>
      <c r="D65" s="24" t="str">
        <f>IFERROR(INDEX(Partidos!$D$4:$D$107,MATCH($A65,Partidos!$A$4:$A$107,0)),"")</f>
        <v>Senegal</v>
      </c>
      <c r="E65" s="24" t="str">
        <f>IFERROR(INDEX(Partidos!$E$4:$E$107,MATCH($A65,Partidos!$A$4:$A$107,0)),"")</f>
        <v>Irak</v>
      </c>
      <c r="F65" s="32">
        <v>2</v>
      </c>
      <c r="G65" s="32">
        <v>0</v>
      </c>
      <c r="H65" s="33" t="s">
        <v>97</v>
      </c>
    </row>
    <row r="66" spans="1:8" x14ac:dyDescent="0.3">
      <c r="A66" s="31">
        <v>63</v>
      </c>
      <c r="B66" s="31" t="s">
        <v>167</v>
      </c>
      <c r="C66" s="24" t="s">
        <v>96</v>
      </c>
      <c r="D66" s="24" t="str">
        <f>IFERROR(INDEX(Partidos!$D$4:$D$107,MATCH($A66,Partidos!$A$4:$A$107,0)),"")</f>
        <v>Cabo Verde</v>
      </c>
      <c r="E66" s="24" t="str">
        <f>IFERROR(INDEX(Partidos!$E$4:$E$107,MATCH($A66,Partidos!$A$4:$A$107,0)),"")</f>
        <v>Arabia Saudí</v>
      </c>
      <c r="F66" s="32">
        <v>0</v>
      </c>
      <c r="G66" s="32">
        <v>1</v>
      </c>
      <c r="H66" s="33" t="s">
        <v>97</v>
      </c>
    </row>
    <row r="67" spans="1:8" x14ac:dyDescent="0.3">
      <c r="A67" s="29">
        <v>64</v>
      </c>
      <c r="B67" s="29" t="s">
        <v>167</v>
      </c>
      <c r="C67" s="24" t="s">
        <v>96</v>
      </c>
      <c r="D67" s="24" t="str">
        <f>IFERROR(INDEX(Partidos!$D$4:$D$107,MATCH($A67,Partidos!$A$4:$A$107,0)),"")</f>
        <v>Uruguay</v>
      </c>
      <c r="E67" s="24" t="str">
        <f>IFERROR(INDEX(Partidos!$E$4:$E$107,MATCH($A67,Partidos!$A$4:$A$107,0)),"")</f>
        <v>España</v>
      </c>
      <c r="F67" s="32">
        <v>1</v>
      </c>
      <c r="G67" s="32">
        <v>2</v>
      </c>
      <c r="H67" s="33" t="s">
        <v>97</v>
      </c>
    </row>
    <row r="68" spans="1:8" x14ac:dyDescent="0.3">
      <c r="A68" s="31">
        <v>65</v>
      </c>
      <c r="B68" s="31" t="s">
        <v>167</v>
      </c>
      <c r="C68" s="24" t="s">
        <v>96</v>
      </c>
      <c r="D68" s="24" t="str">
        <f>IFERROR(INDEX(Partidos!$D$4:$D$107,MATCH($A68,Partidos!$A$4:$A$107,0)),"")</f>
        <v>Egipto</v>
      </c>
      <c r="E68" s="24" t="str">
        <f>IFERROR(INDEX(Partidos!$E$4:$E$107,MATCH($A68,Partidos!$A$4:$A$107,0)),"")</f>
        <v>Irán</v>
      </c>
      <c r="F68" s="32">
        <v>1</v>
      </c>
      <c r="G68" s="32">
        <v>0</v>
      </c>
      <c r="H68" s="33" t="s">
        <v>97</v>
      </c>
    </row>
    <row r="69" spans="1:8" x14ac:dyDescent="0.3">
      <c r="A69" s="29">
        <v>66</v>
      </c>
      <c r="B69" s="29" t="s">
        <v>167</v>
      </c>
      <c r="C69" s="24" t="s">
        <v>96</v>
      </c>
      <c r="D69" s="24" t="str">
        <f>IFERROR(INDEX(Partidos!$D$4:$D$107,MATCH($A69,Partidos!$A$4:$A$107,0)),"")</f>
        <v>Nueva Zelanda</v>
      </c>
      <c r="E69" s="24" t="str">
        <f>IFERROR(INDEX(Partidos!$E$4:$E$107,MATCH($A69,Partidos!$A$4:$A$107,0)),"")</f>
        <v>Bélgica</v>
      </c>
      <c r="F69" s="32">
        <v>0</v>
      </c>
      <c r="G69" s="32">
        <v>2</v>
      </c>
      <c r="H69" s="33" t="s">
        <v>97</v>
      </c>
    </row>
    <row r="70" spans="1:8" x14ac:dyDescent="0.3">
      <c r="A70" s="31">
        <v>67</v>
      </c>
      <c r="B70" s="31" t="s">
        <v>168</v>
      </c>
      <c r="C70" s="24" t="s">
        <v>96</v>
      </c>
      <c r="D70" s="24" t="str">
        <f>IFERROR(INDEX(Partidos!$D$4:$D$107,MATCH($A70,Partidos!$A$4:$A$107,0)),"")</f>
        <v>Panamá</v>
      </c>
      <c r="E70" s="24" t="str">
        <f>IFERROR(INDEX(Partidos!$E$4:$E$107,MATCH($A70,Partidos!$A$4:$A$107,0)),"")</f>
        <v>Inglaterra</v>
      </c>
      <c r="F70" s="32">
        <v>0</v>
      </c>
      <c r="G70" s="32">
        <v>2</v>
      </c>
      <c r="H70" s="33" t="s">
        <v>97</v>
      </c>
    </row>
    <row r="71" spans="1:8" x14ac:dyDescent="0.3">
      <c r="A71" s="29">
        <v>68</v>
      </c>
      <c r="B71" s="29" t="s">
        <v>168</v>
      </c>
      <c r="C71" s="24" t="s">
        <v>96</v>
      </c>
      <c r="D71" s="24" t="str">
        <f>IFERROR(INDEX(Partidos!$D$4:$D$107,MATCH($A71,Partidos!$A$4:$A$107,0)),"")</f>
        <v>Croacia</v>
      </c>
      <c r="E71" s="24" t="str">
        <f>IFERROR(INDEX(Partidos!$E$4:$E$107,MATCH($A71,Partidos!$A$4:$A$107,0)),"")</f>
        <v>Ghana</v>
      </c>
      <c r="F71" s="32">
        <v>1</v>
      </c>
      <c r="G71" s="32">
        <v>0</v>
      </c>
      <c r="H71" s="33" t="s">
        <v>97</v>
      </c>
    </row>
    <row r="72" spans="1:8" x14ac:dyDescent="0.3">
      <c r="A72" s="31">
        <v>69</v>
      </c>
      <c r="B72" s="31" t="s">
        <v>168</v>
      </c>
      <c r="C72" s="24" t="s">
        <v>96</v>
      </c>
      <c r="D72" s="24" t="str">
        <f>IFERROR(INDEX(Partidos!$D$4:$D$107,MATCH($A72,Partidos!$A$4:$A$107,0)),"")</f>
        <v>Colombia</v>
      </c>
      <c r="E72" s="24" t="str">
        <f>IFERROR(INDEX(Partidos!$E$4:$E$107,MATCH($A72,Partidos!$A$4:$A$107,0)),"")</f>
        <v>Portugal</v>
      </c>
      <c r="F72" s="32">
        <v>1</v>
      </c>
      <c r="G72" s="32">
        <v>2</v>
      </c>
      <c r="H72" s="33" t="s">
        <v>97</v>
      </c>
    </row>
    <row r="73" spans="1:8" x14ac:dyDescent="0.3">
      <c r="A73" s="29">
        <v>70</v>
      </c>
      <c r="B73" s="29" t="s">
        <v>168</v>
      </c>
      <c r="C73" s="24" t="s">
        <v>96</v>
      </c>
      <c r="D73" s="24" t="str">
        <f>IFERROR(INDEX(Partidos!$D$4:$D$107,MATCH($A73,Partidos!$A$4:$A$107,0)),"")</f>
        <v>RD Congo</v>
      </c>
      <c r="E73" s="24" t="str">
        <f>IFERROR(INDEX(Partidos!$E$4:$E$107,MATCH($A73,Partidos!$A$4:$A$107,0)),"")</f>
        <v>Uzbekistán</v>
      </c>
      <c r="F73" s="32">
        <v>0</v>
      </c>
      <c r="G73" s="32">
        <v>0</v>
      </c>
      <c r="H73" s="33" t="s">
        <v>97</v>
      </c>
    </row>
    <row r="74" spans="1:8" x14ac:dyDescent="0.3">
      <c r="A74" s="31">
        <v>71</v>
      </c>
      <c r="B74" s="31" t="s">
        <v>168</v>
      </c>
      <c r="C74" s="24" t="s">
        <v>96</v>
      </c>
      <c r="D74" s="24" t="str">
        <f>IFERROR(INDEX(Partidos!$D$4:$D$107,MATCH($A74,Partidos!$A$4:$A$107,0)),"")</f>
        <v>Argelia</v>
      </c>
      <c r="E74" s="24" t="str">
        <f>IFERROR(INDEX(Partidos!$E$4:$E$107,MATCH($A74,Partidos!$A$4:$A$107,0)),"")</f>
        <v>Austria</v>
      </c>
      <c r="F74" s="32">
        <v>0</v>
      </c>
      <c r="G74" s="32">
        <v>1</v>
      </c>
      <c r="H74" s="33" t="s">
        <v>97</v>
      </c>
    </row>
    <row r="75" spans="1:8" x14ac:dyDescent="0.3">
      <c r="A75" s="29">
        <v>72</v>
      </c>
      <c r="B75" s="29" t="s">
        <v>168</v>
      </c>
      <c r="C75" s="24" t="s">
        <v>96</v>
      </c>
      <c r="D75" s="24" t="str">
        <f>IFERROR(INDEX(Partidos!$D$4:$D$107,MATCH($A75,Partidos!$A$4:$A$107,0)),"")</f>
        <v>Jordania</v>
      </c>
      <c r="E75" s="24" t="str">
        <f>IFERROR(INDEX(Partidos!$E$4:$E$107,MATCH($A75,Partidos!$A$4:$A$107,0)),"")</f>
        <v>Argentina</v>
      </c>
      <c r="F75" s="32">
        <v>0</v>
      </c>
      <c r="G75" s="32">
        <v>3</v>
      </c>
      <c r="H75" s="33" t="s">
        <v>97</v>
      </c>
    </row>
    <row r="76" spans="1:8" x14ac:dyDescent="0.3">
      <c r="A76" s="31">
        <v>73</v>
      </c>
      <c r="B76" s="31" t="s">
        <v>170</v>
      </c>
      <c r="C76" s="24" t="s">
        <v>173</v>
      </c>
      <c r="D76" s="24" t="str">
        <f>IFERROR(INDEX(Partidos!$D$4:$D$107,MATCH($A76,Partidos!$A$4:$A$107,0)),"")</f>
        <v>Ganador 1A</v>
      </c>
      <c r="E76" s="24" t="str">
        <f>IFERROR(INDEX(Partidos!$E$4:$E$107,MATCH($A76,Partidos!$A$4:$A$107,0)),"")</f>
        <v>Ganador 2B</v>
      </c>
      <c r="F76" s="32"/>
      <c r="G76" s="32"/>
      <c r="H76" s="32"/>
    </row>
    <row r="77" spans="1:8" x14ac:dyDescent="0.3">
      <c r="A77" s="29">
        <v>74</v>
      </c>
      <c r="B77" s="29" t="s">
        <v>174</v>
      </c>
      <c r="C77" s="24" t="s">
        <v>173</v>
      </c>
      <c r="D77" s="24" t="str">
        <f>IFERROR(INDEX(Partidos!$D$4:$D$107,MATCH($A77,Partidos!$A$4:$A$107,0)),"")</f>
        <v>Ganador 1C</v>
      </c>
      <c r="E77" s="24" t="str">
        <f>IFERROR(INDEX(Partidos!$E$4:$E$107,MATCH($A77,Partidos!$A$4:$A$107,0)),"")</f>
        <v>Ganador 2D</v>
      </c>
      <c r="F77" s="32"/>
      <c r="G77" s="32"/>
      <c r="H77" s="32"/>
    </row>
    <row r="78" spans="1:8" x14ac:dyDescent="0.3">
      <c r="A78" s="31">
        <v>75</v>
      </c>
      <c r="B78" s="31" t="s">
        <v>174</v>
      </c>
      <c r="C78" s="24" t="s">
        <v>173</v>
      </c>
      <c r="D78" s="24" t="str">
        <f>IFERROR(INDEX(Partidos!$D$4:$D$107,MATCH($A78,Partidos!$A$4:$A$107,0)),"")</f>
        <v>Ganador 1E</v>
      </c>
      <c r="E78" s="24" t="str">
        <f>IFERROR(INDEX(Partidos!$E$4:$E$107,MATCH($A78,Partidos!$A$4:$A$107,0)),"")</f>
        <v>Ganador 2F</v>
      </c>
      <c r="F78" s="32"/>
      <c r="G78" s="32"/>
      <c r="H78" s="32"/>
    </row>
    <row r="79" spans="1:8" x14ac:dyDescent="0.3">
      <c r="A79" s="29">
        <v>76</v>
      </c>
      <c r="B79" s="29" t="s">
        <v>174</v>
      </c>
      <c r="C79" s="24" t="s">
        <v>173</v>
      </c>
      <c r="D79" s="24" t="str">
        <f>IFERROR(INDEX(Partidos!$D$4:$D$107,MATCH($A79,Partidos!$A$4:$A$107,0)),"")</f>
        <v>Ganador 1G</v>
      </c>
      <c r="E79" s="24" t="str">
        <f>IFERROR(INDEX(Partidos!$E$4:$E$107,MATCH($A79,Partidos!$A$4:$A$107,0)),"")</f>
        <v>Ganador 2H</v>
      </c>
      <c r="F79" s="32"/>
      <c r="G79" s="32"/>
      <c r="H79" s="32"/>
    </row>
    <row r="80" spans="1:8" x14ac:dyDescent="0.3">
      <c r="A80" s="31">
        <v>77</v>
      </c>
      <c r="B80" s="31" t="s">
        <v>182</v>
      </c>
      <c r="C80" s="24" t="s">
        <v>173</v>
      </c>
      <c r="D80" s="24" t="str">
        <f>IFERROR(INDEX(Partidos!$D$4:$D$107,MATCH($A80,Partidos!$A$4:$A$107,0)),"")</f>
        <v>Ganador 1I</v>
      </c>
      <c r="E80" s="24" t="str">
        <f>IFERROR(INDEX(Partidos!$E$4:$E$107,MATCH($A80,Partidos!$A$4:$A$107,0)),"")</f>
        <v>Ganador 2J</v>
      </c>
      <c r="F80" s="32"/>
      <c r="G80" s="32"/>
      <c r="H80" s="32"/>
    </row>
    <row r="81" spans="1:8" x14ac:dyDescent="0.3">
      <c r="A81" s="29">
        <v>78</v>
      </c>
      <c r="B81" s="29" t="s">
        <v>182</v>
      </c>
      <c r="C81" s="24" t="s">
        <v>173</v>
      </c>
      <c r="D81" s="24" t="str">
        <f>IFERROR(INDEX(Partidos!$D$4:$D$107,MATCH($A81,Partidos!$A$4:$A$107,0)),"")</f>
        <v>Ganador 1K</v>
      </c>
      <c r="E81" s="24" t="str">
        <f>IFERROR(INDEX(Partidos!$E$4:$E$107,MATCH($A81,Partidos!$A$4:$A$107,0)),"")</f>
        <v>Ganador 2L</v>
      </c>
      <c r="F81" s="32"/>
      <c r="G81" s="32"/>
      <c r="H81" s="32"/>
    </row>
    <row r="82" spans="1:8" x14ac:dyDescent="0.3">
      <c r="A82" s="31">
        <v>79</v>
      </c>
      <c r="B82" s="31" t="s">
        <v>182</v>
      </c>
      <c r="C82" s="24" t="s">
        <v>173</v>
      </c>
      <c r="D82" s="24" t="str">
        <f>IFERROR(INDEX(Partidos!$D$4:$D$107,MATCH($A82,Partidos!$A$4:$A$107,0)),"")</f>
        <v>Ganador 1B</v>
      </c>
      <c r="E82" s="24" t="str">
        <f>IFERROR(INDEX(Partidos!$E$4:$E$107,MATCH($A82,Partidos!$A$4:$A$107,0)),"")</f>
        <v>Ganador 2A</v>
      </c>
      <c r="F82" s="32"/>
      <c r="G82" s="32"/>
      <c r="H82" s="32"/>
    </row>
    <row r="83" spans="1:8" x14ac:dyDescent="0.3">
      <c r="A83" s="29">
        <v>80</v>
      </c>
      <c r="B83" s="29" t="s">
        <v>189</v>
      </c>
      <c r="C83" s="24" t="s">
        <v>173</v>
      </c>
      <c r="D83" s="24" t="str">
        <f>IFERROR(INDEX(Partidos!$D$4:$D$107,MATCH($A83,Partidos!$A$4:$A$107,0)),"")</f>
        <v>Ganador 1D</v>
      </c>
      <c r="E83" s="24" t="str">
        <f>IFERROR(INDEX(Partidos!$E$4:$E$107,MATCH($A83,Partidos!$A$4:$A$107,0)),"")</f>
        <v>Ganador 2C</v>
      </c>
      <c r="F83" s="32"/>
      <c r="G83" s="32"/>
      <c r="H83" s="32"/>
    </row>
    <row r="84" spans="1:8" x14ac:dyDescent="0.3">
      <c r="A84" s="31">
        <v>81</v>
      </c>
      <c r="B84" s="31" t="s">
        <v>189</v>
      </c>
      <c r="C84" s="24" t="s">
        <v>173</v>
      </c>
      <c r="D84" s="24" t="str">
        <f>IFERROR(INDEX(Partidos!$D$4:$D$107,MATCH($A84,Partidos!$A$4:$A$107,0)),"")</f>
        <v>Ganador 1F</v>
      </c>
      <c r="E84" s="24" t="str">
        <f>IFERROR(INDEX(Partidos!$E$4:$E$107,MATCH($A84,Partidos!$A$4:$A$107,0)),"")</f>
        <v>Ganador 2E</v>
      </c>
      <c r="F84" s="32"/>
      <c r="G84" s="32"/>
      <c r="H84" s="32"/>
    </row>
    <row r="85" spans="1:8" x14ac:dyDescent="0.3">
      <c r="A85" s="29">
        <v>82</v>
      </c>
      <c r="B85" s="29" t="s">
        <v>189</v>
      </c>
      <c r="C85" s="24" t="s">
        <v>173</v>
      </c>
      <c r="D85" s="24" t="str">
        <f>IFERROR(INDEX(Partidos!$D$4:$D$107,MATCH($A85,Partidos!$A$4:$A$107,0)),"")</f>
        <v>Ganador 1H</v>
      </c>
      <c r="E85" s="24" t="str">
        <f>IFERROR(INDEX(Partidos!$E$4:$E$107,MATCH($A85,Partidos!$A$4:$A$107,0)),"")</f>
        <v>Ganador 2G</v>
      </c>
      <c r="F85" s="32"/>
      <c r="G85" s="32"/>
      <c r="H85" s="32"/>
    </row>
    <row r="86" spans="1:8" x14ac:dyDescent="0.3">
      <c r="A86" s="31">
        <v>83</v>
      </c>
      <c r="B86" s="31" t="s">
        <v>196</v>
      </c>
      <c r="C86" s="24" t="s">
        <v>173</v>
      </c>
      <c r="D86" s="24" t="str">
        <f>IFERROR(INDEX(Partidos!$D$4:$D$107,MATCH($A86,Partidos!$A$4:$A$107,0)),"")</f>
        <v>Ganador 1J</v>
      </c>
      <c r="E86" s="24" t="str">
        <f>IFERROR(INDEX(Partidos!$E$4:$E$107,MATCH($A86,Partidos!$A$4:$A$107,0)),"")</f>
        <v>Ganador 2I</v>
      </c>
      <c r="F86" s="32"/>
      <c r="G86" s="32"/>
      <c r="H86" s="32"/>
    </row>
    <row r="87" spans="1:8" x14ac:dyDescent="0.3">
      <c r="A87" s="29">
        <v>84</v>
      </c>
      <c r="B87" s="29" t="s">
        <v>196</v>
      </c>
      <c r="C87" s="24" t="s">
        <v>173</v>
      </c>
      <c r="D87" s="24" t="str">
        <f>IFERROR(INDEX(Partidos!$D$4:$D$107,MATCH($A87,Partidos!$A$4:$A$107,0)),"")</f>
        <v>Ganador 1L</v>
      </c>
      <c r="E87" s="24" t="str">
        <f>IFERROR(INDEX(Partidos!$E$4:$E$107,MATCH($A87,Partidos!$A$4:$A$107,0)),"")</f>
        <v>Ganador 2K</v>
      </c>
      <c r="F87" s="32"/>
      <c r="G87" s="32"/>
      <c r="H87" s="32"/>
    </row>
    <row r="88" spans="1:8" x14ac:dyDescent="0.3">
      <c r="A88" s="31">
        <v>85</v>
      </c>
      <c r="B88" s="31" t="s">
        <v>196</v>
      </c>
      <c r="C88" s="24" t="s">
        <v>173</v>
      </c>
      <c r="D88" s="24" t="str">
        <f>IFERROR(INDEX(Partidos!$D$4:$D$107,MATCH($A88,Partidos!$A$4:$A$107,0)),"")</f>
        <v>Ganador 3A</v>
      </c>
      <c r="E88" s="24" t="str">
        <f>IFERROR(INDEX(Partidos!$E$4:$E$107,MATCH($A88,Partidos!$A$4:$A$107,0)),"")</f>
        <v>Ganador 3B</v>
      </c>
      <c r="F88" s="32"/>
      <c r="G88" s="32"/>
      <c r="H88" s="32"/>
    </row>
    <row r="89" spans="1:8" x14ac:dyDescent="0.3">
      <c r="A89" s="29">
        <v>86</v>
      </c>
      <c r="B89" s="29" t="s">
        <v>203</v>
      </c>
      <c r="C89" s="24" t="s">
        <v>173</v>
      </c>
      <c r="D89" s="24" t="str">
        <f>IFERROR(INDEX(Partidos!$D$4:$D$107,MATCH($A89,Partidos!$A$4:$A$107,0)),"")</f>
        <v>Ganador 3C</v>
      </c>
      <c r="E89" s="24" t="str">
        <f>IFERROR(INDEX(Partidos!$E$4:$E$107,MATCH($A89,Partidos!$A$4:$A$107,0)),"")</f>
        <v>Ganador 3D</v>
      </c>
      <c r="F89" s="32"/>
      <c r="G89" s="32"/>
      <c r="H89" s="32"/>
    </row>
    <row r="90" spans="1:8" x14ac:dyDescent="0.3">
      <c r="A90" s="31">
        <v>87</v>
      </c>
      <c r="B90" s="31" t="s">
        <v>203</v>
      </c>
      <c r="C90" s="24" t="s">
        <v>173</v>
      </c>
      <c r="D90" s="24" t="str">
        <f>IFERROR(INDEX(Partidos!$D$4:$D$107,MATCH($A90,Partidos!$A$4:$A$107,0)),"")</f>
        <v>Ganador 3E</v>
      </c>
      <c r="E90" s="24" t="str">
        <f>IFERROR(INDEX(Partidos!$E$4:$E$107,MATCH($A90,Partidos!$A$4:$A$107,0)),"")</f>
        <v>Ganador 3F</v>
      </c>
      <c r="F90" s="32"/>
      <c r="G90" s="32"/>
      <c r="H90" s="32"/>
    </row>
    <row r="91" spans="1:8" x14ac:dyDescent="0.3">
      <c r="A91" s="29">
        <v>88</v>
      </c>
      <c r="B91" s="29" t="s">
        <v>203</v>
      </c>
      <c r="C91" s="24" t="s">
        <v>173</v>
      </c>
      <c r="D91" s="24" t="str">
        <f>IFERROR(INDEX(Partidos!$D$4:$D$107,MATCH($A91,Partidos!$A$4:$A$107,0)),"")</f>
        <v>Ganador 3G</v>
      </c>
      <c r="E91" s="24" t="str">
        <f>IFERROR(INDEX(Partidos!$E$4:$E$107,MATCH($A91,Partidos!$A$4:$A$107,0)),"")</f>
        <v>Ganador 3H</v>
      </c>
      <c r="F91" s="32"/>
      <c r="G91" s="32"/>
      <c r="H91" s="32"/>
    </row>
    <row r="92" spans="1:8" x14ac:dyDescent="0.3">
      <c r="A92" s="31">
        <v>89</v>
      </c>
      <c r="B92" s="31" t="s">
        <v>211</v>
      </c>
      <c r="C92" s="24" t="s">
        <v>214</v>
      </c>
      <c r="D92" s="24" t="str">
        <f>IFERROR(INDEX(Partidos!$D$4:$D$107,MATCH($A92,Partidos!$A$4:$A$107,0)),"")</f>
        <v>Ganador Octavos 1</v>
      </c>
      <c r="E92" s="24" t="str">
        <f>IFERROR(INDEX(Partidos!$E$4:$E$107,MATCH($A92,Partidos!$A$4:$A$107,0)),"")</f>
        <v>Ganador Octavos 2</v>
      </c>
      <c r="F92" s="32"/>
      <c r="G92" s="32"/>
      <c r="H92" s="32"/>
    </row>
    <row r="93" spans="1:8" x14ac:dyDescent="0.3">
      <c r="A93" s="29">
        <v>90</v>
      </c>
      <c r="B93" s="29" t="s">
        <v>211</v>
      </c>
      <c r="C93" s="24" t="s">
        <v>214</v>
      </c>
      <c r="D93" s="24" t="str">
        <f>IFERROR(INDEX(Partidos!$D$4:$D$107,MATCH($A93,Partidos!$A$4:$A$107,0)),"")</f>
        <v>Ganador Octavos 3</v>
      </c>
      <c r="E93" s="24" t="str">
        <f>IFERROR(INDEX(Partidos!$E$4:$E$107,MATCH($A93,Partidos!$A$4:$A$107,0)),"")</f>
        <v>Ganador Octavos 4</v>
      </c>
      <c r="F93" s="32"/>
      <c r="G93" s="32"/>
      <c r="H93" s="32"/>
    </row>
    <row r="94" spans="1:8" x14ac:dyDescent="0.3">
      <c r="A94" s="31">
        <v>91</v>
      </c>
      <c r="B94" s="31" t="s">
        <v>217</v>
      </c>
      <c r="C94" s="24" t="s">
        <v>214</v>
      </c>
      <c r="D94" s="24" t="str">
        <f>IFERROR(INDEX(Partidos!$D$4:$D$107,MATCH($A94,Partidos!$A$4:$A$107,0)),"")</f>
        <v>Ganador Octavos 5</v>
      </c>
      <c r="E94" s="24" t="str">
        <f>IFERROR(INDEX(Partidos!$E$4:$E$107,MATCH($A94,Partidos!$A$4:$A$107,0)),"")</f>
        <v>Ganador Octavos 6</v>
      </c>
      <c r="F94" s="32"/>
      <c r="G94" s="32"/>
      <c r="H94" s="32"/>
    </row>
    <row r="95" spans="1:8" x14ac:dyDescent="0.3">
      <c r="A95" s="29">
        <v>92</v>
      </c>
      <c r="B95" s="29" t="s">
        <v>217</v>
      </c>
      <c r="C95" s="24" t="s">
        <v>214</v>
      </c>
      <c r="D95" s="24" t="str">
        <f>IFERROR(INDEX(Partidos!$D$4:$D$107,MATCH($A95,Partidos!$A$4:$A$107,0)),"")</f>
        <v>Ganador Octavos 7</v>
      </c>
      <c r="E95" s="24" t="str">
        <f>IFERROR(INDEX(Partidos!$E$4:$E$107,MATCH($A95,Partidos!$A$4:$A$107,0)),"")</f>
        <v>Ganador Octavos 8</v>
      </c>
      <c r="F95" s="32"/>
      <c r="G95" s="32"/>
      <c r="H95" s="32"/>
    </row>
    <row r="96" spans="1:8" x14ac:dyDescent="0.3">
      <c r="A96" s="31">
        <v>93</v>
      </c>
      <c r="B96" s="31" t="s">
        <v>222</v>
      </c>
      <c r="C96" s="24" t="s">
        <v>214</v>
      </c>
      <c r="D96" s="24" t="str">
        <f>IFERROR(INDEX(Partidos!$D$4:$D$107,MATCH($A96,Partidos!$A$4:$A$107,0)),"")</f>
        <v>Ganador Octavos 9</v>
      </c>
      <c r="E96" s="24" t="str">
        <f>IFERROR(INDEX(Partidos!$E$4:$E$107,MATCH($A96,Partidos!$A$4:$A$107,0)),"")</f>
        <v>Ganador Octavos 10</v>
      </c>
      <c r="F96" s="32"/>
      <c r="G96" s="32"/>
      <c r="H96" s="32"/>
    </row>
    <row r="97" spans="1:8" x14ac:dyDescent="0.3">
      <c r="A97" s="29">
        <v>94</v>
      </c>
      <c r="B97" s="29" t="s">
        <v>222</v>
      </c>
      <c r="C97" s="24" t="s">
        <v>214</v>
      </c>
      <c r="D97" s="24" t="str">
        <f>IFERROR(INDEX(Partidos!$D$4:$D$107,MATCH($A97,Partidos!$A$4:$A$107,0)),"")</f>
        <v>Ganador Octavos 11</v>
      </c>
      <c r="E97" s="24" t="str">
        <f>IFERROR(INDEX(Partidos!$E$4:$E$107,MATCH($A97,Partidos!$A$4:$A$107,0)),"")</f>
        <v>Ganador Octavos 12</v>
      </c>
      <c r="F97" s="32"/>
      <c r="G97" s="32"/>
      <c r="H97" s="32"/>
    </row>
    <row r="98" spans="1:8" x14ac:dyDescent="0.3">
      <c r="A98" s="31">
        <v>95</v>
      </c>
      <c r="B98" s="31" t="s">
        <v>228</v>
      </c>
      <c r="C98" s="24" t="s">
        <v>214</v>
      </c>
      <c r="D98" s="24" t="str">
        <f>IFERROR(INDEX(Partidos!$D$4:$D$107,MATCH($A98,Partidos!$A$4:$A$107,0)),"")</f>
        <v>Ganador Octavos 13</v>
      </c>
      <c r="E98" s="24" t="str">
        <f>IFERROR(INDEX(Partidos!$E$4:$E$107,MATCH($A98,Partidos!$A$4:$A$107,0)),"")</f>
        <v>Ganador Octavos 14</v>
      </c>
      <c r="F98" s="32"/>
      <c r="G98" s="32"/>
      <c r="H98" s="32"/>
    </row>
    <row r="99" spans="1:8" x14ac:dyDescent="0.3">
      <c r="A99" s="29">
        <v>96</v>
      </c>
      <c r="B99" s="29" t="s">
        <v>228</v>
      </c>
      <c r="C99" s="24" t="s">
        <v>214</v>
      </c>
      <c r="D99" s="24" t="str">
        <f>IFERROR(INDEX(Partidos!$D$4:$D$107,MATCH($A99,Partidos!$A$4:$A$107,0)),"")</f>
        <v>Ganador Octavos 15</v>
      </c>
      <c r="E99" s="24" t="str">
        <f>IFERROR(INDEX(Partidos!$E$4:$E$107,MATCH($A99,Partidos!$A$4:$A$107,0)),"")</f>
        <v>Ganador Octavos 16</v>
      </c>
      <c r="F99" s="32"/>
      <c r="G99" s="32"/>
      <c r="H99" s="32"/>
    </row>
    <row r="100" spans="1:8" x14ac:dyDescent="0.3">
      <c r="A100" s="31">
        <v>97</v>
      </c>
      <c r="B100" s="31" t="s">
        <v>233</v>
      </c>
      <c r="C100" s="24" t="s">
        <v>236</v>
      </c>
      <c r="D100" s="24" t="str">
        <f>IFERROR(INDEX(Partidos!$D$4:$D$107,MATCH($A100,Partidos!$A$4:$A$107,0)),"")</f>
        <v>Ganador Cuartos 1</v>
      </c>
      <c r="E100" s="24" t="str">
        <f>IFERROR(INDEX(Partidos!$E$4:$E$107,MATCH($A100,Partidos!$A$4:$A$107,0)),"")</f>
        <v>Ganador Cuartos 2</v>
      </c>
      <c r="F100" s="32"/>
      <c r="G100" s="32"/>
      <c r="H100" s="32"/>
    </row>
    <row r="101" spans="1:8" x14ac:dyDescent="0.3">
      <c r="A101" s="29">
        <v>98</v>
      </c>
      <c r="B101" s="29" t="s">
        <v>237</v>
      </c>
      <c r="C101" s="24" t="s">
        <v>236</v>
      </c>
      <c r="D101" s="24" t="str">
        <f>IFERROR(INDEX(Partidos!$D$4:$D$107,MATCH($A101,Partidos!$A$4:$A$107,0)),"")</f>
        <v>Ganador Cuartos 3</v>
      </c>
      <c r="E101" s="24" t="str">
        <f>IFERROR(INDEX(Partidos!$E$4:$E$107,MATCH($A101,Partidos!$A$4:$A$107,0)),"")</f>
        <v>Ganador Cuartos 4</v>
      </c>
      <c r="F101" s="32"/>
      <c r="G101" s="32"/>
      <c r="H101" s="32"/>
    </row>
    <row r="102" spans="1:8" x14ac:dyDescent="0.3">
      <c r="A102" s="31">
        <v>99</v>
      </c>
      <c r="B102" s="31" t="s">
        <v>240</v>
      </c>
      <c r="C102" s="24" t="s">
        <v>236</v>
      </c>
      <c r="D102" s="24" t="str">
        <f>IFERROR(INDEX(Partidos!$D$4:$D$107,MATCH($A102,Partidos!$A$4:$A$107,0)),"")</f>
        <v>Ganador Cuartos 5</v>
      </c>
      <c r="E102" s="24" t="str">
        <f>IFERROR(INDEX(Partidos!$E$4:$E$107,MATCH($A102,Partidos!$A$4:$A$107,0)),"")</f>
        <v>Ganador Cuartos 6</v>
      </c>
      <c r="F102" s="32"/>
      <c r="G102" s="32"/>
      <c r="H102" s="32"/>
    </row>
    <row r="103" spans="1:8" x14ac:dyDescent="0.3">
      <c r="A103" s="29">
        <v>100</v>
      </c>
      <c r="B103" s="29" t="s">
        <v>240</v>
      </c>
      <c r="C103" s="24" t="s">
        <v>236</v>
      </c>
      <c r="D103" s="24" t="str">
        <f>IFERROR(INDEX(Partidos!$D$4:$D$107,MATCH($A103,Partidos!$A$4:$A$107,0)),"")</f>
        <v>Ganador Cuartos 7</v>
      </c>
      <c r="E103" s="24" t="str">
        <f>IFERROR(INDEX(Partidos!$E$4:$E$107,MATCH($A103,Partidos!$A$4:$A$107,0)),"")</f>
        <v>Ganador Cuartos 8</v>
      </c>
      <c r="F103" s="32"/>
      <c r="G103" s="32"/>
      <c r="H103" s="32"/>
    </row>
    <row r="104" spans="1:8" x14ac:dyDescent="0.3">
      <c r="A104" s="31">
        <v>101</v>
      </c>
      <c r="B104" s="31" t="s">
        <v>245</v>
      </c>
      <c r="C104" s="24" t="s">
        <v>248</v>
      </c>
      <c r="D104" s="24" t="str">
        <f>IFERROR(INDEX(Partidos!$D$4:$D$107,MATCH($A104,Partidos!$A$4:$A$107,0)),"")</f>
        <v>Ganador Semifinal 1</v>
      </c>
      <c r="E104" s="24" t="str">
        <f>IFERROR(INDEX(Partidos!$E$4:$E$107,MATCH($A104,Partidos!$A$4:$A$107,0)),"")</f>
        <v>Ganador Semifinal 2</v>
      </c>
      <c r="F104" s="32"/>
      <c r="G104" s="32"/>
      <c r="H104" s="32"/>
    </row>
    <row r="105" spans="1:8" x14ac:dyDescent="0.3">
      <c r="A105" s="29">
        <v>102</v>
      </c>
      <c r="B105" s="29" t="s">
        <v>249</v>
      </c>
      <c r="C105" s="24" t="s">
        <v>248</v>
      </c>
      <c r="D105" s="24" t="str">
        <f>IFERROR(INDEX(Partidos!$D$4:$D$107,MATCH($A105,Partidos!$A$4:$A$107,0)),"")</f>
        <v>Ganador Semifinal 3</v>
      </c>
      <c r="E105" s="24" t="str">
        <f>IFERROR(INDEX(Partidos!$E$4:$E$107,MATCH($A105,Partidos!$A$4:$A$107,0)),"")</f>
        <v>Ganador Semifinal 4</v>
      </c>
      <c r="F105" s="32"/>
      <c r="G105" s="32"/>
      <c r="H105" s="32"/>
    </row>
    <row r="106" spans="1:8" x14ac:dyDescent="0.3">
      <c r="A106" s="31">
        <v>103</v>
      </c>
      <c r="B106" s="31" t="s">
        <v>252</v>
      </c>
      <c r="C106" s="24" t="s">
        <v>255</v>
      </c>
      <c r="D106" s="24" t="str">
        <f>IFERROR(INDEX(Partidos!$D$4:$D$107,MATCH($A106,Partidos!$A$4:$A$107,0)),"")</f>
        <v>Perdedor Semifinal 1</v>
      </c>
      <c r="E106" s="24" t="str">
        <f>IFERROR(INDEX(Partidos!$E$4:$E$107,MATCH($A106,Partidos!$A$4:$A$107,0)),"")</f>
        <v>Perdedor Semifinal 2</v>
      </c>
      <c r="F106" s="32"/>
      <c r="G106" s="32"/>
      <c r="H106" s="32"/>
    </row>
    <row r="107" spans="1:8" x14ac:dyDescent="0.3">
      <c r="A107" s="29">
        <v>104</v>
      </c>
      <c r="B107" s="29" t="s">
        <v>256</v>
      </c>
      <c r="C107" s="24" t="s">
        <v>257</v>
      </c>
      <c r="D107" s="24" t="str">
        <f>IFERROR(INDEX(Partidos!$D$4:$D$107,MATCH($A107,Partidos!$A$4:$A$107,0)),"")</f>
        <v>Ganador Semifinal 1</v>
      </c>
      <c r="E107" s="24" t="str">
        <f>IFERROR(INDEX(Partidos!$E$4:$E$107,MATCH($A107,Partidos!$A$4:$A$107,0)),"")</f>
        <v>Ganador Semifinal 2</v>
      </c>
      <c r="F107" s="32"/>
      <c r="G107" s="32"/>
      <c r="H107" s="32"/>
    </row>
    <row r="109" spans="1:8" ht="15.6" x14ac:dyDescent="0.3">
      <c r="A109" s="13" t="s">
        <v>279</v>
      </c>
      <c r="B109" s="14"/>
      <c r="C109" s="14"/>
    </row>
    <row r="110" spans="1:8" x14ac:dyDescent="0.3">
      <c r="A110" s="19" t="s">
        <v>67</v>
      </c>
      <c r="B110" s="19" t="s">
        <v>280</v>
      </c>
      <c r="C110" s="19" t="s">
        <v>68</v>
      </c>
    </row>
    <row r="111" spans="1:8" x14ac:dyDescent="0.3">
      <c r="A111" s="29" t="s">
        <v>72</v>
      </c>
      <c r="B111" s="35" t="s">
        <v>130</v>
      </c>
      <c r="C111" s="31">
        <f>IFERROR(Resumen!$B$34,"")</f>
        <v>0</v>
      </c>
    </row>
    <row r="112" spans="1:8" x14ac:dyDescent="0.3">
      <c r="A112" s="31" t="s">
        <v>73</v>
      </c>
      <c r="B112" s="35" t="s">
        <v>139</v>
      </c>
      <c r="C112" s="31">
        <f>IFERROR(Resumen!$B$35,"")</f>
        <v>0</v>
      </c>
    </row>
    <row r="113" spans="1:3" x14ac:dyDescent="0.3">
      <c r="A113" s="29" t="s">
        <v>74</v>
      </c>
      <c r="B113" s="35" t="s">
        <v>304</v>
      </c>
      <c r="C113" s="31">
        <f>IFERROR(Resumen!$B$36,"")</f>
        <v>0</v>
      </c>
    </row>
    <row r="114" spans="1:3" x14ac:dyDescent="0.3">
      <c r="A114" s="31" t="s">
        <v>75</v>
      </c>
      <c r="B114" s="35" t="s">
        <v>305</v>
      </c>
      <c r="C114" s="31">
        <f>IFERROR(Resumen!$B$37,"")</f>
        <v>0</v>
      </c>
    </row>
    <row r="115" spans="1:3" ht="28.8" x14ac:dyDescent="0.3">
      <c r="A115" s="29" t="s">
        <v>76</v>
      </c>
      <c r="B115" s="35" t="s">
        <v>306</v>
      </c>
      <c r="C115" s="31">
        <f>IFERROR(Resumen!$B$38,"")</f>
        <v>0</v>
      </c>
    </row>
    <row r="116" spans="1:3" x14ac:dyDescent="0.3">
      <c r="A116" s="31" t="s">
        <v>77</v>
      </c>
      <c r="B116" s="35" t="s">
        <v>307</v>
      </c>
      <c r="C116" s="31">
        <f>IFERROR(Resumen!$B$39,"")</f>
        <v>0</v>
      </c>
    </row>
    <row r="117" spans="1:3" x14ac:dyDescent="0.3">
      <c r="A117" s="29" t="s">
        <v>78</v>
      </c>
      <c r="B117" s="35" t="s">
        <v>287</v>
      </c>
      <c r="C117" s="31">
        <f>IFERROR(Resumen!$B$40,"")</f>
        <v>0</v>
      </c>
    </row>
    <row r="118" spans="1:3" x14ac:dyDescent="0.3">
      <c r="A118" s="31" t="s">
        <v>79</v>
      </c>
      <c r="B118" s="35" t="s">
        <v>285</v>
      </c>
      <c r="C118" s="31">
        <f>IFERROR(Resumen!$B$41,"")</f>
        <v>0</v>
      </c>
    </row>
  </sheetData>
  <autoFilter ref="A3:H107" xr:uid="{00000000-0009-0000-0000-00000A000000}"/>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E9E9E"/>
  </sheetPr>
  <dimension ref="A1:H118"/>
  <sheetViews>
    <sheetView showGridLines="0" workbookViewId="0">
      <pane ySplit="3" topLeftCell="A4" activePane="bottomLeft" state="frozen"/>
      <selection pane="bottomLeft" activeCell="I1" sqref="I1"/>
    </sheetView>
  </sheetViews>
  <sheetFormatPr defaultRowHeight="14.4" x14ac:dyDescent="0.3"/>
  <cols>
    <col min="1" max="1" width="30" customWidth="1"/>
    <col min="2" max="2" width="11" customWidth="1"/>
    <col min="3" max="3" width="18" customWidth="1"/>
    <col min="4" max="5" width="22" customWidth="1"/>
    <col min="6" max="7" width="12" customWidth="1"/>
    <col min="8" max="8" width="14" customWidth="1"/>
  </cols>
  <sheetData>
    <row r="1" spans="1:8" ht="43.95" customHeight="1" x14ac:dyDescent="0.3">
      <c r="A1" s="7" t="s">
        <v>308</v>
      </c>
      <c r="B1" s="1"/>
      <c r="C1" s="1"/>
      <c r="D1" s="1"/>
      <c r="E1" s="1"/>
      <c r="F1" s="1"/>
      <c r="G1" s="1"/>
      <c r="H1" s="1"/>
    </row>
    <row r="2" spans="1:8" ht="18" customHeight="1" x14ac:dyDescent="0.3">
      <c r="A2" s="8" t="s">
        <v>276</v>
      </c>
      <c r="B2" s="9"/>
      <c r="C2" s="9"/>
      <c r="D2" s="9"/>
      <c r="E2" s="9"/>
      <c r="F2" s="9"/>
      <c r="G2" s="9"/>
      <c r="H2" s="9"/>
    </row>
    <row r="3" spans="1:8" ht="28.8" x14ac:dyDescent="0.3">
      <c r="A3" s="19" t="s">
        <v>260</v>
      </c>
      <c r="B3" s="19" t="s">
        <v>49</v>
      </c>
      <c r="C3" s="19" t="s">
        <v>90</v>
      </c>
      <c r="D3" s="19" t="s">
        <v>85</v>
      </c>
      <c r="E3" s="19" t="s">
        <v>86</v>
      </c>
      <c r="F3" s="19" t="s">
        <v>277</v>
      </c>
      <c r="G3" s="19" t="s">
        <v>278</v>
      </c>
      <c r="H3" s="19" t="s">
        <v>91</v>
      </c>
    </row>
    <row r="4" spans="1:8" x14ac:dyDescent="0.3">
      <c r="A4" s="31">
        <v>1</v>
      </c>
      <c r="B4" s="31" t="s">
        <v>92</v>
      </c>
      <c r="C4" s="24" t="s">
        <v>96</v>
      </c>
      <c r="D4" s="24" t="str">
        <f>IFERROR(INDEX(Partidos!$D$4:$D$107,MATCH($A4,Partidos!$A$4:$A$107,0)),"")</f>
        <v>México</v>
      </c>
      <c r="E4" s="24" t="str">
        <f>IFERROR(INDEX(Partidos!$E$4:$E$107,MATCH($A4,Partidos!$A$4:$A$107,0)),"")</f>
        <v>Sudáfrica</v>
      </c>
      <c r="F4" s="32">
        <v>1</v>
      </c>
      <c r="G4" s="32">
        <v>0</v>
      </c>
      <c r="H4" s="33" t="s">
        <v>97</v>
      </c>
    </row>
    <row r="5" spans="1:8" x14ac:dyDescent="0.3">
      <c r="A5" s="29">
        <v>2</v>
      </c>
      <c r="B5" s="29" t="s">
        <v>92</v>
      </c>
      <c r="C5" s="24" t="s">
        <v>96</v>
      </c>
      <c r="D5" s="24" t="str">
        <f>IFERROR(INDEX(Partidos!$D$4:$D$107,MATCH($A5,Partidos!$A$4:$A$107,0)),"")</f>
        <v>República de Corea</v>
      </c>
      <c r="E5" s="24" t="str">
        <f>IFERROR(INDEX(Partidos!$E$4:$E$107,MATCH($A5,Partidos!$A$4:$A$107,0)),"")</f>
        <v>República Checa</v>
      </c>
      <c r="F5" s="32">
        <v>1</v>
      </c>
      <c r="G5" s="32">
        <v>2</v>
      </c>
      <c r="H5" s="33" t="s">
        <v>97</v>
      </c>
    </row>
    <row r="6" spans="1:8" x14ac:dyDescent="0.3">
      <c r="A6" s="31">
        <v>3</v>
      </c>
      <c r="B6" s="31" t="s">
        <v>101</v>
      </c>
      <c r="C6" s="24" t="s">
        <v>96</v>
      </c>
      <c r="D6" s="24" t="str">
        <f>IFERROR(INDEX(Partidos!$D$4:$D$107,MATCH($A6,Partidos!$A$4:$A$107,0)),"")</f>
        <v>Canadá</v>
      </c>
      <c r="E6" s="24" t="str">
        <f>IFERROR(INDEX(Partidos!$E$4:$E$107,MATCH($A6,Partidos!$A$4:$A$107,0)),"")</f>
        <v>Bosnia y Herzegovina</v>
      </c>
      <c r="F6" s="32">
        <v>0</v>
      </c>
      <c r="G6" s="32">
        <v>2</v>
      </c>
      <c r="H6" s="33" t="s">
        <v>97</v>
      </c>
    </row>
    <row r="7" spans="1:8" x14ac:dyDescent="0.3">
      <c r="A7" s="29">
        <v>4</v>
      </c>
      <c r="B7" s="29" t="s">
        <v>101</v>
      </c>
      <c r="C7" s="24" t="s">
        <v>96</v>
      </c>
      <c r="D7" s="24" t="str">
        <f>IFERROR(INDEX(Partidos!$D$4:$D$107,MATCH($A7,Partidos!$A$4:$A$107,0)),"")</f>
        <v>Estados Unidos</v>
      </c>
      <c r="E7" s="24" t="str">
        <f>IFERROR(INDEX(Partidos!$E$4:$E$107,MATCH($A7,Partidos!$A$4:$A$107,0)),"")</f>
        <v>Paraguay</v>
      </c>
      <c r="F7" s="32">
        <v>0</v>
      </c>
      <c r="G7" s="32">
        <v>0</v>
      </c>
      <c r="H7" s="33" t="s">
        <v>97</v>
      </c>
    </row>
    <row r="8" spans="1:8" x14ac:dyDescent="0.3">
      <c r="A8" s="31">
        <v>5</v>
      </c>
      <c r="B8" s="31" t="s">
        <v>108</v>
      </c>
      <c r="C8" s="24" t="s">
        <v>96</v>
      </c>
      <c r="D8" s="24" t="str">
        <f>IFERROR(INDEX(Partidos!$D$4:$D$107,MATCH($A8,Partidos!$A$4:$A$107,0)),"")</f>
        <v>Catar</v>
      </c>
      <c r="E8" s="24" t="str">
        <f>IFERROR(INDEX(Partidos!$E$4:$E$107,MATCH($A8,Partidos!$A$4:$A$107,0)),"")</f>
        <v>Suiza</v>
      </c>
      <c r="F8" s="32">
        <v>0</v>
      </c>
      <c r="G8" s="32">
        <v>1</v>
      </c>
      <c r="H8" s="33" t="s">
        <v>97</v>
      </c>
    </row>
    <row r="9" spans="1:8" x14ac:dyDescent="0.3">
      <c r="A9" s="29">
        <v>6</v>
      </c>
      <c r="B9" s="29" t="s">
        <v>108</v>
      </c>
      <c r="C9" s="24" t="s">
        <v>96</v>
      </c>
      <c r="D9" s="24" t="str">
        <f>IFERROR(INDEX(Partidos!$D$4:$D$107,MATCH($A9,Partidos!$A$4:$A$107,0)),"")</f>
        <v>Brasil</v>
      </c>
      <c r="E9" s="24" t="str">
        <f>IFERROR(INDEX(Partidos!$E$4:$E$107,MATCH($A9,Partidos!$A$4:$A$107,0)),"")</f>
        <v>Marruecos</v>
      </c>
      <c r="F9" s="32">
        <v>1</v>
      </c>
      <c r="G9" s="32">
        <v>1</v>
      </c>
      <c r="H9" s="33" t="s">
        <v>97</v>
      </c>
    </row>
    <row r="10" spans="1:8" x14ac:dyDescent="0.3">
      <c r="A10" s="31">
        <v>7</v>
      </c>
      <c r="B10" s="31" t="s">
        <v>108</v>
      </c>
      <c r="C10" s="24" t="s">
        <v>96</v>
      </c>
      <c r="D10" s="24" t="str">
        <f>IFERROR(INDEX(Partidos!$D$4:$D$107,MATCH($A10,Partidos!$A$4:$A$107,0)),"")</f>
        <v>Haití</v>
      </c>
      <c r="E10" s="24" t="str">
        <f>IFERROR(INDEX(Partidos!$E$4:$E$107,MATCH($A10,Partidos!$A$4:$A$107,0)),"")</f>
        <v>Escocia</v>
      </c>
      <c r="F10" s="32">
        <v>0</v>
      </c>
      <c r="G10" s="32">
        <v>3</v>
      </c>
      <c r="H10" s="33" t="s">
        <v>97</v>
      </c>
    </row>
    <row r="11" spans="1:8" x14ac:dyDescent="0.3">
      <c r="A11" s="29">
        <v>8</v>
      </c>
      <c r="B11" s="29" t="s">
        <v>108</v>
      </c>
      <c r="C11" s="24" t="s">
        <v>96</v>
      </c>
      <c r="D11" s="24" t="str">
        <f>IFERROR(INDEX(Partidos!$D$4:$D$107,MATCH($A11,Partidos!$A$4:$A$107,0)),"")</f>
        <v>Australia</v>
      </c>
      <c r="E11" s="24" t="str">
        <f>IFERROR(INDEX(Partidos!$E$4:$E$107,MATCH($A11,Partidos!$A$4:$A$107,0)),"")</f>
        <v>Turquía</v>
      </c>
      <c r="F11" s="32">
        <v>1</v>
      </c>
      <c r="G11" s="32">
        <v>3</v>
      </c>
      <c r="H11" s="33" t="s">
        <v>97</v>
      </c>
    </row>
    <row r="12" spans="1:8" x14ac:dyDescent="0.3">
      <c r="A12" s="31">
        <v>9</v>
      </c>
      <c r="B12" s="31" t="s">
        <v>119</v>
      </c>
      <c r="C12" s="24" t="s">
        <v>96</v>
      </c>
      <c r="D12" s="24" t="str">
        <f>IFERROR(INDEX(Partidos!$D$4:$D$107,MATCH($A12,Partidos!$A$4:$A$107,0)),"")</f>
        <v>Alemania</v>
      </c>
      <c r="E12" s="24" t="str">
        <f>IFERROR(INDEX(Partidos!$E$4:$E$107,MATCH($A12,Partidos!$A$4:$A$107,0)),"")</f>
        <v>Curazao</v>
      </c>
      <c r="F12" s="32">
        <v>6</v>
      </c>
      <c r="G12" s="32">
        <v>0</v>
      </c>
      <c r="H12" s="33" t="s">
        <v>97</v>
      </c>
    </row>
    <row r="13" spans="1:8" x14ac:dyDescent="0.3">
      <c r="A13" s="29">
        <v>10</v>
      </c>
      <c r="B13" s="29" t="s">
        <v>119</v>
      </c>
      <c r="C13" s="24" t="s">
        <v>96</v>
      </c>
      <c r="D13" s="24" t="str">
        <f>IFERROR(INDEX(Partidos!$D$4:$D$107,MATCH($A13,Partidos!$A$4:$A$107,0)),"")</f>
        <v>Países Bajos</v>
      </c>
      <c r="E13" s="24" t="str">
        <f>IFERROR(INDEX(Partidos!$E$4:$E$107,MATCH($A13,Partidos!$A$4:$A$107,0)),"")</f>
        <v>Japón</v>
      </c>
      <c r="F13" s="32">
        <v>1</v>
      </c>
      <c r="G13" s="32">
        <v>0</v>
      </c>
      <c r="H13" s="33" t="s">
        <v>97</v>
      </c>
    </row>
    <row r="14" spans="1:8" x14ac:dyDescent="0.3">
      <c r="A14" s="31">
        <v>11</v>
      </c>
      <c r="B14" s="31" t="s">
        <v>119</v>
      </c>
      <c r="C14" s="24" t="s">
        <v>96</v>
      </c>
      <c r="D14" s="24" t="str">
        <f>IFERROR(INDEX(Partidos!$D$4:$D$107,MATCH($A14,Partidos!$A$4:$A$107,0)),"")</f>
        <v>Costa de Marfil</v>
      </c>
      <c r="E14" s="24" t="str">
        <f>IFERROR(INDEX(Partidos!$E$4:$E$107,MATCH($A14,Partidos!$A$4:$A$107,0)),"")</f>
        <v>Ecuador</v>
      </c>
      <c r="F14" s="32">
        <v>1</v>
      </c>
      <c r="G14" s="32">
        <v>1</v>
      </c>
      <c r="H14" s="33" t="s">
        <v>97</v>
      </c>
    </row>
    <row r="15" spans="1:8" x14ac:dyDescent="0.3">
      <c r="A15" s="29">
        <v>12</v>
      </c>
      <c r="B15" s="29" t="s">
        <v>119</v>
      </c>
      <c r="C15" s="24" t="s">
        <v>96</v>
      </c>
      <c r="D15" s="24" t="str">
        <f>IFERROR(INDEX(Partidos!$D$4:$D$107,MATCH($A15,Partidos!$A$4:$A$107,0)),"")</f>
        <v>Suecia</v>
      </c>
      <c r="E15" s="24" t="str">
        <f>IFERROR(INDEX(Partidos!$E$4:$E$107,MATCH($A15,Partidos!$A$4:$A$107,0)),"")</f>
        <v>Túnez</v>
      </c>
      <c r="F15" s="32">
        <v>0</v>
      </c>
      <c r="G15" s="32">
        <v>1</v>
      </c>
      <c r="H15" s="33" t="s">
        <v>97</v>
      </c>
    </row>
    <row r="16" spans="1:8" x14ac:dyDescent="0.3">
      <c r="A16" s="31">
        <v>13</v>
      </c>
      <c r="B16" s="31" t="s">
        <v>129</v>
      </c>
      <c r="C16" s="24" t="s">
        <v>96</v>
      </c>
      <c r="D16" s="24" t="str">
        <f>IFERROR(INDEX(Partidos!$D$4:$D$107,MATCH($A16,Partidos!$A$4:$A$107,0)),"")</f>
        <v>España</v>
      </c>
      <c r="E16" s="24" t="str">
        <f>IFERROR(INDEX(Partidos!$E$4:$E$107,MATCH($A16,Partidos!$A$4:$A$107,0)),"")</f>
        <v>Cabo Verde</v>
      </c>
      <c r="F16" s="32">
        <v>5</v>
      </c>
      <c r="G16" s="32">
        <v>0</v>
      </c>
      <c r="H16" s="33" t="s">
        <v>97</v>
      </c>
    </row>
    <row r="17" spans="1:8" x14ac:dyDescent="0.3">
      <c r="A17" s="29">
        <v>14</v>
      </c>
      <c r="B17" s="29" t="s">
        <v>129</v>
      </c>
      <c r="C17" s="24" t="s">
        <v>96</v>
      </c>
      <c r="D17" s="24" t="str">
        <f>IFERROR(INDEX(Partidos!$D$4:$D$107,MATCH($A17,Partidos!$A$4:$A$107,0)),"")</f>
        <v>Bélgica</v>
      </c>
      <c r="E17" s="24" t="str">
        <f>IFERROR(INDEX(Partidos!$E$4:$E$107,MATCH($A17,Partidos!$A$4:$A$107,0)),"")</f>
        <v>Egipto</v>
      </c>
      <c r="F17" s="32">
        <v>2</v>
      </c>
      <c r="G17" s="32">
        <v>2</v>
      </c>
      <c r="H17" s="33" t="s">
        <v>97</v>
      </c>
    </row>
    <row r="18" spans="1:8" x14ac:dyDescent="0.3">
      <c r="A18" s="31">
        <v>15</v>
      </c>
      <c r="B18" s="31" t="s">
        <v>129</v>
      </c>
      <c r="C18" s="24" t="s">
        <v>96</v>
      </c>
      <c r="D18" s="24" t="str">
        <f>IFERROR(INDEX(Partidos!$D$4:$D$107,MATCH($A18,Partidos!$A$4:$A$107,0)),"")</f>
        <v>Arabia Saudí</v>
      </c>
      <c r="E18" s="24" t="str">
        <f>IFERROR(INDEX(Partidos!$E$4:$E$107,MATCH($A18,Partidos!$A$4:$A$107,0)),"")</f>
        <v>Uruguay</v>
      </c>
      <c r="F18" s="32">
        <v>0</v>
      </c>
      <c r="G18" s="32">
        <v>2</v>
      </c>
      <c r="H18" s="33" t="s">
        <v>97</v>
      </c>
    </row>
    <row r="19" spans="1:8" x14ac:dyDescent="0.3">
      <c r="A19" s="29">
        <v>16</v>
      </c>
      <c r="B19" s="29" t="s">
        <v>129</v>
      </c>
      <c r="C19" s="24" t="s">
        <v>96</v>
      </c>
      <c r="D19" s="24" t="str">
        <f>IFERROR(INDEX(Partidos!$D$4:$D$107,MATCH($A19,Partidos!$A$4:$A$107,0)),"")</f>
        <v>Irán</v>
      </c>
      <c r="E19" s="24" t="str">
        <f>IFERROR(INDEX(Partidos!$E$4:$E$107,MATCH($A19,Partidos!$A$4:$A$107,0)),"")</f>
        <v>Nueva Zelanda</v>
      </c>
      <c r="F19" s="32">
        <v>1</v>
      </c>
      <c r="G19" s="32">
        <v>0</v>
      </c>
      <c r="H19" s="33" t="s">
        <v>97</v>
      </c>
    </row>
    <row r="20" spans="1:8" x14ac:dyDescent="0.3">
      <c r="A20" s="31">
        <v>17</v>
      </c>
      <c r="B20" s="31" t="s">
        <v>138</v>
      </c>
      <c r="C20" s="24" t="s">
        <v>96</v>
      </c>
      <c r="D20" s="24" t="str">
        <f>IFERROR(INDEX(Partidos!$D$4:$D$107,MATCH($A20,Partidos!$A$4:$A$107,0)),"")</f>
        <v>Francia</v>
      </c>
      <c r="E20" s="24" t="str">
        <f>IFERROR(INDEX(Partidos!$E$4:$E$107,MATCH($A20,Partidos!$A$4:$A$107,0)),"")</f>
        <v>Senegal</v>
      </c>
      <c r="F20" s="32">
        <v>1</v>
      </c>
      <c r="G20" s="32">
        <v>1</v>
      </c>
      <c r="H20" s="33" t="s">
        <v>97</v>
      </c>
    </row>
    <row r="21" spans="1:8" x14ac:dyDescent="0.3">
      <c r="A21" s="29">
        <v>18</v>
      </c>
      <c r="B21" s="29" t="s">
        <v>138</v>
      </c>
      <c r="C21" s="24" t="s">
        <v>96</v>
      </c>
      <c r="D21" s="24" t="str">
        <f>IFERROR(INDEX(Partidos!$D$4:$D$107,MATCH($A21,Partidos!$A$4:$A$107,0)),"")</f>
        <v>Irak</v>
      </c>
      <c r="E21" s="24" t="str">
        <f>IFERROR(INDEX(Partidos!$E$4:$E$107,MATCH($A21,Partidos!$A$4:$A$107,0)),"")</f>
        <v>Noruega</v>
      </c>
      <c r="F21" s="32">
        <v>0</v>
      </c>
      <c r="G21" s="32">
        <v>1</v>
      </c>
      <c r="H21" s="33" t="s">
        <v>97</v>
      </c>
    </row>
    <row r="22" spans="1:8" x14ac:dyDescent="0.3">
      <c r="A22" s="31">
        <v>19</v>
      </c>
      <c r="B22" s="31" t="s">
        <v>138</v>
      </c>
      <c r="C22" s="24" t="s">
        <v>96</v>
      </c>
      <c r="D22" s="24" t="str">
        <f>IFERROR(INDEX(Partidos!$D$4:$D$107,MATCH($A22,Partidos!$A$4:$A$107,0)),"")</f>
        <v>Argentina</v>
      </c>
      <c r="E22" s="24" t="str">
        <f>IFERROR(INDEX(Partidos!$E$4:$E$107,MATCH($A22,Partidos!$A$4:$A$107,0)),"")</f>
        <v>Argelia</v>
      </c>
      <c r="F22" s="32">
        <v>2</v>
      </c>
      <c r="G22" s="32">
        <v>1</v>
      </c>
      <c r="H22" s="33" t="s">
        <v>97</v>
      </c>
    </row>
    <row r="23" spans="1:8" x14ac:dyDescent="0.3">
      <c r="A23" s="29">
        <v>20</v>
      </c>
      <c r="B23" s="29" t="s">
        <v>138</v>
      </c>
      <c r="C23" s="24" t="s">
        <v>96</v>
      </c>
      <c r="D23" s="24" t="str">
        <f>IFERROR(INDEX(Partidos!$D$4:$D$107,MATCH($A23,Partidos!$A$4:$A$107,0)),"")</f>
        <v>Austria</v>
      </c>
      <c r="E23" s="24" t="str">
        <f>IFERROR(INDEX(Partidos!$E$4:$E$107,MATCH($A23,Partidos!$A$4:$A$107,0)),"")</f>
        <v>Jordania</v>
      </c>
      <c r="F23" s="32">
        <v>2</v>
      </c>
      <c r="G23" s="32">
        <v>0</v>
      </c>
      <c r="H23" s="33" t="s">
        <v>97</v>
      </c>
    </row>
    <row r="24" spans="1:8" x14ac:dyDescent="0.3">
      <c r="A24" s="31">
        <v>21</v>
      </c>
      <c r="B24" s="31" t="s">
        <v>147</v>
      </c>
      <c r="C24" s="24" t="s">
        <v>96</v>
      </c>
      <c r="D24" s="24" t="str">
        <f>IFERROR(INDEX(Partidos!$D$4:$D$107,MATCH($A24,Partidos!$A$4:$A$107,0)),"")</f>
        <v>Portugal</v>
      </c>
      <c r="E24" s="24" t="str">
        <f>IFERROR(INDEX(Partidos!$E$4:$E$107,MATCH($A24,Partidos!$A$4:$A$107,0)),"")</f>
        <v>RD Congo</v>
      </c>
      <c r="F24" s="32">
        <v>3</v>
      </c>
      <c r="G24" s="32">
        <v>0</v>
      </c>
      <c r="H24" s="33" t="s">
        <v>97</v>
      </c>
    </row>
    <row r="25" spans="1:8" x14ac:dyDescent="0.3">
      <c r="A25" s="29">
        <v>22</v>
      </c>
      <c r="B25" s="29" t="s">
        <v>147</v>
      </c>
      <c r="C25" s="24" t="s">
        <v>96</v>
      </c>
      <c r="D25" s="24" t="str">
        <f>IFERROR(INDEX(Partidos!$D$4:$D$107,MATCH($A25,Partidos!$A$4:$A$107,0)),"")</f>
        <v>Inglaterra</v>
      </c>
      <c r="E25" s="24" t="str">
        <f>IFERROR(INDEX(Partidos!$E$4:$E$107,MATCH($A25,Partidos!$A$4:$A$107,0)),"")</f>
        <v>Croacia</v>
      </c>
      <c r="F25" s="32">
        <v>3</v>
      </c>
      <c r="G25" s="32">
        <v>1</v>
      </c>
      <c r="H25" s="33" t="s">
        <v>97</v>
      </c>
    </row>
    <row r="26" spans="1:8" x14ac:dyDescent="0.3">
      <c r="A26" s="31">
        <v>23</v>
      </c>
      <c r="B26" s="31" t="s">
        <v>147</v>
      </c>
      <c r="C26" s="24" t="s">
        <v>96</v>
      </c>
      <c r="D26" s="24" t="str">
        <f>IFERROR(INDEX(Partidos!$D$4:$D$107,MATCH($A26,Partidos!$A$4:$A$107,0)),"")</f>
        <v>Ghana</v>
      </c>
      <c r="E26" s="24" t="str">
        <f>IFERROR(INDEX(Partidos!$E$4:$E$107,MATCH($A26,Partidos!$A$4:$A$107,0)),"")</f>
        <v>Panamá</v>
      </c>
      <c r="F26" s="32">
        <v>0</v>
      </c>
      <c r="G26" s="32">
        <v>0</v>
      </c>
      <c r="H26" s="33" t="s">
        <v>97</v>
      </c>
    </row>
    <row r="27" spans="1:8" x14ac:dyDescent="0.3">
      <c r="A27" s="29">
        <v>24</v>
      </c>
      <c r="B27" s="29" t="s">
        <v>147</v>
      </c>
      <c r="C27" s="24" t="s">
        <v>96</v>
      </c>
      <c r="D27" s="24" t="str">
        <f>IFERROR(INDEX(Partidos!$D$4:$D$107,MATCH($A27,Partidos!$A$4:$A$107,0)),"")</f>
        <v>Uzbekistán</v>
      </c>
      <c r="E27" s="24" t="str">
        <f>IFERROR(INDEX(Partidos!$E$4:$E$107,MATCH($A27,Partidos!$A$4:$A$107,0)),"")</f>
        <v>Colombia</v>
      </c>
      <c r="F27" s="32">
        <v>0</v>
      </c>
      <c r="G27" s="32">
        <v>2</v>
      </c>
      <c r="H27" s="33" t="s">
        <v>97</v>
      </c>
    </row>
    <row r="28" spans="1:8" x14ac:dyDescent="0.3">
      <c r="A28" s="31">
        <v>25</v>
      </c>
      <c r="B28" s="31" t="s">
        <v>156</v>
      </c>
      <c r="C28" s="24" t="s">
        <v>96</v>
      </c>
      <c r="D28" s="24" t="str">
        <f>IFERROR(INDEX(Partidos!$D$4:$D$107,MATCH($A28,Partidos!$A$4:$A$107,0)),"")</f>
        <v>República Checa</v>
      </c>
      <c r="E28" s="24" t="str">
        <f>IFERROR(INDEX(Partidos!$E$4:$E$107,MATCH($A28,Partidos!$A$4:$A$107,0)),"")</f>
        <v>Sudáfrica</v>
      </c>
      <c r="F28" s="32">
        <v>2</v>
      </c>
      <c r="G28" s="32">
        <v>0</v>
      </c>
      <c r="H28" s="33" t="s">
        <v>97</v>
      </c>
    </row>
    <row r="29" spans="1:8" x14ac:dyDescent="0.3">
      <c r="A29" s="29">
        <v>26</v>
      </c>
      <c r="B29" s="29" t="s">
        <v>156</v>
      </c>
      <c r="C29" s="24" t="s">
        <v>96</v>
      </c>
      <c r="D29" s="24" t="str">
        <f>IFERROR(INDEX(Partidos!$D$4:$D$107,MATCH($A29,Partidos!$A$4:$A$107,0)),"")</f>
        <v>Suiza</v>
      </c>
      <c r="E29" s="24" t="str">
        <f>IFERROR(INDEX(Partidos!$E$4:$E$107,MATCH($A29,Partidos!$A$4:$A$107,0)),"")</f>
        <v>Bosnia y Herzegovina</v>
      </c>
      <c r="F29" s="32">
        <v>1</v>
      </c>
      <c r="G29" s="32">
        <v>0</v>
      </c>
      <c r="H29" s="33" t="s">
        <v>97</v>
      </c>
    </row>
    <row r="30" spans="1:8" x14ac:dyDescent="0.3">
      <c r="A30" s="31">
        <v>27</v>
      </c>
      <c r="B30" s="31" t="s">
        <v>156</v>
      </c>
      <c r="C30" s="24" t="s">
        <v>96</v>
      </c>
      <c r="D30" s="24" t="str">
        <f>IFERROR(INDEX(Partidos!$D$4:$D$107,MATCH($A30,Partidos!$A$4:$A$107,0)),"")</f>
        <v>Canadá</v>
      </c>
      <c r="E30" s="24" t="str">
        <f>IFERROR(INDEX(Partidos!$E$4:$E$107,MATCH($A30,Partidos!$A$4:$A$107,0)),"")</f>
        <v>Catar</v>
      </c>
      <c r="F30" s="32">
        <v>3</v>
      </c>
      <c r="G30" s="32">
        <v>1</v>
      </c>
      <c r="H30" s="33" t="s">
        <v>97</v>
      </c>
    </row>
    <row r="31" spans="1:8" x14ac:dyDescent="0.3">
      <c r="A31" s="29">
        <v>28</v>
      </c>
      <c r="B31" s="29" t="s">
        <v>156</v>
      </c>
      <c r="C31" s="24" t="s">
        <v>96</v>
      </c>
      <c r="D31" s="24" t="str">
        <f>IFERROR(INDEX(Partidos!$D$4:$D$107,MATCH($A31,Partidos!$A$4:$A$107,0)),"")</f>
        <v>México</v>
      </c>
      <c r="E31" s="24" t="str">
        <f>IFERROR(INDEX(Partidos!$E$4:$E$107,MATCH($A31,Partidos!$A$4:$A$107,0)),"")</f>
        <v>República de Corea</v>
      </c>
      <c r="F31" s="32">
        <v>1</v>
      </c>
      <c r="G31" s="32">
        <v>3</v>
      </c>
      <c r="H31" s="33" t="s">
        <v>97</v>
      </c>
    </row>
    <row r="32" spans="1:8" x14ac:dyDescent="0.3">
      <c r="A32" s="31">
        <v>29</v>
      </c>
      <c r="B32" s="31" t="s">
        <v>157</v>
      </c>
      <c r="C32" s="24" t="s">
        <v>96</v>
      </c>
      <c r="D32" s="24" t="str">
        <f>IFERROR(INDEX(Partidos!$D$4:$D$107,MATCH($A32,Partidos!$A$4:$A$107,0)),"")</f>
        <v>Estados Unidos</v>
      </c>
      <c r="E32" s="24" t="str">
        <f>IFERROR(INDEX(Partidos!$E$4:$E$107,MATCH($A32,Partidos!$A$4:$A$107,0)),"")</f>
        <v>Australia</v>
      </c>
      <c r="F32" s="32">
        <v>3</v>
      </c>
      <c r="G32" s="32">
        <v>0</v>
      </c>
      <c r="H32" s="33" t="s">
        <v>97</v>
      </c>
    </row>
    <row r="33" spans="1:8" x14ac:dyDescent="0.3">
      <c r="A33" s="29">
        <v>30</v>
      </c>
      <c r="B33" s="29" t="s">
        <v>157</v>
      </c>
      <c r="C33" s="24" t="s">
        <v>96</v>
      </c>
      <c r="D33" s="24" t="str">
        <f>IFERROR(INDEX(Partidos!$D$4:$D$107,MATCH($A33,Partidos!$A$4:$A$107,0)),"")</f>
        <v>Escocia</v>
      </c>
      <c r="E33" s="24" t="str">
        <f>IFERROR(INDEX(Partidos!$E$4:$E$107,MATCH($A33,Partidos!$A$4:$A$107,0)),"")</f>
        <v>Marruecos</v>
      </c>
      <c r="F33" s="32">
        <v>0</v>
      </c>
      <c r="G33" s="32">
        <v>0</v>
      </c>
      <c r="H33" s="33" t="s">
        <v>97</v>
      </c>
    </row>
    <row r="34" spans="1:8" x14ac:dyDescent="0.3">
      <c r="A34" s="31">
        <v>31</v>
      </c>
      <c r="B34" s="31" t="s">
        <v>157</v>
      </c>
      <c r="C34" s="24" t="s">
        <v>96</v>
      </c>
      <c r="D34" s="24" t="str">
        <f>IFERROR(INDEX(Partidos!$D$4:$D$107,MATCH($A34,Partidos!$A$4:$A$107,0)),"")</f>
        <v>Brasil</v>
      </c>
      <c r="E34" s="24" t="str">
        <f>IFERROR(INDEX(Partidos!$E$4:$E$107,MATCH($A34,Partidos!$A$4:$A$107,0)),"")</f>
        <v>Haití</v>
      </c>
      <c r="F34" s="32">
        <v>6</v>
      </c>
      <c r="G34" s="32">
        <v>0</v>
      </c>
      <c r="H34" s="33" t="s">
        <v>97</v>
      </c>
    </row>
    <row r="35" spans="1:8" x14ac:dyDescent="0.3">
      <c r="A35" s="29">
        <v>32</v>
      </c>
      <c r="B35" s="29" t="s">
        <v>157</v>
      </c>
      <c r="C35" s="24" t="s">
        <v>96</v>
      </c>
      <c r="D35" s="24" t="str">
        <f>IFERROR(INDEX(Partidos!$D$4:$D$107,MATCH($A35,Partidos!$A$4:$A$107,0)),"")</f>
        <v>Turquía</v>
      </c>
      <c r="E35" s="24" t="str">
        <f>IFERROR(INDEX(Partidos!$E$4:$E$107,MATCH($A35,Partidos!$A$4:$A$107,0)),"")</f>
        <v>Paraguay</v>
      </c>
      <c r="F35" s="32">
        <v>1</v>
      </c>
      <c r="G35" s="32">
        <v>1</v>
      </c>
      <c r="H35" s="33" t="s">
        <v>97</v>
      </c>
    </row>
    <row r="36" spans="1:8" x14ac:dyDescent="0.3">
      <c r="A36" s="31">
        <v>33</v>
      </c>
      <c r="B36" s="31" t="s">
        <v>158</v>
      </c>
      <c r="C36" s="24" t="s">
        <v>96</v>
      </c>
      <c r="D36" s="24" t="str">
        <f>IFERROR(INDEX(Partidos!$D$4:$D$107,MATCH($A36,Partidos!$A$4:$A$107,0)),"")</f>
        <v>Países Bajos</v>
      </c>
      <c r="E36" s="24" t="str">
        <f>IFERROR(INDEX(Partidos!$E$4:$E$107,MATCH($A36,Partidos!$A$4:$A$107,0)),"")</f>
        <v>Suecia</v>
      </c>
      <c r="F36" s="32">
        <v>0</v>
      </c>
      <c r="G36" s="32">
        <v>0</v>
      </c>
      <c r="H36" s="33" t="s">
        <v>97</v>
      </c>
    </row>
    <row r="37" spans="1:8" x14ac:dyDescent="0.3">
      <c r="A37" s="29">
        <v>34</v>
      </c>
      <c r="B37" s="29" t="s">
        <v>158</v>
      </c>
      <c r="C37" s="24" t="s">
        <v>96</v>
      </c>
      <c r="D37" s="24" t="str">
        <f>IFERROR(INDEX(Partidos!$D$4:$D$107,MATCH($A37,Partidos!$A$4:$A$107,0)),"")</f>
        <v>Alemania</v>
      </c>
      <c r="E37" s="24" t="str">
        <f>IFERROR(INDEX(Partidos!$E$4:$E$107,MATCH($A37,Partidos!$A$4:$A$107,0)),"")</f>
        <v>Costa de Marfil</v>
      </c>
      <c r="F37" s="32">
        <v>1</v>
      </c>
      <c r="G37" s="32">
        <v>0</v>
      </c>
      <c r="H37" s="33" t="s">
        <v>97</v>
      </c>
    </row>
    <row r="38" spans="1:8" x14ac:dyDescent="0.3">
      <c r="A38" s="31">
        <v>35</v>
      </c>
      <c r="B38" s="31" t="s">
        <v>158</v>
      </c>
      <c r="C38" s="24" t="s">
        <v>96</v>
      </c>
      <c r="D38" s="24" t="str">
        <f>IFERROR(INDEX(Partidos!$D$4:$D$107,MATCH($A38,Partidos!$A$4:$A$107,0)),"")</f>
        <v>Ecuador</v>
      </c>
      <c r="E38" s="24" t="str">
        <f>IFERROR(INDEX(Partidos!$E$4:$E$107,MATCH($A38,Partidos!$A$4:$A$107,0)),"")</f>
        <v>Curazao</v>
      </c>
      <c r="F38" s="32">
        <v>5</v>
      </c>
      <c r="G38" s="32">
        <v>0</v>
      </c>
      <c r="H38" s="33" t="s">
        <v>97</v>
      </c>
    </row>
    <row r="39" spans="1:8" x14ac:dyDescent="0.3">
      <c r="A39" s="29">
        <v>36</v>
      </c>
      <c r="B39" s="29" t="s">
        <v>158</v>
      </c>
      <c r="C39" s="24" t="s">
        <v>96</v>
      </c>
      <c r="D39" s="24" t="str">
        <f>IFERROR(INDEX(Partidos!$D$4:$D$107,MATCH($A39,Partidos!$A$4:$A$107,0)),"")</f>
        <v>Túnez</v>
      </c>
      <c r="E39" s="24" t="str">
        <f>IFERROR(INDEX(Partidos!$E$4:$E$107,MATCH($A39,Partidos!$A$4:$A$107,0)),"")</f>
        <v>Japón</v>
      </c>
      <c r="F39" s="32">
        <v>0</v>
      </c>
      <c r="G39" s="32">
        <v>2</v>
      </c>
      <c r="H39" s="33" t="s">
        <v>97</v>
      </c>
    </row>
    <row r="40" spans="1:8" x14ac:dyDescent="0.3">
      <c r="A40" s="31">
        <v>37</v>
      </c>
      <c r="B40" s="31" t="s">
        <v>161</v>
      </c>
      <c r="C40" s="24" t="s">
        <v>96</v>
      </c>
      <c r="D40" s="24" t="str">
        <f>IFERROR(INDEX(Partidos!$D$4:$D$107,MATCH($A40,Partidos!$A$4:$A$107,0)),"")</f>
        <v>España</v>
      </c>
      <c r="E40" s="24" t="str">
        <f>IFERROR(INDEX(Partidos!$E$4:$E$107,MATCH($A40,Partidos!$A$4:$A$107,0)),"")</f>
        <v>Arabia Saudí</v>
      </c>
      <c r="F40" s="32">
        <v>3</v>
      </c>
      <c r="G40" s="32">
        <v>1</v>
      </c>
      <c r="H40" s="33" t="s">
        <v>97</v>
      </c>
    </row>
    <row r="41" spans="1:8" x14ac:dyDescent="0.3">
      <c r="A41" s="29">
        <v>38</v>
      </c>
      <c r="B41" s="29" t="s">
        <v>161</v>
      </c>
      <c r="C41" s="24" t="s">
        <v>96</v>
      </c>
      <c r="D41" s="24" t="str">
        <f>IFERROR(INDEX(Partidos!$D$4:$D$107,MATCH($A41,Partidos!$A$4:$A$107,0)),"")</f>
        <v>Bélgica</v>
      </c>
      <c r="E41" s="24" t="str">
        <f>IFERROR(INDEX(Partidos!$E$4:$E$107,MATCH($A41,Partidos!$A$4:$A$107,0)),"")</f>
        <v>Irán</v>
      </c>
      <c r="F41" s="32">
        <v>2</v>
      </c>
      <c r="G41" s="32">
        <v>0</v>
      </c>
      <c r="H41" s="33" t="s">
        <v>97</v>
      </c>
    </row>
    <row r="42" spans="1:8" x14ac:dyDescent="0.3">
      <c r="A42" s="31">
        <v>39</v>
      </c>
      <c r="B42" s="31" t="s">
        <v>161</v>
      </c>
      <c r="C42" s="24" t="s">
        <v>96</v>
      </c>
      <c r="D42" s="24" t="str">
        <f>IFERROR(INDEX(Partidos!$D$4:$D$107,MATCH($A42,Partidos!$A$4:$A$107,0)),"")</f>
        <v>Uruguay</v>
      </c>
      <c r="E42" s="24" t="str">
        <f>IFERROR(INDEX(Partidos!$E$4:$E$107,MATCH($A42,Partidos!$A$4:$A$107,0)),"")</f>
        <v>Cabo Verde</v>
      </c>
      <c r="F42" s="32">
        <v>3</v>
      </c>
      <c r="G42" s="32">
        <v>0</v>
      </c>
      <c r="H42" s="33" t="s">
        <v>97</v>
      </c>
    </row>
    <row r="43" spans="1:8" x14ac:dyDescent="0.3">
      <c r="A43" s="29">
        <v>40</v>
      </c>
      <c r="B43" s="29" t="s">
        <v>161</v>
      </c>
      <c r="C43" s="24" t="s">
        <v>96</v>
      </c>
      <c r="D43" s="24" t="str">
        <f>IFERROR(INDEX(Partidos!$D$4:$D$107,MATCH($A43,Partidos!$A$4:$A$107,0)),"")</f>
        <v>Nueva Zelanda</v>
      </c>
      <c r="E43" s="24" t="str">
        <f>IFERROR(INDEX(Partidos!$E$4:$E$107,MATCH($A43,Partidos!$A$4:$A$107,0)),"")</f>
        <v>Egipto</v>
      </c>
      <c r="F43" s="32">
        <v>0</v>
      </c>
      <c r="G43" s="32">
        <v>1</v>
      </c>
      <c r="H43" s="33" t="s">
        <v>97</v>
      </c>
    </row>
    <row r="44" spans="1:8" x14ac:dyDescent="0.3">
      <c r="A44" s="31">
        <v>41</v>
      </c>
      <c r="B44" s="31" t="s">
        <v>162</v>
      </c>
      <c r="C44" s="24" t="s">
        <v>96</v>
      </c>
      <c r="D44" s="24" t="str">
        <f>IFERROR(INDEX(Partidos!$D$4:$D$107,MATCH($A44,Partidos!$A$4:$A$107,0)),"")</f>
        <v>Argentina</v>
      </c>
      <c r="E44" s="24" t="str">
        <f>IFERROR(INDEX(Partidos!$E$4:$E$107,MATCH($A44,Partidos!$A$4:$A$107,0)),"")</f>
        <v>Austria</v>
      </c>
      <c r="F44" s="32">
        <v>0</v>
      </c>
      <c r="G44" s="32">
        <v>0</v>
      </c>
      <c r="H44" s="33" t="s">
        <v>97</v>
      </c>
    </row>
    <row r="45" spans="1:8" x14ac:dyDescent="0.3">
      <c r="A45" s="29">
        <v>42</v>
      </c>
      <c r="B45" s="29" t="s">
        <v>162</v>
      </c>
      <c r="C45" s="24" t="s">
        <v>96</v>
      </c>
      <c r="D45" s="24" t="str">
        <f>IFERROR(INDEX(Partidos!$D$4:$D$107,MATCH($A45,Partidos!$A$4:$A$107,0)),"")</f>
        <v>Francia</v>
      </c>
      <c r="E45" s="24" t="str">
        <f>IFERROR(INDEX(Partidos!$E$4:$E$107,MATCH($A45,Partidos!$A$4:$A$107,0)),"")</f>
        <v>Irak</v>
      </c>
      <c r="F45" s="32">
        <v>3</v>
      </c>
      <c r="G45" s="32">
        <v>0</v>
      </c>
      <c r="H45" s="33" t="s">
        <v>97</v>
      </c>
    </row>
    <row r="46" spans="1:8" x14ac:dyDescent="0.3">
      <c r="A46" s="31">
        <v>43</v>
      </c>
      <c r="B46" s="31" t="s">
        <v>162</v>
      </c>
      <c r="C46" s="24" t="s">
        <v>96</v>
      </c>
      <c r="D46" s="24" t="str">
        <f>IFERROR(INDEX(Partidos!$D$4:$D$107,MATCH($A46,Partidos!$A$4:$A$107,0)),"")</f>
        <v>Noruega</v>
      </c>
      <c r="E46" s="24" t="str">
        <f>IFERROR(INDEX(Partidos!$E$4:$E$107,MATCH($A46,Partidos!$A$4:$A$107,0)),"")</f>
        <v>Senegal</v>
      </c>
      <c r="F46" s="32">
        <v>1</v>
      </c>
      <c r="G46" s="32">
        <v>1</v>
      </c>
      <c r="H46" s="33" t="s">
        <v>97</v>
      </c>
    </row>
    <row r="47" spans="1:8" x14ac:dyDescent="0.3">
      <c r="A47" s="29">
        <v>44</v>
      </c>
      <c r="B47" s="29" t="s">
        <v>162</v>
      </c>
      <c r="C47" s="24" t="s">
        <v>96</v>
      </c>
      <c r="D47" s="24" t="str">
        <f>IFERROR(INDEX(Partidos!$D$4:$D$107,MATCH($A47,Partidos!$A$4:$A$107,0)),"")</f>
        <v>Jordania</v>
      </c>
      <c r="E47" s="24" t="str">
        <f>IFERROR(INDEX(Partidos!$E$4:$E$107,MATCH($A47,Partidos!$A$4:$A$107,0)),"")</f>
        <v>Argelia</v>
      </c>
      <c r="F47" s="32">
        <v>1</v>
      </c>
      <c r="G47" s="32">
        <v>2</v>
      </c>
      <c r="H47" s="33" t="s">
        <v>97</v>
      </c>
    </row>
    <row r="48" spans="1:8" x14ac:dyDescent="0.3">
      <c r="A48" s="31">
        <v>45</v>
      </c>
      <c r="B48" s="31" t="s">
        <v>164</v>
      </c>
      <c r="C48" s="24" t="s">
        <v>96</v>
      </c>
      <c r="D48" s="24" t="str">
        <f>IFERROR(INDEX(Partidos!$D$4:$D$107,MATCH($A48,Partidos!$A$4:$A$107,0)),"")</f>
        <v>Portugal</v>
      </c>
      <c r="E48" s="24" t="str">
        <f>IFERROR(INDEX(Partidos!$E$4:$E$107,MATCH($A48,Partidos!$A$4:$A$107,0)),"")</f>
        <v>Uzbekistán</v>
      </c>
      <c r="F48" s="32">
        <v>2</v>
      </c>
      <c r="G48" s="32">
        <v>0</v>
      </c>
      <c r="H48" s="33" t="s">
        <v>97</v>
      </c>
    </row>
    <row r="49" spans="1:8" x14ac:dyDescent="0.3">
      <c r="A49" s="29">
        <v>46</v>
      </c>
      <c r="B49" s="29" t="s">
        <v>164</v>
      </c>
      <c r="C49" s="24" t="s">
        <v>96</v>
      </c>
      <c r="D49" s="24" t="str">
        <f>IFERROR(INDEX(Partidos!$D$4:$D$107,MATCH($A49,Partidos!$A$4:$A$107,0)),"")</f>
        <v>Inglaterra</v>
      </c>
      <c r="E49" s="24" t="str">
        <f>IFERROR(INDEX(Partidos!$E$4:$E$107,MATCH($A49,Partidos!$A$4:$A$107,0)),"")</f>
        <v>Ghana</v>
      </c>
      <c r="F49" s="32">
        <v>3</v>
      </c>
      <c r="G49" s="32">
        <v>0</v>
      </c>
      <c r="H49" s="33" t="s">
        <v>97</v>
      </c>
    </row>
    <row r="50" spans="1:8" x14ac:dyDescent="0.3">
      <c r="A50" s="31">
        <v>47</v>
      </c>
      <c r="B50" s="31" t="s">
        <v>164</v>
      </c>
      <c r="C50" s="24" t="s">
        <v>96</v>
      </c>
      <c r="D50" s="24" t="str">
        <f>IFERROR(INDEX(Partidos!$D$4:$D$107,MATCH($A50,Partidos!$A$4:$A$107,0)),"")</f>
        <v>Panamá</v>
      </c>
      <c r="E50" s="24" t="str">
        <f>IFERROR(INDEX(Partidos!$E$4:$E$107,MATCH($A50,Partidos!$A$4:$A$107,0)),"")</f>
        <v>Croacia</v>
      </c>
      <c r="F50" s="32">
        <v>0</v>
      </c>
      <c r="G50" s="32">
        <v>2</v>
      </c>
      <c r="H50" s="33" t="s">
        <v>97</v>
      </c>
    </row>
    <row r="51" spans="1:8" x14ac:dyDescent="0.3">
      <c r="A51" s="29">
        <v>48</v>
      </c>
      <c r="B51" s="29" t="s">
        <v>164</v>
      </c>
      <c r="C51" s="24" t="s">
        <v>96</v>
      </c>
      <c r="D51" s="24" t="str">
        <f>IFERROR(INDEX(Partidos!$D$4:$D$107,MATCH($A51,Partidos!$A$4:$A$107,0)),"")</f>
        <v>Colombia</v>
      </c>
      <c r="E51" s="24" t="str">
        <f>IFERROR(INDEX(Partidos!$E$4:$E$107,MATCH($A51,Partidos!$A$4:$A$107,0)),"")</f>
        <v>RD Congo</v>
      </c>
      <c r="F51" s="32">
        <v>3</v>
      </c>
      <c r="G51" s="32">
        <v>1</v>
      </c>
      <c r="H51" s="33" t="s">
        <v>97</v>
      </c>
    </row>
    <row r="52" spans="1:8" x14ac:dyDescent="0.3">
      <c r="A52" s="31">
        <v>49</v>
      </c>
      <c r="B52" s="31" t="s">
        <v>165</v>
      </c>
      <c r="C52" s="24" t="s">
        <v>96</v>
      </c>
      <c r="D52" s="24" t="str">
        <f>IFERROR(INDEX(Partidos!$D$4:$D$107,MATCH($A52,Partidos!$A$4:$A$107,0)),"")</f>
        <v>Suiza</v>
      </c>
      <c r="E52" s="24" t="str">
        <f>IFERROR(INDEX(Partidos!$E$4:$E$107,MATCH($A52,Partidos!$A$4:$A$107,0)),"")</f>
        <v>Canadá</v>
      </c>
      <c r="F52" s="32">
        <v>1</v>
      </c>
      <c r="G52" s="32">
        <v>1</v>
      </c>
      <c r="H52" s="33" t="s">
        <v>97</v>
      </c>
    </row>
    <row r="53" spans="1:8" x14ac:dyDescent="0.3">
      <c r="A53" s="29">
        <v>50</v>
      </c>
      <c r="B53" s="29" t="s">
        <v>165</v>
      </c>
      <c r="C53" s="24" t="s">
        <v>96</v>
      </c>
      <c r="D53" s="24" t="str">
        <f>IFERROR(INDEX(Partidos!$D$4:$D$107,MATCH($A53,Partidos!$A$4:$A$107,0)),"")</f>
        <v>Bosnia y Herzegovina</v>
      </c>
      <c r="E53" s="24" t="str">
        <f>IFERROR(INDEX(Partidos!$E$4:$E$107,MATCH($A53,Partidos!$A$4:$A$107,0)),"")</f>
        <v>Catar</v>
      </c>
      <c r="F53" s="32">
        <v>4</v>
      </c>
      <c r="G53" s="32">
        <v>0</v>
      </c>
      <c r="H53" s="33" t="s">
        <v>97</v>
      </c>
    </row>
    <row r="54" spans="1:8" x14ac:dyDescent="0.3">
      <c r="A54" s="31">
        <v>51</v>
      </c>
      <c r="B54" s="31" t="s">
        <v>165</v>
      </c>
      <c r="C54" s="24" t="s">
        <v>96</v>
      </c>
      <c r="D54" s="24" t="str">
        <f>IFERROR(INDEX(Partidos!$D$4:$D$107,MATCH($A54,Partidos!$A$4:$A$107,0)),"")</f>
        <v>Escocia</v>
      </c>
      <c r="E54" s="24" t="str">
        <f>IFERROR(INDEX(Partidos!$E$4:$E$107,MATCH($A54,Partidos!$A$4:$A$107,0)),"")</f>
        <v>Brasil</v>
      </c>
      <c r="F54" s="32">
        <v>0</v>
      </c>
      <c r="G54" s="32">
        <v>2</v>
      </c>
      <c r="H54" s="33" t="s">
        <v>97</v>
      </c>
    </row>
    <row r="55" spans="1:8" x14ac:dyDescent="0.3">
      <c r="A55" s="29">
        <v>52</v>
      </c>
      <c r="B55" s="29" t="s">
        <v>165</v>
      </c>
      <c r="C55" s="24" t="s">
        <v>96</v>
      </c>
      <c r="D55" s="24" t="str">
        <f>IFERROR(INDEX(Partidos!$D$4:$D$107,MATCH($A55,Partidos!$A$4:$A$107,0)),"")</f>
        <v>Marruecos</v>
      </c>
      <c r="E55" s="24" t="str">
        <f>IFERROR(INDEX(Partidos!$E$4:$E$107,MATCH($A55,Partidos!$A$4:$A$107,0)),"")</f>
        <v>Haití</v>
      </c>
      <c r="F55" s="32">
        <v>3</v>
      </c>
      <c r="G55" s="32">
        <v>0</v>
      </c>
      <c r="H55" s="33" t="s">
        <v>97</v>
      </c>
    </row>
    <row r="56" spans="1:8" x14ac:dyDescent="0.3">
      <c r="A56" s="31">
        <v>53</v>
      </c>
      <c r="B56" s="31" t="s">
        <v>165</v>
      </c>
      <c r="C56" s="24" t="s">
        <v>96</v>
      </c>
      <c r="D56" s="24" t="str">
        <f>IFERROR(INDEX(Partidos!$D$4:$D$107,MATCH($A56,Partidos!$A$4:$A$107,0)),"")</f>
        <v>República Checa</v>
      </c>
      <c r="E56" s="24" t="str">
        <f>IFERROR(INDEX(Partidos!$E$4:$E$107,MATCH($A56,Partidos!$A$4:$A$107,0)),"")</f>
        <v>México</v>
      </c>
      <c r="F56" s="32">
        <v>0</v>
      </c>
      <c r="G56" s="32">
        <v>0</v>
      </c>
      <c r="H56" s="33" t="s">
        <v>97</v>
      </c>
    </row>
    <row r="57" spans="1:8" x14ac:dyDescent="0.3">
      <c r="A57" s="29">
        <v>54</v>
      </c>
      <c r="B57" s="29" t="s">
        <v>165</v>
      </c>
      <c r="C57" s="24" t="s">
        <v>96</v>
      </c>
      <c r="D57" s="24" t="str">
        <f>IFERROR(INDEX(Partidos!$D$4:$D$107,MATCH($A57,Partidos!$A$4:$A$107,0)),"")</f>
        <v>Sudáfrica</v>
      </c>
      <c r="E57" s="24" t="str">
        <f>IFERROR(INDEX(Partidos!$E$4:$E$107,MATCH($A57,Partidos!$A$4:$A$107,0)),"")</f>
        <v>República de Corea</v>
      </c>
      <c r="F57" s="32">
        <v>1</v>
      </c>
      <c r="G57" s="32">
        <v>1</v>
      </c>
      <c r="H57" s="33" t="s">
        <v>97</v>
      </c>
    </row>
    <row r="58" spans="1:8" x14ac:dyDescent="0.3">
      <c r="A58" s="31">
        <v>55</v>
      </c>
      <c r="B58" s="31" t="s">
        <v>166</v>
      </c>
      <c r="C58" s="24" t="s">
        <v>96</v>
      </c>
      <c r="D58" s="24" t="str">
        <f>IFERROR(INDEX(Partidos!$D$4:$D$107,MATCH($A58,Partidos!$A$4:$A$107,0)),"")</f>
        <v>Curazao</v>
      </c>
      <c r="E58" s="24" t="str">
        <f>IFERROR(INDEX(Partidos!$E$4:$E$107,MATCH($A58,Partidos!$A$4:$A$107,0)),"")</f>
        <v>Costa de Marfil</v>
      </c>
      <c r="F58" s="32">
        <v>0</v>
      </c>
      <c r="G58" s="32">
        <v>6</v>
      </c>
      <c r="H58" s="33" t="s">
        <v>97</v>
      </c>
    </row>
    <row r="59" spans="1:8" x14ac:dyDescent="0.3">
      <c r="A59" s="29">
        <v>56</v>
      </c>
      <c r="B59" s="29" t="s">
        <v>166</v>
      </c>
      <c r="C59" s="24" t="s">
        <v>96</v>
      </c>
      <c r="D59" s="24" t="str">
        <f>IFERROR(INDEX(Partidos!$D$4:$D$107,MATCH($A59,Partidos!$A$4:$A$107,0)),"")</f>
        <v>Ecuador</v>
      </c>
      <c r="E59" s="24" t="str">
        <f>IFERROR(INDEX(Partidos!$E$4:$E$107,MATCH($A59,Partidos!$A$4:$A$107,0)),"")</f>
        <v>Alemania</v>
      </c>
      <c r="F59" s="32">
        <v>1</v>
      </c>
      <c r="G59" s="32">
        <v>1</v>
      </c>
      <c r="H59" s="33" t="s">
        <v>97</v>
      </c>
    </row>
    <row r="60" spans="1:8" x14ac:dyDescent="0.3">
      <c r="A60" s="31">
        <v>57</v>
      </c>
      <c r="B60" s="31" t="s">
        <v>166</v>
      </c>
      <c r="C60" s="24" t="s">
        <v>96</v>
      </c>
      <c r="D60" s="24" t="str">
        <f>IFERROR(INDEX(Partidos!$D$4:$D$107,MATCH($A60,Partidos!$A$4:$A$107,0)),"")</f>
        <v>Japón</v>
      </c>
      <c r="E60" s="24" t="str">
        <f>IFERROR(INDEX(Partidos!$E$4:$E$107,MATCH($A60,Partidos!$A$4:$A$107,0)),"")</f>
        <v>Suecia</v>
      </c>
      <c r="F60" s="32">
        <v>2</v>
      </c>
      <c r="G60" s="32">
        <v>1</v>
      </c>
      <c r="H60" s="33" t="s">
        <v>97</v>
      </c>
    </row>
    <row r="61" spans="1:8" x14ac:dyDescent="0.3">
      <c r="A61" s="29">
        <v>58</v>
      </c>
      <c r="B61" s="29" t="s">
        <v>166</v>
      </c>
      <c r="C61" s="24" t="s">
        <v>96</v>
      </c>
      <c r="D61" s="24" t="str">
        <f>IFERROR(INDEX(Partidos!$D$4:$D$107,MATCH($A61,Partidos!$A$4:$A$107,0)),"")</f>
        <v>Túnez</v>
      </c>
      <c r="E61" s="24" t="str">
        <f>IFERROR(INDEX(Partidos!$E$4:$E$107,MATCH($A61,Partidos!$A$4:$A$107,0)),"")</f>
        <v>Países Bajos</v>
      </c>
      <c r="F61" s="32">
        <v>1</v>
      </c>
      <c r="G61" s="32">
        <v>3</v>
      </c>
      <c r="H61" s="33" t="s">
        <v>97</v>
      </c>
    </row>
    <row r="62" spans="1:8" x14ac:dyDescent="0.3">
      <c r="A62" s="31">
        <v>59</v>
      </c>
      <c r="B62" s="31" t="s">
        <v>166</v>
      </c>
      <c r="C62" s="24" t="s">
        <v>96</v>
      </c>
      <c r="D62" s="24" t="str">
        <f>IFERROR(INDEX(Partidos!$D$4:$D$107,MATCH($A62,Partidos!$A$4:$A$107,0)),"")</f>
        <v>Turquía</v>
      </c>
      <c r="E62" s="24" t="str">
        <f>IFERROR(INDEX(Partidos!$E$4:$E$107,MATCH($A62,Partidos!$A$4:$A$107,0)),"")</f>
        <v>Estados Unidos</v>
      </c>
      <c r="F62" s="32">
        <v>2</v>
      </c>
      <c r="G62" s="32">
        <v>1</v>
      </c>
      <c r="H62" s="33" t="s">
        <v>97</v>
      </c>
    </row>
    <row r="63" spans="1:8" x14ac:dyDescent="0.3">
      <c r="A63" s="29">
        <v>60</v>
      </c>
      <c r="B63" s="29" t="s">
        <v>166</v>
      </c>
      <c r="C63" s="24" t="s">
        <v>96</v>
      </c>
      <c r="D63" s="24" t="str">
        <f>IFERROR(INDEX(Partidos!$D$4:$D$107,MATCH($A63,Partidos!$A$4:$A$107,0)),"")</f>
        <v>Paraguay</v>
      </c>
      <c r="E63" s="24" t="str">
        <f>IFERROR(INDEX(Partidos!$E$4:$E$107,MATCH($A63,Partidos!$A$4:$A$107,0)),"")</f>
        <v>Australia</v>
      </c>
      <c r="F63" s="32">
        <v>1</v>
      </c>
      <c r="G63" s="32">
        <v>0</v>
      </c>
      <c r="H63" s="33" t="s">
        <v>97</v>
      </c>
    </row>
    <row r="64" spans="1:8" x14ac:dyDescent="0.3">
      <c r="A64" s="31">
        <v>61</v>
      </c>
      <c r="B64" s="31" t="s">
        <v>167</v>
      </c>
      <c r="C64" s="24" t="s">
        <v>96</v>
      </c>
      <c r="D64" s="24" t="str">
        <f>IFERROR(INDEX(Partidos!$D$4:$D$107,MATCH($A64,Partidos!$A$4:$A$107,0)),"")</f>
        <v>Noruega</v>
      </c>
      <c r="E64" s="24" t="str">
        <f>IFERROR(INDEX(Partidos!$E$4:$E$107,MATCH($A64,Partidos!$A$4:$A$107,0)),"")</f>
        <v>Francia</v>
      </c>
      <c r="F64" s="32">
        <v>1</v>
      </c>
      <c r="G64" s="32">
        <v>4</v>
      </c>
      <c r="H64" s="33" t="s">
        <v>97</v>
      </c>
    </row>
    <row r="65" spans="1:8" x14ac:dyDescent="0.3">
      <c r="A65" s="29">
        <v>62</v>
      </c>
      <c r="B65" s="29" t="s">
        <v>167</v>
      </c>
      <c r="C65" s="24" t="s">
        <v>96</v>
      </c>
      <c r="D65" s="24" t="str">
        <f>IFERROR(INDEX(Partidos!$D$4:$D$107,MATCH($A65,Partidos!$A$4:$A$107,0)),"")</f>
        <v>Senegal</v>
      </c>
      <c r="E65" s="24" t="str">
        <f>IFERROR(INDEX(Partidos!$E$4:$E$107,MATCH($A65,Partidos!$A$4:$A$107,0)),"")</f>
        <v>Irak</v>
      </c>
      <c r="F65" s="32">
        <v>2</v>
      </c>
      <c r="G65" s="32">
        <v>1</v>
      </c>
      <c r="H65" s="33" t="s">
        <v>97</v>
      </c>
    </row>
    <row r="66" spans="1:8" x14ac:dyDescent="0.3">
      <c r="A66" s="31">
        <v>63</v>
      </c>
      <c r="B66" s="31" t="s">
        <v>167</v>
      </c>
      <c r="C66" s="24" t="s">
        <v>96</v>
      </c>
      <c r="D66" s="24" t="str">
        <f>IFERROR(INDEX(Partidos!$D$4:$D$107,MATCH($A66,Partidos!$A$4:$A$107,0)),"")</f>
        <v>Cabo Verde</v>
      </c>
      <c r="E66" s="24" t="str">
        <f>IFERROR(INDEX(Partidos!$E$4:$E$107,MATCH($A66,Partidos!$A$4:$A$107,0)),"")</f>
        <v>Arabia Saudí</v>
      </c>
      <c r="F66" s="32">
        <v>1</v>
      </c>
      <c r="G66" s="32">
        <v>4</v>
      </c>
      <c r="H66" s="33" t="s">
        <v>97</v>
      </c>
    </row>
    <row r="67" spans="1:8" x14ac:dyDescent="0.3">
      <c r="A67" s="29">
        <v>64</v>
      </c>
      <c r="B67" s="29" t="s">
        <v>167</v>
      </c>
      <c r="C67" s="24" t="s">
        <v>96</v>
      </c>
      <c r="D67" s="24" t="str">
        <f>IFERROR(INDEX(Partidos!$D$4:$D$107,MATCH($A67,Partidos!$A$4:$A$107,0)),"")</f>
        <v>Uruguay</v>
      </c>
      <c r="E67" s="24" t="str">
        <f>IFERROR(INDEX(Partidos!$E$4:$E$107,MATCH($A67,Partidos!$A$4:$A$107,0)),"")</f>
        <v>España</v>
      </c>
      <c r="F67" s="32">
        <v>0</v>
      </c>
      <c r="G67" s="32">
        <v>2</v>
      </c>
      <c r="H67" s="33" t="s">
        <v>97</v>
      </c>
    </row>
    <row r="68" spans="1:8" x14ac:dyDescent="0.3">
      <c r="A68" s="31">
        <v>65</v>
      </c>
      <c r="B68" s="31" t="s">
        <v>167</v>
      </c>
      <c r="C68" s="24" t="s">
        <v>96</v>
      </c>
      <c r="D68" s="24" t="str">
        <f>IFERROR(INDEX(Partidos!$D$4:$D$107,MATCH($A68,Partidos!$A$4:$A$107,0)),"")</f>
        <v>Egipto</v>
      </c>
      <c r="E68" s="24" t="str">
        <f>IFERROR(INDEX(Partidos!$E$4:$E$107,MATCH($A68,Partidos!$A$4:$A$107,0)),"")</f>
        <v>Irán</v>
      </c>
      <c r="F68" s="32">
        <v>1</v>
      </c>
      <c r="G68" s="32">
        <v>1</v>
      </c>
      <c r="H68" s="33" t="s">
        <v>97</v>
      </c>
    </row>
    <row r="69" spans="1:8" x14ac:dyDescent="0.3">
      <c r="A69" s="29">
        <v>66</v>
      </c>
      <c r="B69" s="29" t="s">
        <v>167</v>
      </c>
      <c r="C69" s="24" t="s">
        <v>96</v>
      </c>
      <c r="D69" s="24" t="str">
        <f>IFERROR(INDEX(Partidos!$D$4:$D$107,MATCH($A69,Partidos!$A$4:$A$107,0)),"")</f>
        <v>Nueva Zelanda</v>
      </c>
      <c r="E69" s="24" t="str">
        <f>IFERROR(INDEX(Partidos!$E$4:$E$107,MATCH($A69,Partidos!$A$4:$A$107,0)),"")</f>
        <v>Bélgica</v>
      </c>
      <c r="F69" s="32">
        <v>0</v>
      </c>
      <c r="G69" s="32">
        <v>3</v>
      </c>
      <c r="H69" s="33" t="s">
        <v>97</v>
      </c>
    </row>
    <row r="70" spans="1:8" x14ac:dyDescent="0.3">
      <c r="A70" s="31">
        <v>67</v>
      </c>
      <c r="B70" s="31" t="s">
        <v>168</v>
      </c>
      <c r="C70" s="24" t="s">
        <v>96</v>
      </c>
      <c r="D70" s="24" t="str">
        <f>IFERROR(INDEX(Partidos!$D$4:$D$107,MATCH($A70,Partidos!$A$4:$A$107,0)),"")</f>
        <v>Panamá</v>
      </c>
      <c r="E70" s="24" t="str">
        <f>IFERROR(INDEX(Partidos!$E$4:$E$107,MATCH($A70,Partidos!$A$4:$A$107,0)),"")</f>
        <v>Inglaterra</v>
      </c>
      <c r="F70" s="32">
        <v>0</v>
      </c>
      <c r="G70" s="32">
        <v>4</v>
      </c>
      <c r="H70" s="33" t="s">
        <v>97</v>
      </c>
    </row>
    <row r="71" spans="1:8" x14ac:dyDescent="0.3">
      <c r="A71" s="29">
        <v>68</v>
      </c>
      <c r="B71" s="29" t="s">
        <v>168</v>
      </c>
      <c r="C71" s="24" t="s">
        <v>96</v>
      </c>
      <c r="D71" s="24" t="str">
        <f>IFERROR(INDEX(Partidos!$D$4:$D$107,MATCH($A71,Partidos!$A$4:$A$107,0)),"")</f>
        <v>Croacia</v>
      </c>
      <c r="E71" s="24" t="str">
        <f>IFERROR(INDEX(Partidos!$E$4:$E$107,MATCH($A71,Partidos!$A$4:$A$107,0)),"")</f>
        <v>Ghana</v>
      </c>
      <c r="F71" s="32">
        <v>0</v>
      </c>
      <c r="G71" s="32">
        <v>0</v>
      </c>
      <c r="H71" s="33" t="s">
        <v>97</v>
      </c>
    </row>
    <row r="72" spans="1:8" x14ac:dyDescent="0.3">
      <c r="A72" s="31">
        <v>69</v>
      </c>
      <c r="B72" s="31" t="s">
        <v>168</v>
      </c>
      <c r="C72" s="24" t="s">
        <v>96</v>
      </c>
      <c r="D72" s="24" t="str">
        <f>IFERROR(INDEX(Partidos!$D$4:$D$107,MATCH($A72,Partidos!$A$4:$A$107,0)),"")</f>
        <v>Colombia</v>
      </c>
      <c r="E72" s="24" t="str">
        <f>IFERROR(INDEX(Partidos!$E$4:$E$107,MATCH($A72,Partidos!$A$4:$A$107,0)),"")</f>
        <v>Portugal</v>
      </c>
      <c r="F72" s="32">
        <v>1</v>
      </c>
      <c r="G72" s="32">
        <v>3</v>
      </c>
      <c r="H72" s="33" t="s">
        <v>97</v>
      </c>
    </row>
    <row r="73" spans="1:8" x14ac:dyDescent="0.3">
      <c r="A73" s="29">
        <v>70</v>
      </c>
      <c r="B73" s="29" t="s">
        <v>168</v>
      </c>
      <c r="C73" s="24" t="s">
        <v>96</v>
      </c>
      <c r="D73" s="24" t="str">
        <f>IFERROR(INDEX(Partidos!$D$4:$D$107,MATCH($A73,Partidos!$A$4:$A$107,0)),"")</f>
        <v>RD Congo</v>
      </c>
      <c r="E73" s="24" t="str">
        <f>IFERROR(INDEX(Partidos!$E$4:$E$107,MATCH($A73,Partidos!$A$4:$A$107,0)),"")</f>
        <v>Uzbekistán</v>
      </c>
      <c r="F73" s="32">
        <v>0</v>
      </c>
      <c r="G73" s="32">
        <v>0</v>
      </c>
      <c r="H73" s="33" t="s">
        <v>97</v>
      </c>
    </row>
    <row r="74" spans="1:8" x14ac:dyDescent="0.3">
      <c r="A74" s="31">
        <v>71</v>
      </c>
      <c r="B74" s="31" t="s">
        <v>168</v>
      </c>
      <c r="C74" s="24" t="s">
        <v>96</v>
      </c>
      <c r="D74" s="24" t="str">
        <f>IFERROR(INDEX(Partidos!$D$4:$D$107,MATCH($A74,Partidos!$A$4:$A$107,0)),"")</f>
        <v>Argelia</v>
      </c>
      <c r="E74" s="24" t="str">
        <f>IFERROR(INDEX(Partidos!$E$4:$E$107,MATCH($A74,Partidos!$A$4:$A$107,0)),"")</f>
        <v>Austria</v>
      </c>
      <c r="F74" s="32">
        <v>0</v>
      </c>
      <c r="G74" s="32">
        <v>1</v>
      </c>
      <c r="H74" s="33" t="s">
        <v>97</v>
      </c>
    </row>
    <row r="75" spans="1:8" x14ac:dyDescent="0.3">
      <c r="A75" s="29">
        <v>72</v>
      </c>
      <c r="B75" s="29" t="s">
        <v>168</v>
      </c>
      <c r="C75" s="24" t="s">
        <v>96</v>
      </c>
      <c r="D75" s="24" t="str">
        <f>IFERROR(INDEX(Partidos!$D$4:$D$107,MATCH($A75,Partidos!$A$4:$A$107,0)),"")</f>
        <v>Jordania</v>
      </c>
      <c r="E75" s="24" t="str">
        <f>IFERROR(INDEX(Partidos!$E$4:$E$107,MATCH($A75,Partidos!$A$4:$A$107,0)),"")</f>
        <v>Argentina</v>
      </c>
      <c r="F75" s="32">
        <v>0</v>
      </c>
      <c r="G75" s="32">
        <v>4</v>
      </c>
      <c r="H75" s="33" t="s">
        <v>97</v>
      </c>
    </row>
    <row r="76" spans="1:8" x14ac:dyDescent="0.3">
      <c r="A76" s="31">
        <v>73</v>
      </c>
      <c r="B76" s="31" t="s">
        <v>170</v>
      </c>
      <c r="C76" s="24" t="s">
        <v>173</v>
      </c>
      <c r="D76" s="24" t="str">
        <f>IFERROR(INDEX(Partidos!$D$4:$D$107,MATCH($A76,Partidos!$A$4:$A$107,0)),"")</f>
        <v>Ganador 1A</v>
      </c>
      <c r="E76" s="24" t="str">
        <f>IFERROR(INDEX(Partidos!$E$4:$E$107,MATCH($A76,Partidos!$A$4:$A$107,0)),"")</f>
        <v>Ganador 2B</v>
      </c>
      <c r="F76" s="32"/>
      <c r="G76" s="32"/>
      <c r="H76" s="32"/>
    </row>
    <row r="77" spans="1:8" x14ac:dyDescent="0.3">
      <c r="A77" s="29">
        <v>74</v>
      </c>
      <c r="B77" s="29" t="s">
        <v>174</v>
      </c>
      <c r="C77" s="24" t="s">
        <v>173</v>
      </c>
      <c r="D77" s="24" t="str">
        <f>IFERROR(INDEX(Partidos!$D$4:$D$107,MATCH($A77,Partidos!$A$4:$A$107,0)),"")</f>
        <v>Ganador 1C</v>
      </c>
      <c r="E77" s="24" t="str">
        <f>IFERROR(INDEX(Partidos!$E$4:$E$107,MATCH($A77,Partidos!$A$4:$A$107,0)),"")</f>
        <v>Ganador 2D</v>
      </c>
      <c r="F77" s="32"/>
      <c r="G77" s="32"/>
      <c r="H77" s="32"/>
    </row>
    <row r="78" spans="1:8" x14ac:dyDescent="0.3">
      <c r="A78" s="31">
        <v>75</v>
      </c>
      <c r="B78" s="31" t="s">
        <v>174</v>
      </c>
      <c r="C78" s="24" t="s">
        <v>173</v>
      </c>
      <c r="D78" s="24" t="str">
        <f>IFERROR(INDEX(Partidos!$D$4:$D$107,MATCH($A78,Partidos!$A$4:$A$107,0)),"")</f>
        <v>Ganador 1E</v>
      </c>
      <c r="E78" s="24" t="str">
        <f>IFERROR(INDEX(Partidos!$E$4:$E$107,MATCH($A78,Partidos!$A$4:$A$107,0)),"")</f>
        <v>Ganador 2F</v>
      </c>
      <c r="F78" s="32"/>
      <c r="G78" s="32"/>
      <c r="H78" s="32"/>
    </row>
    <row r="79" spans="1:8" x14ac:dyDescent="0.3">
      <c r="A79" s="29">
        <v>76</v>
      </c>
      <c r="B79" s="29" t="s">
        <v>174</v>
      </c>
      <c r="C79" s="24" t="s">
        <v>173</v>
      </c>
      <c r="D79" s="24" t="str">
        <f>IFERROR(INDEX(Partidos!$D$4:$D$107,MATCH($A79,Partidos!$A$4:$A$107,0)),"")</f>
        <v>Ganador 1G</v>
      </c>
      <c r="E79" s="24" t="str">
        <f>IFERROR(INDEX(Partidos!$E$4:$E$107,MATCH($A79,Partidos!$A$4:$A$107,0)),"")</f>
        <v>Ganador 2H</v>
      </c>
      <c r="F79" s="32"/>
      <c r="G79" s="32"/>
      <c r="H79" s="32"/>
    </row>
    <row r="80" spans="1:8" x14ac:dyDescent="0.3">
      <c r="A80" s="31">
        <v>77</v>
      </c>
      <c r="B80" s="31" t="s">
        <v>182</v>
      </c>
      <c r="C80" s="24" t="s">
        <v>173</v>
      </c>
      <c r="D80" s="24" t="str">
        <f>IFERROR(INDEX(Partidos!$D$4:$D$107,MATCH($A80,Partidos!$A$4:$A$107,0)),"")</f>
        <v>Ganador 1I</v>
      </c>
      <c r="E80" s="24" t="str">
        <f>IFERROR(INDEX(Partidos!$E$4:$E$107,MATCH($A80,Partidos!$A$4:$A$107,0)),"")</f>
        <v>Ganador 2J</v>
      </c>
      <c r="F80" s="32"/>
      <c r="G80" s="32"/>
      <c r="H80" s="32"/>
    </row>
    <row r="81" spans="1:8" x14ac:dyDescent="0.3">
      <c r="A81" s="29">
        <v>78</v>
      </c>
      <c r="B81" s="29" t="s">
        <v>182</v>
      </c>
      <c r="C81" s="24" t="s">
        <v>173</v>
      </c>
      <c r="D81" s="24" t="str">
        <f>IFERROR(INDEX(Partidos!$D$4:$D$107,MATCH($A81,Partidos!$A$4:$A$107,0)),"")</f>
        <v>Ganador 1K</v>
      </c>
      <c r="E81" s="24" t="str">
        <f>IFERROR(INDEX(Partidos!$E$4:$E$107,MATCH($A81,Partidos!$A$4:$A$107,0)),"")</f>
        <v>Ganador 2L</v>
      </c>
      <c r="F81" s="32"/>
      <c r="G81" s="32"/>
      <c r="H81" s="32"/>
    </row>
    <row r="82" spans="1:8" x14ac:dyDescent="0.3">
      <c r="A82" s="31">
        <v>79</v>
      </c>
      <c r="B82" s="31" t="s">
        <v>182</v>
      </c>
      <c r="C82" s="24" t="s">
        <v>173</v>
      </c>
      <c r="D82" s="24" t="str">
        <f>IFERROR(INDEX(Partidos!$D$4:$D$107,MATCH($A82,Partidos!$A$4:$A$107,0)),"")</f>
        <v>Ganador 1B</v>
      </c>
      <c r="E82" s="24" t="str">
        <f>IFERROR(INDEX(Partidos!$E$4:$E$107,MATCH($A82,Partidos!$A$4:$A$107,0)),"")</f>
        <v>Ganador 2A</v>
      </c>
      <c r="F82" s="32"/>
      <c r="G82" s="32"/>
      <c r="H82" s="32"/>
    </row>
    <row r="83" spans="1:8" x14ac:dyDescent="0.3">
      <c r="A83" s="29">
        <v>80</v>
      </c>
      <c r="B83" s="29" t="s">
        <v>189</v>
      </c>
      <c r="C83" s="24" t="s">
        <v>173</v>
      </c>
      <c r="D83" s="24" t="str">
        <f>IFERROR(INDEX(Partidos!$D$4:$D$107,MATCH($A83,Partidos!$A$4:$A$107,0)),"")</f>
        <v>Ganador 1D</v>
      </c>
      <c r="E83" s="24" t="str">
        <f>IFERROR(INDEX(Partidos!$E$4:$E$107,MATCH($A83,Partidos!$A$4:$A$107,0)),"")</f>
        <v>Ganador 2C</v>
      </c>
      <c r="F83" s="32"/>
      <c r="G83" s="32"/>
      <c r="H83" s="32"/>
    </row>
    <row r="84" spans="1:8" x14ac:dyDescent="0.3">
      <c r="A84" s="31">
        <v>81</v>
      </c>
      <c r="B84" s="31" t="s">
        <v>189</v>
      </c>
      <c r="C84" s="24" t="s">
        <v>173</v>
      </c>
      <c r="D84" s="24" t="str">
        <f>IFERROR(INDEX(Partidos!$D$4:$D$107,MATCH($A84,Partidos!$A$4:$A$107,0)),"")</f>
        <v>Ganador 1F</v>
      </c>
      <c r="E84" s="24" t="str">
        <f>IFERROR(INDEX(Partidos!$E$4:$E$107,MATCH($A84,Partidos!$A$4:$A$107,0)),"")</f>
        <v>Ganador 2E</v>
      </c>
      <c r="F84" s="32"/>
      <c r="G84" s="32"/>
      <c r="H84" s="32"/>
    </row>
    <row r="85" spans="1:8" x14ac:dyDescent="0.3">
      <c r="A85" s="29">
        <v>82</v>
      </c>
      <c r="B85" s="29" t="s">
        <v>189</v>
      </c>
      <c r="C85" s="24" t="s">
        <v>173</v>
      </c>
      <c r="D85" s="24" t="str">
        <f>IFERROR(INDEX(Partidos!$D$4:$D$107,MATCH($A85,Partidos!$A$4:$A$107,0)),"")</f>
        <v>Ganador 1H</v>
      </c>
      <c r="E85" s="24" t="str">
        <f>IFERROR(INDEX(Partidos!$E$4:$E$107,MATCH($A85,Partidos!$A$4:$A$107,0)),"")</f>
        <v>Ganador 2G</v>
      </c>
      <c r="F85" s="32"/>
      <c r="G85" s="32"/>
      <c r="H85" s="32"/>
    </row>
    <row r="86" spans="1:8" x14ac:dyDescent="0.3">
      <c r="A86" s="31">
        <v>83</v>
      </c>
      <c r="B86" s="31" t="s">
        <v>196</v>
      </c>
      <c r="C86" s="24" t="s">
        <v>173</v>
      </c>
      <c r="D86" s="24" t="str">
        <f>IFERROR(INDEX(Partidos!$D$4:$D$107,MATCH($A86,Partidos!$A$4:$A$107,0)),"")</f>
        <v>Ganador 1J</v>
      </c>
      <c r="E86" s="24" t="str">
        <f>IFERROR(INDEX(Partidos!$E$4:$E$107,MATCH($A86,Partidos!$A$4:$A$107,0)),"")</f>
        <v>Ganador 2I</v>
      </c>
      <c r="F86" s="32"/>
      <c r="G86" s="32"/>
      <c r="H86" s="32"/>
    </row>
    <row r="87" spans="1:8" x14ac:dyDescent="0.3">
      <c r="A87" s="29">
        <v>84</v>
      </c>
      <c r="B87" s="29" t="s">
        <v>196</v>
      </c>
      <c r="C87" s="24" t="s">
        <v>173</v>
      </c>
      <c r="D87" s="24" t="str">
        <f>IFERROR(INDEX(Partidos!$D$4:$D$107,MATCH($A87,Partidos!$A$4:$A$107,0)),"")</f>
        <v>Ganador 1L</v>
      </c>
      <c r="E87" s="24" t="str">
        <f>IFERROR(INDEX(Partidos!$E$4:$E$107,MATCH($A87,Partidos!$A$4:$A$107,0)),"")</f>
        <v>Ganador 2K</v>
      </c>
      <c r="F87" s="32"/>
      <c r="G87" s="32"/>
      <c r="H87" s="32"/>
    </row>
    <row r="88" spans="1:8" x14ac:dyDescent="0.3">
      <c r="A88" s="31">
        <v>85</v>
      </c>
      <c r="B88" s="31" t="s">
        <v>196</v>
      </c>
      <c r="C88" s="24" t="s">
        <v>173</v>
      </c>
      <c r="D88" s="24" t="str">
        <f>IFERROR(INDEX(Partidos!$D$4:$D$107,MATCH($A88,Partidos!$A$4:$A$107,0)),"")</f>
        <v>Ganador 3A</v>
      </c>
      <c r="E88" s="24" t="str">
        <f>IFERROR(INDEX(Partidos!$E$4:$E$107,MATCH($A88,Partidos!$A$4:$A$107,0)),"")</f>
        <v>Ganador 3B</v>
      </c>
      <c r="F88" s="32"/>
      <c r="G88" s="32"/>
      <c r="H88" s="32"/>
    </row>
    <row r="89" spans="1:8" x14ac:dyDescent="0.3">
      <c r="A89" s="29">
        <v>86</v>
      </c>
      <c r="B89" s="29" t="s">
        <v>203</v>
      </c>
      <c r="C89" s="24" t="s">
        <v>173</v>
      </c>
      <c r="D89" s="24" t="str">
        <f>IFERROR(INDEX(Partidos!$D$4:$D$107,MATCH($A89,Partidos!$A$4:$A$107,0)),"")</f>
        <v>Ganador 3C</v>
      </c>
      <c r="E89" s="24" t="str">
        <f>IFERROR(INDEX(Partidos!$E$4:$E$107,MATCH($A89,Partidos!$A$4:$A$107,0)),"")</f>
        <v>Ganador 3D</v>
      </c>
      <c r="F89" s="32"/>
      <c r="G89" s="32"/>
      <c r="H89" s="32"/>
    </row>
    <row r="90" spans="1:8" x14ac:dyDescent="0.3">
      <c r="A90" s="31">
        <v>87</v>
      </c>
      <c r="B90" s="31" t="s">
        <v>203</v>
      </c>
      <c r="C90" s="24" t="s">
        <v>173</v>
      </c>
      <c r="D90" s="24" t="str">
        <f>IFERROR(INDEX(Partidos!$D$4:$D$107,MATCH($A90,Partidos!$A$4:$A$107,0)),"")</f>
        <v>Ganador 3E</v>
      </c>
      <c r="E90" s="24" t="str">
        <f>IFERROR(INDEX(Partidos!$E$4:$E$107,MATCH($A90,Partidos!$A$4:$A$107,0)),"")</f>
        <v>Ganador 3F</v>
      </c>
      <c r="F90" s="32"/>
      <c r="G90" s="32"/>
      <c r="H90" s="32"/>
    </row>
    <row r="91" spans="1:8" x14ac:dyDescent="0.3">
      <c r="A91" s="29">
        <v>88</v>
      </c>
      <c r="B91" s="29" t="s">
        <v>203</v>
      </c>
      <c r="C91" s="24" t="s">
        <v>173</v>
      </c>
      <c r="D91" s="24" t="str">
        <f>IFERROR(INDEX(Partidos!$D$4:$D$107,MATCH($A91,Partidos!$A$4:$A$107,0)),"")</f>
        <v>Ganador 3G</v>
      </c>
      <c r="E91" s="24" t="str">
        <f>IFERROR(INDEX(Partidos!$E$4:$E$107,MATCH($A91,Partidos!$A$4:$A$107,0)),"")</f>
        <v>Ganador 3H</v>
      </c>
      <c r="F91" s="32"/>
      <c r="G91" s="32"/>
      <c r="H91" s="32"/>
    </row>
    <row r="92" spans="1:8" x14ac:dyDescent="0.3">
      <c r="A92" s="31">
        <v>89</v>
      </c>
      <c r="B92" s="31" t="s">
        <v>211</v>
      </c>
      <c r="C92" s="24" t="s">
        <v>214</v>
      </c>
      <c r="D92" s="24" t="str">
        <f>IFERROR(INDEX(Partidos!$D$4:$D$107,MATCH($A92,Partidos!$A$4:$A$107,0)),"")</f>
        <v>Ganador Octavos 1</v>
      </c>
      <c r="E92" s="24" t="str">
        <f>IFERROR(INDEX(Partidos!$E$4:$E$107,MATCH($A92,Partidos!$A$4:$A$107,0)),"")</f>
        <v>Ganador Octavos 2</v>
      </c>
      <c r="F92" s="32"/>
      <c r="G92" s="32"/>
      <c r="H92" s="32"/>
    </row>
    <row r="93" spans="1:8" x14ac:dyDescent="0.3">
      <c r="A93" s="29">
        <v>90</v>
      </c>
      <c r="B93" s="29" t="s">
        <v>211</v>
      </c>
      <c r="C93" s="24" t="s">
        <v>214</v>
      </c>
      <c r="D93" s="24" t="str">
        <f>IFERROR(INDEX(Partidos!$D$4:$D$107,MATCH($A93,Partidos!$A$4:$A$107,0)),"")</f>
        <v>Ganador Octavos 3</v>
      </c>
      <c r="E93" s="24" t="str">
        <f>IFERROR(INDEX(Partidos!$E$4:$E$107,MATCH($A93,Partidos!$A$4:$A$107,0)),"")</f>
        <v>Ganador Octavos 4</v>
      </c>
      <c r="F93" s="32"/>
      <c r="G93" s="32"/>
      <c r="H93" s="32"/>
    </row>
    <row r="94" spans="1:8" x14ac:dyDescent="0.3">
      <c r="A94" s="31">
        <v>91</v>
      </c>
      <c r="B94" s="31" t="s">
        <v>217</v>
      </c>
      <c r="C94" s="24" t="s">
        <v>214</v>
      </c>
      <c r="D94" s="24" t="str">
        <f>IFERROR(INDEX(Partidos!$D$4:$D$107,MATCH($A94,Partidos!$A$4:$A$107,0)),"")</f>
        <v>Ganador Octavos 5</v>
      </c>
      <c r="E94" s="24" t="str">
        <f>IFERROR(INDEX(Partidos!$E$4:$E$107,MATCH($A94,Partidos!$A$4:$A$107,0)),"")</f>
        <v>Ganador Octavos 6</v>
      </c>
      <c r="F94" s="32"/>
      <c r="G94" s="32"/>
      <c r="H94" s="32"/>
    </row>
    <row r="95" spans="1:8" x14ac:dyDescent="0.3">
      <c r="A95" s="29">
        <v>92</v>
      </c>
      <c r="B95" s="29" t="s">
        <v>217</v>
      </c>
      <c r="C95" s="24" t="s">
        <v>214</v>
      </c>
      <c r="D95" s="24" t="str">
        <f>IFERROR(INDEX(Partidos!$D$4:$D$107,MATCH($A95,Partidos!$A$4:$A$107,0)),"")</f>
        <v>Ganador Octavos 7</v>
      </c>
      <c r="E95" s="24" t="str">
        <f>IFERROR(INDEX(Partidos!$E$4:$E$107,MATCH($A95,Partidos!$A$4:$A$107,0)),"")</f>
        <v>Ganador Octavos 8</v>
      </c>
      <c r="F95" s="32"/>
      <c r="G95" s="32"/>
      <c r="H95" s="32"/>
    </row>
    <row r="96" spans="1:8" x14ac:dyDescent="0.3">
      <c r="A96" s="31">
        <v>93</v>
      </c>
      <c r="B96" s="31" t="s">
        <v>222</v>
      </c>
      <c r="C96" s="24" t="s">
        <v>214</v>
      </c>
      <c r="D96" s="24" t="str">
        <f>IFERROR(INDEX(Partidos!$D$4:$D$107,MATCH($A96,Partidos!$A$4:$A$107,0)),"")</f>
        <v>Ganador Octavos 9</v>
      </c>
      <c r="E96" s="24" t="str">
        <f>IFERROR(INDEX(Partidos!$E$4:$E$107,MATCH($A96,Partidos!$A$4:$A$107,0)),"")</f>
        <v>Ganador Octavos 10</v>
      </c>
      <c r="F96" s="32"/>
      <c r="G96" s="32"/>
      <c r="H96" s="32"/>
    </row>
    <row r="97" spans="1:8" x14ac:dyDescent="0.3">
      <c r="A97" s="29">
        <v>94</v>
      </c>
      <c r="B97" s="29" t="s">
        <v>222</v>
      </c>
      <c r="C97" s="24" t="s">
        <v>214</v>
      </c>
      <c r="D97" s="24" t="str">
        <f>IFERROR(INDEX(Partidos!$D$4:$D$107,MATCH($A97,Partidos!$A$4:$A$107,0)),"")</f>
        <v>Ganador Octavos 11</v>
      </c>
      <c r="E97" s="24" t="str">
        <f>IFERROR(INDEX(Partidos!$E$4:$E$107,MATCH($A97,Partidos!$A$4:$A$107,0)),"")</f>
        <v>Ganador Octavos 12</v>
      </c>
      <c r="F97" s="32"/>
      <c r="G97" s="32"/>
      <c r="H97" s="32"/>
    </row>
    <row r="98" spans="1:8" x14ac:dyDescent="0.3">
      <c r="A98" s="31">
        <v>95</v>
      </c>
      <c r="B98" s="31" t="s">
        <v>228</v>
      </c>
      <c r="C98" s="24" t="s">
        <v>214</v>
      </c>
      <c r="D98" s="24" t="str">
        <f>IFERROR(INDEX(Partidos!$D$4:$D$107,MATCH($A98,Partidos!$A$4:$A$107,0)),"")</f>
        <v>Ganador Octavos 13</v>
      </c>
      <c r="E98" s="24" t="str">
        <f>IFERROR(INDEX(Partidos!$E$4:$E$107,MATCH($A98,Partidos!$A$4:$A$107,0)),"")</f>
        <v>Ganador Octavos 14</v>
      </c>
      <c r="F98" s="32"/>
      <c r="G98" s="32"/>
      <c r="H98" s="32"/>
    </row>
    <row r="99" spans="1:8" x14ac:dyDescent="0.3">
      <c r="A99" s="29">
        <v>96</v>
      </c>
      <c r="B99" s="29" t="s">
        <v>228</v>
      </c>
      <c r="C99" s="24" t="s">
        <v>214</v>
      </c>
      <c r="D99" s="24" t="str">
        <f>IFERROR(INDEX(Partidos!$D$4:$D$107,MATCH($A99,Partidos!$A$4:$A$107,0)),"")</f>
        <v>Ganador Octavos 15</v>
      </c>
      <c r="E99" s="24" t="str">
        <f>IFERROR(INDEX(Partidos!$E$4:$E$107,MATCH($A99,Partidos!$A$4:$A$107,0)),"")</f>
        <v>Ganador Octavos 16</v>
      </c>
      <c r="F99" s="32"/>
      <c r="G99" s="32"/>
      <c r="H99" s="32"/>
    </row>
    <row r="100" spans="1:8" x14ac:dyDescent="0.3">
      <c r="A100" s="31">
        <v>97</v>
      </c>
      <c r="B100" s="31" t="s">
        <v>233</v>
      </c>
      <c r="C100" s="24" t="s">
        <v>236</v>
      </c>
      <c r="D100" s="24" t="str">
        <f>IFERROR(INDEX(Partidos!$D$4:$D$107,MATCH($A100,Partidos!$A$4:$A$107,0)),"")</f>
        <v>Ganador Cuartos 1</v>
      </c>
      <c r="E100" s="24" t="str">
        <f>IFERROR(INDEX(Partidos!$E$4:$E$107,MATCH($A100,Partidos!$A$4:$A$107,0)),"")</f>
        <v>Ganador Cuartos 2</v>
      </c>
      <c r="F100" s="32"/>
      <c r="G100" s="32"/>
      <c r="H100" s="32"/>
    </row>
    <row r="101" spans="1:8" x14ac:dyDescent="0.3">
      <c r="A101" s="29">
        <v>98</v>
      </c>
      <c r="B101" s="29" t="s">
        <v>237</v>
      </c>
      <c r="C101" s="24" t="s">
        <v>236</v>
      </c>
      <c r="D101" s="24" t="str">
        <f>IFERROR(INDEX(Partidos!$D$4:$D$107,MATCH($A101,Partidos!$A$4:$A$107,0)),"")</f>
        <v>Ganador Cuartos 3</v>
      </c>
      <c r="E101" s="24" t="str">
        <f>IFERROR(INDEX(Partidos!$E$4:$E$107,MATCH($A101,Partidos!$A$4:$A$107,0)),"")</f>
        <v>Ganador Cuartos 4</v>
      </c>
      <c r="F101" s="32"/>
      <c r="G101" s="32"/>
      <c r="H101" s="32"/>
    </row>
    <row r="102" spans="1:8" x14ac:dyDescent="0.3">
      <c r="A102" s="31">
        <v>99</v>
      </c>
      <c r="B102" s="31" t="s">
        <v>240</v>
      </c>
      <c r="C102" s="24" t="s">
        <v>236</v>
      </c>
      <c r="D102" s="24" t="str">
        <f>IFERROR(INDEX(Partidos!$D$4:$D$107,MATCH($A102,Partidos!$A$4:$A$107,0)),"")</f>
        <v>Ganador Cuartos 5</v>
      </c>
      <c r="E102" s="24" t="str">
        <f>IFERROR(INDEX(Partidos!$E$4:$E$107,MATCH($A102,Partidos!$A$4:$A$107,0)),"")</f>
        <v>Ganador Cuartos 6</v>
      </c>
      <c r="F102" s="32"/>
      <c r="G102" s="32"/>
      <c r="H102" s="32"/>
    </row>
    <row r="103" spans="1:8" x14ac:dyDescent="0.3">
      <c r="A103" s="29">
        <v>100</v>
      </c>
      <c r="B103" s="29" t="s">
        <v>240</v>
      </c>
      <c r="C103" s="24" t="s">
        <v>236</v>
      </c>
      <c r="D103" s="24" t="str">
        <f>IFERROR(INDEX(Partidos!$D$4:$D$107,MATCH($A103,Partidos!$A$4:$A$107,0)),"")</f>
        <v>Ganador Cuartos 7</v>
      </c>
      <c r="E103" s="24" t="str">
        <f>IFERROR(INDEX(Partidos!$E$4:$E$107,MATCH($A103,Partidos!$A$4:$A$107,0)),"")</f>
        <v>Ganador Cuartos 8</v>
      </c>
      <c r="F103" s="32"/>
      <c r="G103" s="32"/>
      <c r="H103" s="32"/>
    </row>
    <row r="104" spans="1:8" x14ac:dyDescent="0.3">
      <c r="A104" s="31">
        <v>101</v>
      </c>
      <c r="B104" s="31" t="s">
        <v>245</v>
      </c>
      <c r="C104" s="24" t="s">
        <v>248</v>
      </c>
      <c r="D104" s="24" t="str">
        <f>IFERROR(INDEX(Partidos!$D$4:$D$107,MATCH($A104,Partidos!$A$4:$A$107,0)),"")</f>
        <v>Ganador Semifinal 1</v>
      </c>
      <c r="E104" s="24" t="str">
        <f>IFERROR(INDEX(Partidos!$E$4:$E$107,MATCH($A104,Partidos!$A$4:$A$107,0)),"")</f>
        <v>Ganador Semifinal 2</v>
      </c>
      <c r="F104" s="32"/>
      <c r="G104" s="32"/>
      <c r="H104" s="32"/>
    </row>
    <row r="105" spans="1:8" x14ac:dyDescent="0.3">
      <c r="A105" s="29">
        <v>102</v>
      </c>
      <c r="B105" s="29" t="s">
        <v>249</v>
      </c>
      <c r="C105" s="24" t="s">
        <v>248</v>
      </c>
      <c r="D105" s="24" t="str">
        <f>IFERROR(INDEX(Partidos!$D$4:$D$107,MATCH($A105,Partidos!$A$4:$A$107,0)),"")</f>
        <v>Ganador Semifinal 3</v>
      </c>
      <c r="E105" s="24" t="str">
        <f>IFERROR(INDEX(Partidos!$E$4:$E$107,MATCH($A105,Partidos!$A$4:$A$107,0)),"")</f>
        <v>Ganador Semifinal 4</v>
      </c>
      <c r="F105" s="32"/>
      <c r="G105" s="32"/>
      <c r="H105" s="32"/>
    </row>
    <row r="106" spans="1:8" x14ac:dyDescent="0.3">
      <c r="A106" s="31">
        <v>103</v>
      </c>
      <c r="B106" s="31" t="s">
        <v>252</v>
      </c>
      <c r="C106" s="24" t="s">
        <v>255</v>
      </c>
      <c r="D106" s="24" t="str">
        <f>IFERROR(INDEX(Partidos!$D$4:$D$107,MATCH($A106,Partidos!$A$4:$A$107,0)),"")</f>
        <v>Perdedor Semifinal 1</v>
      </c>
      <c r="E106" s="24" t="str">
        <f>IFERROR(INDEX(Partidos!$E$4:$E$107,MATCH($A106,Partidos!$A$4:$A$107,0)),"")</f>
        <v>Perdedor Semifinal 2</v>
      </c>
      <c r="F106" s="32"/>
      <c r="G106" s="32"/>
      <c r="H106" s="32"/>
    </row>
    <row r="107" spans="1:8" x14ac:dyDescent="0.3">
      <c r="A107" s="29">
        <v>104</v>
      </c>
      <c r="B107" s="29" t="s">
        <v>256</v>
      </c>
      <c r="C107" s="24" t="s">
        <v>257</v>
      </c>
      <c r="D107" s="24" t="str">
        <f>IFERROR(INDEX(Partidos!$D$4:$D$107,MATCH($A107,Partidos!$A$4:$A$107,0)),"")</f>
        <v>Ganador Semifinal 1</v>
      </c>
      <c r="E107" s="24" t="str">
        <f>IFERROR(INDEX(Partidos!$E$4:$E$107,MATCH($A107,Partidos!$A$4:$A$107,0)),"")</f>
        <v>Ganador Semifinal 2</v>
      </c>
      <c r="F107" s="32"/>
      <c r="G107" s="32"/>
      <c r="H107" s="32"/>
    </row>
    <row r="109" spans="1:8" ht="15.6" x14ac:dyDescent="0.3">
      <c r="A109" s="13" t="s">
        <v>279</v>
      </c>
      <c r="B109" s="14"/>
      <c r="C109" s="14"/>
    </row>
    <row r="110" spans="1:8" x14ac:dyDescent="0.3">
      <c r="A110" s="19" t="s">
        <v>67</v>
      </c>
      <c r="B110" s="19" t="s">
        <v>280</v>
      </c>
      <c r="C110" s="19" t="s">
        <v>68</v>
      </c>
    </row>
    <row r="111" spans="1:8" x14ac:dyDescent="0.3">
      <c r="A111" s="29" t="s">
        <v>72</v>
      </c>
      <c r="B111" s="35" t="s">
        <v>296</v>
      </c>
      <c r="C111" s="31">
        <f>IFERROR(Resumen!$B$34,"")</f>
        <v>0</v>
      </c>
    </row>
    <row r="112" spans="1:8" x14ac:dyDescent="0.3">
      <c r="A112" s="31" t="s">
        <v>73</v>
      </c>
      <c r="B112" s="35" t="s">
        <v>298</v>
      </c>
      <c r="C112" s="31">
        <f>IFERROR(Resumen!$B$35,"")</f>
        <v>0</v>
      </c>
    </row>
    <row r="113" spans="1:3" x14ac:dyDescent="0.3">
      <c r="A113" s="29" t="s">
        <v>74</v>
      </c>
      <c r="B113" s="35" t="s">
        <v>297</v>
      </c>
      <c r="C113" s="31">
        <f>IFERROR(Resumen!$B$36,"")</f>
        <v>0</v>
      </c>
    </row>
    <row r="114" spans="1:3" ht="28.8" x14ac:dyDescent="0.3">
      <c r="A114" s="31" t="s">
        <v>75</v>
      </c>
      <c r="B114" s="35" t="s">
        <v>309</v>
      </c>
      <c r="C114" s="31">
        <f>IFERROR(Resumen!$B$37,"")</f>
        <v>0</v>
      </c>
    </row>
    <row r="115" spans="1:3" ht="28.8" x14ac:dyDescent="0.3">
      <c r="A115" s="29" t="s">
        <v>76</v>
      </c>
      <c r="B115" s="35" t="s">
        <v>310</v>
      </c>
      <c r="C115" s="31">
        <f>IFERROR(Resumen!$B$38,"")</f>
        <v>0</v>
      </c>
    </row>
    <row r="116" spans="1:3" ht="28.8" x14ac:dyDescent="0.3">
      <c r="A116" s="31" t="s">
        <v>77</v>
      </c>
      <c r="B116" s="35" t="s">
        <v>311</v>
      </c>
      <c r="C116" s="31">
        <f>IFERROR(Resumen!$B$39,"")</f>
        <v>0</v>
      </c>
    </row>
    <row r="117" spans="1:3" ht="28.8" x14ac:dyDescent="0.3">
      <c r="A117" s="29" t="s">
        <v>78</v>
      </c>
      <c r="B117" s="35" t="s">
        <v>312</v>
      </c>
      <c r="C117" s="31">
        <f>IFERROR(Resumen!$B$40,"")</f>
        <v>0</v>
      </c>
    </row>
    <row r="118" spans="1:3" ht="28.8" x14ac:dyDescent="0.3">
      <c r="A118" s="31" t="s">
        <v>79</v>
      </c>
      <c r="B118" s="35" t="s">
        <v>312</v>
      </c>
      <c r="C118" s="31">
        <f>IFERROR(Resumen!$B$41,"")</f>
        <v>0</v>
      </c>
    </row>
  </sheetData>
  <autoFilter ref="A3:H107" xr:uid="{00000000-0009-0000-0000-00000B000000}"/>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E9E9E"/>
  </sheetPr>
  <dimension ref="A1:H118"/>
  <sheetViews>
    <sheetView showGridLines="0" workbookViewId="0">
      <pane ySplit="3" topLeftCell="A4" activePane="bottomLeft" state="frozen"/>
      <selection pane="bottomLeft" activeCell="I1" sqref="I1"/>
    </sheetView>
  </sheetViews>
  <sheetFormatPr defaultRowHeight="14.4" x14ac:dyDescent="0.3"/>
  <cols>
    <col min="1" max="1" width="30" customWidth="1"/>
    <col min="2" max="2" width="11" customWidth="1"/>
    <col min="3" max="3" width="18" customWidth="1"/>
    <col min="4" max="5" width="22" customWidth="1"/>
    <col min="6" max="7" width="12" customWidth="1"/>
    <col min="8" max="8" width="14" customWidth="1"/>
  </cols>
  <sheetData>
    <row r="1" spans="1:8" ht="43.95" customHeight="1" x14ac:dyDescent="0.3">
      <c r="A1" s="7" t="s">
        <v>313</v>
      </c>
      <c r="B1" s="1"/>
      <c r="C1" s="1"/>
      <c r="D1" s="1"/>
      <c r="E1" s="1"/>
      <c r="F1" s="1"/>
      <c r="G1" s="1"/>
      <c r="H1" s="1"/>
    </row>
    <row r="2" spans="1:8" ht="18" customHeight="1" x14ac:dyDescent="0.3">
      <c r="A2" s="8" t="s">
        <v>276</v>
      </c>
      <c r="B2" s="9"/>
      <c r="C2" s="9"/>
      <c r="D2" s="9"/>
      <c r="E2" s="9"/>
      <c r="F2" s="9"/>
      <c r="G2" s="9"/>
      <c r="H2" s="9"/>
    </row>
    <row r="3" spans="1:8" ht="28.8" x14ac:dyDescent="0.3">
      <c r="A3" s="19" t="s">
        <v>260</v>
      </c>
      <c r="B3" s="19" t="s">
        <v>49</v>
      </c>
      <c r="C3" s="19" t="s">
        <v>90</v>
      </c>
      <c r="D3" s="19" t="s">
        <v>85</v>
      </c>
      <c r="E3" s="19" t="s">
        <v>86</v>
      </c>
      <c r="F3" s="19" t="s">
        <v>277</v>
      </c>
      <c r="G3" s="19" t="s">
        <v>278</v>
      </c>
      <c r="H3" s="19" t="s">
        <v>91</v>
      </c>
    </row>
    <row r="4" spans="1:8" x14ac:dyDescent="0.3">
      <c r="A4" s="31">
        <v>1</v>
      </c>
      <c r="B4" s="31" t="s">
        <v>92</v>
      </c>
      <c r="C4" s="24" t="s">
        <v>96</v>
      </c>
      <c r="D4" s="24" t="str">
        <f>IFERROR(INDEX(Partidos!$D$4:$D$107,MATCH($A4,Partidos!$A$4:$A$107,0)),"")</f>
        <v>México</v>
      </c>
      <c r="E4" s="24" t="str">
        <f>IFERROR(INDEX(Partidos!$E$4:$E$107,MATCH($A4,Partidos!$A$4:$A$107,0)),"")</f>
        <v>Sudáfrica</v>
      </c>
      <c r="F4" s="32">
        <v>2</v>
      </c>
      <c r="G4" s="32">
        <v>0</v>
      </c>
      <c r="H4" s="33" t="s">
        <v>97</v>
      </c>
    </row>
    <row r="5" spans="1:8" x14ac:dyDescent="0.3">
      <c r="A5" s="29">
        <v>2</v>
      </c>
      <c r="B5" s="29" t="s">
        <v>92</v>
      </c>
      <c r="C5" s="24" t="s">
        <v>96</v>
      </c>
      <c r="D5" s="24" t="str">
        <f>IFERROR(INDEX(Partidos!$D$4:$D$107,MATCH($A5,Partidos!$A$4:$A$107,0)),"")</f>
        <v>República de Corea</v>
      </c>
      <c r="E5" s="24" t="str">
        <f>IFERROR(INDEX(Partidos!$E$4:$E$107,MATCH($A5,Partidos!$A$4:$A$107,0)),"")</f>
        <v>República Checa</v>
      </c>
      <c r="F5" s="32">
        <v>2</v>
      </c>
      <c r="G5" s="32">
        <v>0</v>
      </c>
      <c r="H5" s="33" t="s">
        <v>97</v>
      </c>
    </row>
    <row r="6" spans="1:8" x14ac:dyDescent="0.3">
      <c r="A6" s="31">
        <v>3</v>
      </c>
      <c r="B6" s="31" t="s">
        <v>101</v>
      </c>
      <c r="C6" s="24" t="s">
        <v>96</v>
      </c>
      <c r="D6" s="24" t="str">
        <f>IFERROR(INDEX(Partidos!$D$4:$D$107,MATCH($A6,Partidos!$A$4:$A$107,0)),"")</f>
        <v>Canadá</v>
      </c>
      <c r="E6" s="24" t="str">
        <f>IFERROR(INDEX(Partidos!$E$4:$E$107,MATCH($A6,Partidos!$A$4:$A$107,0)),"")</f>
        <v>Bosnia y Herzegovina</v>
      </c>
      <c r="F6" s="32">
        <v>3</v>
      </c>
      <c r="G6" s="32">
        <v>0</v>
      </c>
      <c r="H6" s="33" t="s">
        <v>97</v>
      </c>
    </row>
    <row r="7" spans="1:8" x14ac:dyDescent="0.3">
      <c r="A7" s="29">
        <v>4</v>
      </c>
      <c r="B7" s="29" t="s">
        <v>101</v>
      </c>
      <c r="C7" s="24" t="s">
        <v>96</v>
      </c>
      <c r="D7" s="24" t="str">
        <f>IFERROR(INDEX(Partidos!$D$4:$D$107,MATCH($A7,Partidos!$A$4:$A$107,0)),"")</f>
        <v>Estados Unidos</v>
      </c>
      <c r="E7" s="24" t="str">
        <f>IFERROR(INDEX(Partidos!$E$4:$E$107,MATCH($A7,Partidos!$A$4:$A$107,0)),"")</f>
        <v>Paraguay</v>
      </c>
      <c r="F7" s="32">
        <v>1</v>
      </c>
      <c r="G7" s="32">
        <v>1</v>
      </c>
      <c r="H7" s="33" t="s">
        <v>97</v>
      </c>
    </row>
    <row r="8" spans="1:8" x14ac:dyDescent="0.3">
      <c r="A8" s="31">
        <v>5</v>
      </c>
      <c r="B8" s="31" t="s">
        <v>108</v>
      </c>
      <c r="C8" s="24" t="s">
        <v>96</v>
      </c>
      <c r="D8" s="24" t="str">
        <f>IFERROR(INDEX(Partidos!$D$4:$D$107,MATCH($A8,Partidos!$A$4:$A$107,0)),"")</f>
        <v>Catar</v>
      </c>
      <c r="E8" s="24" t="str">
        <f>IFERROR(INDEX(Partidos!$E$4:$E$107,MATCH($A8,Partidos!$A$4:$A$107,0)),"")</f>
        <v>Suiza</v>
      </c>
      <c r="F8" s="32">
        <v>1</v>
      </c>
      <c r="G8" s="32">
        <v>2</v>
      </c>
      <c r="H8" s="33" t="s">
        <v>97</v>
      </c>
    </row>
    <row r="9" spans="1:8" x14ac:dyDescent="0.3">
      <c r="A9" s="29">
        <v>6</v>
      </c>
      <c r="B9" s="29" t="s">
        <v>108</v>
      </c>
      <c r="C9" s="24" t="s">
        <v>96</v>
      </c>
      <c r="D9" s="24" t="str">
        <f>IFERROR(INDEX(Partidos!$D$4:$D$107,MATCH($A9,Partidos!$A$4:$A$107,0)),"")</f>
        <v>Brasil</v>
      </c>
      <c r="E9" s="24" t="str">
        <f>IFERROR(INDEX(Partidos!$E$4:$E$107,MATCH($A9,Partidos!$A$4:$A$107,0)),"")</f>
        <v>Marruecos</v>
      </c>
      <c r="F9" s="32">
        <v>2</v>
      </c>
      <c r="G9" s="32">
        <v>1</v>
      </c>
      <c r="H9" s="33" t="s">
        <v>97</v>
      </c>
    </row>
    <row r="10" spans="1:8" x14ac:dyDescent="0.3">
      <c r="A10" s="31">
        <v>7</v>
      </c>
      <c r="B10" s="31" t="s">
        <v>108</v>
      </c>
      <c r="C10" s="24" t="s">
        <v>96</v>
      </c>
      <c r="D10" s="24" t="str">
        <f>IFERROR(INDEX(Partidos!$D$4:$D$107,MATCH($A10,Partidos!$A$4:$A$107,0)),"")</f>
        <v>Haití</v>
      </c>
      <c r="E10" s="24" t="str">
        <f>IFERROR(INDEX(Partidos!$E$4:$E$107,MATCH($A10,Partidos!$A$4:$A$107,0)),"")</f>
        <v>Escocia</v>
      </c>
      <c r="F10" s="32">
        <v>0</v>
      </c>
      <c r="G10" s="32">
        <v>2</v>
      </c>
      <c r="H10" s="33" t="s">
        <v>97</v>
      </c>
    </row>
    <row r="11" spans="1:8" x14ac:dyDescent="0.3">
      <c r="A11" s="29">
        <v>8</v>
      </c>
      <c r="B11" s="29" t="s">
        <v>108</v>
      </c>
      <c r="C11" s="24" t="s">
        <v>96</v>
      </c>
      <c r="D11" s="24" t="str">
        <f>IFERROR(INDEX(Partidos!$D$4:$D$107,MATCH($A11,Partidos!$A$4:$A$107,0)),"")</f>
        <v>Australia</v>
      </c>
      <c r="E11" s="24" t="str">
        <f>IFERROR(INDEX(Partidos!$E$4:$E$107,MATCH($A11,Partidos!$A$4:$A$107,0)),"")</f>
        <v>Turquía</v>
      </c>
      <c r="F11" s="32">
        <v>0</v>
      </c>
      <c r="G11" s="32">
        <v>1</v>
      </c>
      <c r="H11" s="33" t="s">
        <v>97</v>
      </c>
    </row>
    <row r="12" spans="1:8" x14ac:dyDescent="0.3">
      <c r="A12" s="31">
        <v>9</v>
      </c>
      <c r="B12" s="31" t="s">
        <v>119</v>
      </c>
      <c r="C12" s="24" t="s">
        <v>96</v>
      </c>
      <c r="D12" s="24" t="str">
        <f>IFERROR(INDEX(Partidos!$D$4:$D$107,MATCH($A12,Partidos!$A$4:$A$107,0)),"")</f>
        <v>Alemania</v>
      </c>
      <c r="E12" s="24" t="str">
        <f>IFERROR(INDEX(Partidos!$E$4:$E$107,MATCH($A12,Partidos!$A$4:$A$107,0)),"")</f>
        <v>Curazao</v>
      </c>
      <c r="F12" s="32">
        <v>5</v>
      </c>
      <c r="G12" s="32">
        <v>0</v>
      </c>
      <c r="H12" s="33" t="s">
        <v>97</v>
      </c>
    </row>
    <row r="13" spans="1:8" x14ac:dyDescent="0.3">
      <c r="A13" s="29">
        <v>10</v>
      </c>
      <c r="B13" s="29" t="s">
        <v>119</v>
      </c>
      <c r="C13" s="24" t="s">
        <v>96</v>
      </c>
      <c r="D13" s="24" t="str">
        <f>IFERROR(INDEX(Partidos!$D$4:$D$107,MATCH($A13,Partidos!$A$4:$A$107,0)),"")</f>
        <v>Países Bajos</v>
      </c>
      <c r="E13" s="24" t="str">
        <f>IFERROR(INDEX(Partidos!$E$4:$E$107,MATCH($A13,Partidos!$A$4:$A$107,0)),"")</f>
        <v>Japón</v>
      </c>
      <c r="F13" s="32">
        <v>1</v>
      </c>
      <c r="G13" s="32">
        <v>0</v>
      </c>
      <c r="H13" s="33" t="s">
        <v>97</v>
      </c>
    </row>
    <row r="14" spans="1:8" x14ac:dyDescent="0.3">
      <c r="A14" s="31">
        <v>11</v>
      </c>
      <c r="B14" s="31" t="s">
        <v>119</v>
      </c>
      <c r="C14" s="24" t="s">
        <v>96</v>
      </c>
      <c r="D14" s="24" t="str">
        <f>IFERROR(INDEX(Partidos!$D$4:$D$107,MATCH($A14,Partidos!$A$4:$A$107,0)),"")</f>
        <v>Costa de Marfil</v>
      </c>
      <c r="E14" s="24" t="str">
        <f>IFERROR(INDEX(Partidos!$E$4:$E$107,MATCH($A14,Partidos!$A$4:$A$107,0)),"")</f>
        <v>Ecuador</v>
      </c>
      <c r="F14" s="32">
        <v>0</v>
      </c>
      <c r="G14" s="32">
        <v>2</v>
      </c>
      <c r="H14" s="33" t="s">
        <v>97</v>
      </c>
    </row>
    <row r="15" spans="1:8" x14ac:dyDescent="0.3">
      <c r="A15" s="29">
        <v>12</v>
      </c>
      <c r="B15" s="29" t="s">
        <v>119</v>
      </c>
      <c r="C15" s="24" t="s">
        <v>96</v>
      </c>
      <c r="D15" s="24" t="str">
        <f>IFERROR(INDEX(Partidos!$D$4:$D$107,MATCH($A15,Partidos!$A$4:$A$107,0)),"")</f>
        <v>Suecia</v>
      </c>
      <c r="E15" s="24" t="str">
        <f>IFERROR(INDEX(Partidos!$E$4:$E$107,MATCH($A15,Partidos!$A$4:$A$107,0)),"")</f>
        <v>Túnez</v>
      </c>
      <c r="F15" s="32">
        <v>0</v>
      </c>
      <c r="G15" s="32">
        <v>1</v>
      </c>
      <c r="H15" s="33" t="s">
        <v>97</v>
      </c>
    </row>
    <row r="16" spans="1:8" x14ac:dyDescent="0.3">
      <c r="A16" s="31">
        <v>13</v>
      </c>
      <c r="B16" s="31" t="s">
        <v>129</v>
      </c>
      <c r="C16" s="24" t="s">
        <v>96</v>
      </c>
      <c r="D16" s="24" t="str">
        <f>IFERROR(INDEX(Partidos!$D$4:$D$107,MATCH($A16,Partidos!$A$4:$A$107,0)),"")</f>
        <v>España</v>
      </c>
      <c r="E16" s="24" t="str">
        <f>IFERROR(INDEX(Partidos!$E$4:$E$107,MATCH($A16,Partidos!$A$4:$A$107,0)),"")</f>
        <v>Cabo Verde</v>
      </c>
      <c r="F16" s="32">
        <v>6</v>
      </c>
      <c r="G16" s="32">
        <v>0</v>
      </c>
      <c r="H16" s="33" t="s">
        <v>97</v>
      </c>
    </row>
    <row r="17" spans="1:8" x14ac:dyDescent="0.3">
      <c r="A17" s="29">
        <v>14</v>
      </c>
      <c r="B17" s="29" t="s">
        <v>129</v>
      </c>
      <c r="C17" s="24" t="s">
        <v>96</v>
      </c>
      <c r="D17" s="24" t="str">
        <f>IFERROR(INDEX(Partidos!$D$4:$D$107,MATCH($A17,Partidos!$A$4:$A$107,0)),"")</f>
        <v>Bélgica</v>
      </c>
      <c r="E17" s="24" t="str">
        <f>IFERROR(INDEX(Partidos!$E$4:$E$107,MATCH($A17,Partidos!$A$4:$A$107,0)),"")</f>
        <v>Egipto</v>
      </c>
      <c r="F17" s="32">
        <v>3</v>
      </c>
      <c r="G17" s="32">
        <v>1</v>
      </c>
      <c r="H17" s="33" t="s">
        <v>97</v>
      </c>
    </row>
    <row r="18" spans="1:8" x14ac:dyDescent="0.3">
      <c r="A18" s="31">
        <v>15</v>
      </c>
      <c r="B18" s="31" t="s">
        <v>129</v>
      </c>
      <c r="C18" s="24" t="s">
        <v>96</v>
      </c>
      <c r="D18" s="24" t="str">
        <f>IFERROR(INDEX(Partidos!$D$4:$D$107,MATCH($A18,Partidos!$A$4:$A$107,0)),"")</f>
        <v>Arabia Saudí</v>
      </c>
      <c r="E18" s="24" t="str">
        <f>IFERROR(INDEX(Partidos!$E$4:$E$107,MATCH($A18,Partidos!$A$4:$A$107,0)),"")</f>
        <v>Uruguay</v>
      </c>
      <c r="F18" s="32">
        <v>0</v>
      </c>
      <c r="G18" s="32">
        <v>2</v>
      </c>
      <c r="H18" s="33" t="s">
        <v>97</v>
      </c>
    </row>
    <row r="19" spans="1:8" x14ac:dyDescent="0.3">
      <c r="A19" s="29">
        <v>16</v>
      </c>
      <c r="B19" s="29" t="s">
        <v>129</v>
      </c>
      <c r="C19" s="24" t="s">
        <v>96</v>
      </c>
      <c r="D19" s="24" t="str">
        <f>IFERROR(INDEX(Partidos!$D$4:$D$107,MATCH($A19,Partidos!$A$4:$A$107,0)),"")</f>
        <v>Irán</v>
      </c>
      <c r="E19" s="24" t="str">
        <f>IFERROR(INDEX(Partidos!$E$4:$E$107,MATCH($A19,Partidos!$A$4:$A$107,0)),"")</f>
        <v>Nueva Zelanda</v>
      </c>
      <c r="F19" s="32">
        <v>0</v>
      </c>
      <c r="G19" s="32">
        <v>1</v>
      </c>
      <c r="H19" s="33" t="s">
        <v>97</v>
      </c>
    </row>
    <row r="20" spans="1:8" x14ac:dyDescent="0.3">
      <c r="A20" s="31">
        <v>17</v>
      </c>
      <c r="B20" s="31" t="s">
        <v>138</v>
      </c>
      <c r="C20" s="24" t="s">
        <v>96</v>
      </c>
      <c r="D20" s="24" t="str">
        <f>IFERROR(INDEX(Partidos!$D$4:$D$107,MATCH($A20,Partidos!$A$4:$A$107,0)),"")</f>
        <v>Francia</v>
      </c>
      <c r="E20" s="24" t="str">
        <f>IFERROR(INDEX(Partidos!$E$4:$E$107,MATCH($A20,Partidos!$A$4:$A$107,0)),"")</f>
        <v>Senegal</v>
      </c>
      <c r="F20" s="32">
        <v>3</v>
      </c>
      <c r="G20" s="32">
        <v>0</v>
      </c>
      <c r="H20" s="33" t="s">
        <v>97</v>
      </c>
    </row>
    <row r="21" spans="1:8" x14ac:dyDescent="0.3">
      <c r="A21" s="29">
        <v>18</v>
      </c>
      <c r="B21" s="29" t="s">
        <v>138</v>
      </c>
      <c r="C21" s="24" t="s">
        <v>96</v>
      </c>
      <c r="D21" s="24" t="str">
        <f>IFERROR(INDEX(Partidos!$D$4:$D$107,MATCH($A21,Partidos!$A$4:$A$107,0)),"")</f>
        <v>Irak</v>
      </c>
      <c r="E21" s="24" t="str">
        <f>IFERROR(INDEX(Partidos!$E$4:$E$107,MATCH($A21,Partidos!$A$4:$A$107,0)),"")</f>
        <v>Noruega</v>
      </c>
      <c r="F21" s="32">
        <v>0</v>
      </c>
      <c r="G21" s="32">
        <v>2</v>
      </c>
      <c r="H21" s="33" t="s">
        <v>97</v>
      </c>
    </row>
    <row r="22" spans="1:8" x14ac:dyDescent="0.3">
      <c r="A22" s="31">
        <v>19</v>
      </c>
      <c r="B22" s="31" t="s">
        <v>138</v>
      </c>
      <c r="C22" s="24" t="s">
        <v>96</v>
      </c>
      <c r="D22" s="24" t="str">
        <f>IFERROR(INDEX(Partidos!$D$4:$D$107,MATCH($A22,Partidos!$A$4:$A$107,0)),"")</f>
        <v>Argentina</v>
      </c>
      <c r="E22" s="24" t="str">
        <f>IFERROR(INDEX(Partidos!$E$4:$E$107,MATCH($A22,Partidos!$A$4:$A$107,0)),"")</f>
        <v>Argelia</v>
      </c>
      <c r="F22" s="32">
        <v>3</v>
      </c>
      <c r="G22" s="32">
        <v>0</v>
      </c>
      <c r="H22" s="33" t="s">
        <v>97</v>
      </c>
    </row>
    <row r="23" spans="1:8" x14ac:dyDescent="0.3">
      <c r="A23" s="29">
        <v>20</v>
      </c>
      <c r="B23" s="29" t="s">
        <v>138</v>
      </c>
      <c r="C23" s="24" t="s">
        <v>96</v>
      </c>
      <c r="D23" s="24" t="str">
        <f>IFERROR(INDEX(Partidos!$D$4:$D$107,MATCH($A23,Partidos!$A$4:$A$107,0)),"")</f>
        <v>Austria</v>
      </c>
      <c r="E23" s="24" t="str">
        <f>IFERROR(INDEX(Partidos!$E$4:$E$107,MATCH($A23,Partidos!$A$4:$A$107,0)),"")</f>
        <v>Jordania</v>
      </c>
      <c r="F23" s="32">
        <v>2</v>
      </c>
      <c r="G23" s="32">
        <v>0</v>
      </c>
      <c r="H23" s="33" t="s">
        <v>97</v>
      </c>
    </row>
    <row r="24" spans="1:8" x14ac:dyDescent="0.3">
      <c r="A24" s="31">
        <v>21</v>
      </c>
      <c r="B24" s="31" t="s">
        <v>147</v>
      </c>
      <c r="C24" s="24" t="s">
        <v>96</v>
      </c>
      <c r="D24" s="24" t="str">
        <f>IFERROR(INDEX(Partidos!$D$4:$D$107,MATCH($A24,Partidos!$A$4:$A$107,0)),"")</f>
        <v>Portugal</v>
      </c>
      <c r="E24" s="24" t="str">
        <f>IFERROR(INDEX(Partidos!$E$4:$E$107,MATCH($A24,Partidos!$A$4:$A$107,0)),"")</f>
        <v>RD Congo</v>
      </c>
      <c r="F24" s="32">
        <v>4</v>
      </c>
      <c r="G24" s="32">
        <v>0</v>
      </c>
      <c r="H24" s="33" t="s">
        <v>97</v>
      </c>
    </row>
    <row r="25" spans="1:8" x14ac:dyDescent="0.3">
      <c r="A25" s="29">
        <v>22</v>
      </c>
      <c r="B25" s="29" t="s">
        <v>147</v>
      </c>
      <c r="C25" s="24" t="s">
        <v>96</v>
      </c>
      <c r="D25" s="24" t="str">
        <f>IFERROR(INDEX(Partidos!$D$4:$D$107,MATCH($A25,Partidos!$A$4:$A$107,0)),"")</f>
        <v>Inglaterra</v>
      </c>
      <c r="E25" s="24" t="str">
        <f>IFERROR(INDEX(Partidos!$E$4:$E$107,MATCH($A25,Partidos!$A$4:$A$107,0)),"")</f>
        <v>Croacia</v>
      </c>
      <c r="F25" s="32">
        <v>1</v>
      </c>
      <c r="G25" s="32">
        <v>1</v>
      </c>
      <c r="H25" s="33" t="s">
        <v>97</v>
      </c>
    </row>
    <row r="26" spans="1:8" x14ac:dyDescent="0.3">
      <c r="A26" s="31">
        <v>23</v>
      </c>
      <c r="B26" s="31" t="s">
        <v>147</v>
      </c>
      <c r="C26" s="24" t="s">
        <v>96</v>
      </c>
      <c r="D26" s="24" t="str">
        <f>IFERROR(INDEX(Partidos!$D$4:$D$107,MATCH($A26,Partidos!$A$4:$A$107,0)),"")</f>
        <v>Ghana</v>
      </c>
      <c r="E26" s="24" t="str">
        <f>IFERROR(INDEX(Partidos!$E$4:$E$107,MATCH($A26,Partidos!$A$4:$A$107,0)),"")</f>
        <v>Panamá</v>
      </c>
      <c r="F26" s="32">
        <v>1</v>
      </c>
      <c r="G26" s="32">
        <v>1</v>
      </c>
      <c r="H26" s="33" t="s">
        <v>97</v>
      </c>
    </row>
    <row r="27" spans="1:8" x14ac:dyDescent="0.3">
      <c r="A27" s="29">
        <v>24</v>
      </c>
      <c r="B27" s="29" t="s">
        <v>147</v>
      </c>
      <c r="C27" s="24" t="s">
        <v>96</v>
      </c>
      <c r="D27" s="24" t="str">
        <f>IFERROR(INDEX(Partidos!$D$4:$D$107,MATCH($A27,Partidos!$A$4:$A$107,0)),"")</f>
        <v>Uzbekistán</v>
      </c>
      <c r="E27" s="24" t="str">
        <f>IFERROR(INDEX(Partidos!$E$4:$E$107,MATCH($A27,Partidos!$A$4:$A$107,0)),"")</f>
        <v>Colombia</v>
      </c>
      <c r="F27" s="32">
        <v>0</v>
      </c>
      <c r="G27" s="32">
        <v>3</v>
      </c>
      <c r="H27" s="33" t="s">
        <v>97</v>
      </c>
    </row>
    <row r="28" spans="1:8" x14ac:dyDescent="0.3">
      <c r="A28" s="31">
        <v>25</v>
      </c>
      <c r="B28" s="31" t="s">
        <v>156</v>
      </c>
      <c r="C28" s="24" t="s">
        <v>96</v>
      </c>
      <c r="D28" s="24" t="str">
        <f>IFERROR(INDEX(Partidos!$D$4:$D$107,MATCH($A28,Partidos!$A$4:$A$107,0)),"")</f>
        <v>República Checa</v>
      </c>
      <c r="E28" s="24" t="str">
        <f>IFERROR(INDEX(Partidos!$E$4:$E$107,MATCH($A28,Partidos!$A$4:$A$107,0)),"")</f>
        <v>Sudáfrica</v>
      </c>
      <c r="F28" s="32">
        <v>0</v>
      </c>
      <c r="G28" s="32">
        <v>1</v>
      </c>
      <c r="H28" s="33" t="s">
        <v>97</v>
      </c>
    </row>
    <row r="29" spans="1:8" x14ac:dyDescent="0.3">
      <c r="A29" s="29">
        <v>26</v>
      </c>
      <c r="B29" s="29" t="s">
        <v>156</v>
      </c>
      <c r="C29" s="24" t="s">
        <v>96</v>
      </c>
      <c r="D29" s="24" t="str">
        <f>IFERROR(INDEX(Partidos!$D$4:$D$107,MATCH($A29,Partidos!$A$4:$A$107,0)),"")</f>
        <v>Suiza</v>
      </c>
      <c r="E29" s="24" t="str">
        <f>IFERROR(INDEX(Partidos!$E$4:$E$107,MATCH($A29,Partidos!$A$4:$A$107,0)),"")</f>
        <v>Bosnia y Herzegovina</v>
      </c>
      <c r="F29" s="32">
        <v>2</v>
      </c>
      <c r="G29" s="32">
        <v>0</v>
      </c>
      <c r="H29" s="33" t="s">
        <v>97</v>
      </c>
    </row>
    <row r="30" spans="1:8" x14ac:dyDescent="0.3">
      <c r="A30" s="31">
        <v>27</v>
      </c>
      <c r="B30" s="31" t="s">
        <v>156</v>
      </c>
      <c r="C30" s="24" t="s">
        <v>96</v>
      </c>
      <c r="D30" s="24" t="str">
        <f>IFERROR(INDEX(Partidos!$D$4:$D$107,MATCH($A30,Partidos!$A$4:$A$107,0)),"")</f>
        <v>Canadá</v>
      </c>
      <c r="E30" s="24" t="str">
        <f>IFERROR(INDEX(Partidos!$E$4:$E$107,MATCH($A30,Partidos!$A$4:$A$107,0)),"")</f>
        <v>Catar</v>
      </c>
      <c r="F30" s="32">
        <v>1</v>
      </c>
      <c r="G30" s="32">
        <v>0</v>
      </c>
      <c r="H30" s="33" t="s">
        <v>97</v>
      </c>
    </row>
    <row r="31" spans="1:8" x14ac:dyDescent="0.3">
      <c r="A31" s="29">
        <v>28</v>
      </c>
      <c r="B31" s="29" t="s">
        <v>156</v>
      </c>
      <c r="C31" s="24" t="s">
        <v>96</v>
      </c>
      <c r="D31" s="24" t="str">
        <f>IFERROR(INDEX(Partidos!$D$4:$D$107,MATCH($A31,Partidos!$A$4:$A$107,0)),"")</f>
        <v>México</v>
      </c>
      <c r="E31" s="24" t="str">
        <f>IFERROR(INDEX(Partidos!$E$4:$E$107,MATCH($A31,Partidos!$A$4:$A$107,0)),"")</f>
        <v>República de Corea</v>
      </c>
      <c r="F31" s="32">
        <v>1</v>
      </c>
      <c r="G31" s="32">
        <v>1</v>
      </c>
      <c r="H31" s="33" t="s">
        <v>97</v>
      </c>
    </row>
    <row r="32" spans="1:8" x14ac:dyDescent="0.3">
      <c r="A32" s="31">
        <v>29</v>
      </c>
      <c r="B32" s="31" t="s">
        <v>157</v>
      </c>
      <c r="C32" s="24" t="s">
        <v>96</v>
      </c>
      <c r="D32" s="24" t="str">
        <f>IFERROR(INDEX(Partidos!$D$4:$D$107,MATCH($A32,Partidos!$A$4:$A$107,0)),"")</f>
        <v>Estados Unidos</v>
      </c>
      <c r="E32" s="24" t="str">
        <f>IFERROR(INDEX(Partidos!$E$4:$E$107,MATCH($A32,Partidos!$A$4:$A$107,0)),"")</f>
        <v>Australia</v>
      </c>
      <c r="F32" s="32">
        <v>1</v>
      </c>
      <c r="G32" s="32">
        <v>0</v>
      </c>
      <c r="H32" s="33" t="s">
        <v>97</v>
      </c>
    </row>
    <row r="33" spans="1:8" x14ac:dyDescent="0.3">
      <c r="A33" s="29">
        <v>30</v>
      </c>
      <c r="B33" s="29" t="s">
        <v>157</v>
      </c>
      <c r="C33" s="24" t="s">
        <v>96</v>
      </c>
      <c r="D33" s="24" t="str">
        <f>IFERROR(INDEX(Partidos!$D$4:$D$107,MATCH($A33,Partidos!$A$4:$A$107,0)),"")</f>
        <v>Escocia</v>
      </c>
      <c r="E33" s="24" t="str">
        <f>IFERROR(INDEX(Partidos!$E$4:$E$107,MATCH($A33,Partidos!$A$4:$A$107,0)),"")</f>
        <v>Marruecos</v>
      </c>
      <c r="F33" s="32">
        <v>0</v>
      </c>
      <c r="G33" s="32">
        <v>2</v>
      </c>
      <c r="H33" s="33" t="s">
        <v>97</v>
      </c>
    </row>
    <row r="34" spans="1:8" x14ac:dyDescent="0.3">
      <c r="A34" s="31">
        <v>31</v>
      </c>
      <c r="B34" s="31" t="s">
        <v>157</v>
      </c>
      <c r="C34" s="24" t="s">
        <v>96</v>
      </c>
      <c r="D34" s="24" t="str">
        <f>IFERROR(INDEX(Partidos!$D$4:$D$107,MATCH($A34,Partidos!$A$4:$A$107,0)),"")</f>
        <v>Brasil</v>
      </c>
      <c r="E34" s="24" t="str">
        <f>IFERROR(INDEX(Partidos!$E$4:$E$107,MATCH($A34,Partidos!$A$4:$A$107,0)),"")</f>
        <v>Haití</v>
      </c>
      <c r="F34" s="32">
        <v>4</v>
      </c>
      <c r="G34" s="32">
        <v>0</v>
      </c>
      <c r="H34" s="33" t="s">
        <v>97</v>
      </c>
    </row>
    <row r="35" spans="1:8" x14ac:dyDescent="0.3">
      <c r="A35" s="29">
        <v>32</v>
      </c>
      <c r="B35" s="29" t="s">
        <v>157</v>
      </c>
      <c r="C35" s="24" t="s">
        <v>96</v>
      </c>
      <c r="D35" s="24" t="str">
        <f>IFERROR(INDEX(Partidos!$D$4:$D$107,MATCH($A35,Partidos!$A$4:$A$107,0)),"")</f>
        <v>Turquía</v>
      </c>
      <c r="E35" s="24" t="str">
        <f>IFERROR(INDEX(Partidos!$E$4:$E$107,MATCH($A35,Partidos!$A$4:$A$107,0)),"")</f>
        <v>Paraguay</v>
      </c>
      <c r="F35" s="32">
        <v>0</v>
      </c>
      <c r="G35" s="32">
        <v>1</v>
      </c>
      <c r="H35" s="33" t="s">
        <v>97</v>
      </c>
    </row>
    <row r="36" spans="1:8" x14ac:dyDescent="0.3">
      <c r="A36" s="31">
        <v>33</v>
      </c>
      <c r="B36" s="31" t="s">
        <v>158</v>
      </c>
      <c r="C36" s="24" t="s">
        <v>96</v>
      </c>
      <c r="D36" s="24" t="str">
        <f>IFERROR(INDEX(Partidos!$D$4:$D$107,MATCH($A36,Partidos!$A$4:$A$107,0)),"")</f>
        <v>Países Bajos</v>
      </c>
      <c r="E36" s="24" t="str">
        <f>IFERROR(INDEX(Partidos!$E$4:$E$107,MATCH($A36,Partidos!$A$4:$A$107,0)),"")</f>
        <v>Suecia</v>
      </c>
      <c r="F36" s="32">
        <v>1</v>
      </c>
      <c r="G36" s="32">
        <v>0</v>
      </c>
      <c r="H36" s="33" t="s">
        <v>97</v>
      </c>
    </row>
    <row r="37" spans="1:8" x14ac:dyDescent="0.3">
      <c r="A37" s="29">
        <v>34</v>
      </c>
      <c r="B37" s="29" t="s">
        <v>158</v>
      </c>
      <c r="C37" s="24" t="s">
        <v>96</v>
      </c>
      <c r="D37" s="24" t="str">
        <f>IFERROR(INDEX(Partidos!$D$4:$D$107,MATCH($A37,Partidos!$A$4:$A$107,0)),"")</f>
        <v>Alemania</v>
      </c>
      <c r="E37" s="24" t="str">
        <f>IFERROR(INDEX(Partidos!$E$4:$E$107,MATCH($A37,Partidos!$A$4:$A$107,0)),"")</f>
        <v>Costa de Marfil</v>
      </c>
      <c r="F37" s="32">
        <v>5</v>
      </c>
      <c r="G37" s="32">
        <v>0</v>
      </c>
      <c r="H37" s="33" t="s">
        <v>97</v>
      </c>
    </row>
    <row r="38" spans="1:8" x14ac:dyDescent="0.3">
      <c r="A38" s="31">
        <v>35</v>
      </c>
      <c r="B38" s="31" t="s">
        <v>158</v>
      </c>
      <c r="C38" s="24" t="s">
        <v>96</v>
      </c>
      <c r="D38" s="24" t="str">
        <f>IFERROR(INDEX(Partidos!$D$4:$D$107,MATCH($A38,Partidos!$A$4:$A$107,0)),"")</f>
        <v>Ecuador</v>
      </c>
      <c r="E38" s="24" t="str">
        <f>IFERROR(INDEX(Partidos!$E$4:$E$107,MATCH($A38,Partidos!$A$4:$A$107,0)),"")</f>
        <v>Curazao</v>
      </c>
      <c r="F38" s="32">
        <v>2</v>
      </c>
      <c r="G38" s="32">
        <v>0</v>
      </c>
      <c r="H38" s="33" t="s">
        <v>97</v>
      </c>
    </row>
    <row r="39" spans="1:8" x14ac:dyDescent="0.3">
      <c r="A39" s="29">
        <v>36</v>
      </c>
      <c r="B39" s="29" t="s">
        <v>158</v>
      </c>
      <c r="C39" s="24" t="s">
        <v>96</v>
      </c>
      <c r="D39" s="24" t="str">
        <f>IFERROR(INDEX(Partidos!$D$4:$D$107,MATCH($A39,Partidos!$A$4:$A$107,0)),"")</f>
        <v>Túnez</v>
      </c>
      <c r="E39" s="24" t="str">
        <f>IFERROR(INDEX(Partidos!$E$4:$E$107,MATCH($A39,Partidos!$A$4:$A$107,0)),"")</f>
        <v>Japón</v>
      </c>
      <c r="F39" s="32">
        <v>0</v>
      </c>
      <c r="G39" s="32">
        <v>1</v>
      </c>
      <c r="H39" s="33" t="s">
        <v>97</v>
      </c>
    </row>
    <row r="40" spans="1:8" x14ac:dyDescent="0.3">
      <c r="A40" s="31">
        <v>37</v>
      </c>
      <c r="B40" s="31" t="s">
        <v>161</v>
      </c>
      <c r="C40" s="24" t="s">
        <v>96</v>
      </c>
      <c r="D40" s="24" t="str">
        <f>IFERROR(INDEX(Partidos!$D$4:$D$107,MATCH($A40,Partidos!$A$4:$A$107,0)),"")</f>
        <v>España</v>
      </c>
      <c r="E40" s="24" t="str">
        <f>IFERROR(INDEX(Partidos!$E$4:$E$107,MATCH($A40,Partidos!$A$4:$A$107,0)),"")</f>
        <v>Arabia Saudí</v>
      </c>
      <c r="F40" s="32">
        <v>4</v>
      </c>
      <c r="G40" s="32">
        <v>1</v>
      </c>
      <c r="H40" s="33" t="s">
        <v>97</v>
      </c>
    </row>
    <row r="41" spans="1:8" x14ac:dyDescent="0.3">
      <c r="A41" s="29">
        <v>38</v>
      </c>
      <c r="B41" s="29" t="s">
        <v>161</v>
      </c>
      <c r="C41" s="24" t="s">
        <v>96</v>
      </c>
      <c r="D41" s="24" t="str">
        <f>IFERROR(INDEX(Partidos!$D$4:$D$107,MATCH($A41,Partidos!$A$4:$A$107,0)),"")</f>
        <v>Bélgica</v>
      </c>
      <c r="E41" s="24" t="str">
        <f>IFERROR(INDEX(Partidos!$E$4:$E$107,MATCH($A41,Partidos!$A$4:$A$107,0)),"")</f>
        <v>Irán</v>
      </c>
      <c r="F41" s="32">
        <v>3</v>
      </c>
      <c r="G41" s="32">
        <v>0</v>
      </c>
      <c r="H41" s="33" t="s">
        <v>97</v>
      </c>
    </row>
    <row r="42" spans="1:8" x14ac:dyDescent="0.3">
      <c r="A42" s="31">
        <v>39</v>
      </c>
      <c r="B42" s="31" t="s">
        <v>161</v>
      </c>
      <c r="C42" s="24" t="s">
        <v>96</v>
      </c>
      <c r="D42" s="24" t="str">
        <f>IFERROR(INDEX(Partidos!$D$4:$D$107,MATCH($A42,Partidos!$A$4:$A$107,0)),"")</f>
        <v>Uruguay</v>
      </c>
      <c r="E42" s="24" t="str">
        <f>IFERROR(INDEX(Partidos!$E$4:$E$107,MATCH($A42,Partidos!$A$4:$A$107,0)),"")</f>
        <v>Cabo Verde</v>
      </c>
      <c r="F42" s="32">
        <v>3</v>
      </c>
      <c r="G42" s="32">
        <v>0</v>
      </c>
      <c r="H42" s="33" t="s">
        <v>97</v>
      </c>
    </row>
    <row r="43" spans="1:8" x14ac:dyDescent="0.3">
      <c r="A43" s="29">
        <v>40</v>
      </c>
      <c r="B43" s="29" t="s">
        <v>161</v>
      </c>
      <c r="C43" s="24" t="s">
        <v>96</v>
      </c>
      <c r="D43" s="24" t="str">
        <f>IFERROR(INDEX(Partidos!$D$4:$D$107,MATCH($A43,Partidos!$A$4:$A$107,0)),"")</f>
        <v>Nueva Zelanda</v>
      </c>
      <c r="E43" s="24" t="str">
        <f>IFERROR(INDEX(Partidos!$E$4:$E$107,MATCH($A43,Partidos!$A$4:$A$107,0)),"")</f>
        <v>Egipto</v>
      </c>
      <c r="F43" s="32">
        <v>0</v>
      </c>
      <c r="G43" s="32">
        <v>2</v>
      </c>
      <c r="H43" s="33" t="s">
        <v>97</v>
      </c>
    </row>
    <row r="44" spans="1:8" x14ac:dyDescent="0.3">
      <c r="A44" s="31">
        <v>41</v>
      </c>
      <c r="B44" s="31" t="s">
        <v>162</v>
      </c>
      <c r="C44" s="24" t="s">
        <v>96</v>
      </c>
      <c r="D44" s="24" t="str">
        <f>IFERROR(INDEX(Partidos!$D$4:$D$107,MATCH($A44,Partidos!$A$4:$A$107,0)),"")</f>
        <v>Argentina</v>
      </c>
      <c r="E44" s="24" t="str">
        <f>IFERROR(INDEX(Partidos!$E$4:$E$107,MATCH($A44,Partidos!$A$4:$A$107,0)),"")</f>
        <v>Austria</v>
      </c>
      <c r="F44" s="32">
        <v>2</v>
      </c>
      <c r="G44" s="32">
        <v>0</v>
      </c>
      <c r="H44" s="33" t="s">
        <v>97</v>
      </c>
    </row>
    <row r="45" spans="1:8" x14ac:dyDescent="0.3">
      <c r="A45" s="29">
        <v>42</v>
      </c>
      <c r="B45" s="29" t="s">
        <v>162</v>
      </c>
      <c r="C45" s="24" t="s">
        <v>96</v>
      </c>
      <c r="D45" s="24" t="str">
        <f>IFERROR(INDEX(Partidos!$D$4:$D$107,MATCH($A45,Partidos!$A$4:$A$107,0)),"")</f>
        <v>Francia</v>
      </c>
      <c r="E45" s="24" t="str">
        <f>IFERROR(INDEX(Partidos!$E$4:$E$107,MATCH($A45,Partidos!$A$4:$A$107,0)),"")</f>
        <v>Irak</v>
      </c>
      <c r="F45" s="32">
        <v>3</v>
      </c>
      <c r="G45" s="32">
        <v>0</v>
      </c>
      <c r="H45" s="33" t="s">
        <v>97</v>
      </c>
    </row>
    <row r="46" spans="1:8" x14ac:dyDescent="0.3">
      <c r="A46" s="31">
        <v>43</v>
      </c>
      <c r="B46" s="31" t="s">
        <v>162</v>
      </c>
      <c r="C46" s="24" t="s">
        <v>96</v>
      </c>
      <c r="D46" s="24" t="str">
        <f>IFERROR(INDEX(Partidos!$D$4:$D$107,MATCH($A46,Partidos!$A$4:$A$107,0)),"")</f>
        <v>Noruega</v>
      </c>
      <c r="E46" s="24" t="str">
        <f>IFERROR(INDEX(Partidos!$E$4:$E$107,MATCH($A46,Partidos!$A$4:$A$107,0)),"")</f>
        <v>Senegal</v>
      </c>
      <c r="F46" s="32">
        <v>2</v>
      </c>
      <c r="G46" s="32">
        <v>1</v>
      </c>
      <c r="H46" s="33" t="s">
        <v>97</v>
      </c>
    </row>
    <row r="47" spans="1:8" x14ac:dyDescent="0.3">
      <c r="A47" s="29">
        <v>44</v>
      </c>
      <c r="B47" s="29" t="s">
        <v>162</v>
      </c>
      <c r="C47" s="24" t="s">
        <v>96</v>
      </c>
      <c r="D47" s="24" t="str">
        <f>IFERROR(INDEX(Partidos!$D$4:$D$107,MATCH($A47,Partidos!$A$4:$A$107,0)),"")</f>
        <v>Jordania</v>
      </c>
      <c r="E47" s="24" t="str">
        <f>IFERROR(INDEX(Partidos!$E$4:$E$107,MATCH($A47,Partidos!$A$4:$A$107,0)),"")</f>
        <v>Argelia</v>
      </c>
      <c r="F47" s="32">
        <v>2</v>
      </c>
      <c r="G47" s="32">
        <v>1</v>
      </c>
      <c r="H47" s="33" t="s">
        <v>97</v>
      </c>
    </row>
    <row r="48" spans="1:8" x14ac:dyDescent="0.3">
      <c r="A48" s="31">
        <v>45</v>
      </c>
      <c r="B48" s="31" t="s">
        <v>164</v>
      </c>
      <c r="C48" s="24" t="s">
        <v>96</v>
      </c>
      <c r="D48" s="24" t="str">
        <f>IFERROR(INDEX(Partidos!$D$4:$D$107,MATCH($A48,Partidos!$A$4:$A$107,0)),"")</f>
        <v>Portugal</v>
      </c>
      <c r="E48" s="24" t="str">
        <f>IFERROR(INDEX(Partidos!$E$4:$E$107,MATCH($A48,Partidos!$A$4:$A$107,0)),"")</f>
        <v>Uzbekistán</v>
      </c>
      <c r="F48" s="32">
        <v>3</v>
      </c>
      <c r="G48" s="32">
        <v>0</v>
      </c>
      <c r="H48" s="33" t="s">
        <v>97</v>
      </c>
    </row>
    <row r="49" spans="1:8" x14ac:dyDescent="0.3">
      <c r="A49" s="29">
        <v>46</v>
      </c>
      <c r="B49" s="29" t="s">
        <v>164</v>
      </c>
      <c r="C49" s="24" t="s">
        <v>96</v>
      </c>
      <c r="D49" s="24" t="str">
        <f>IFERROR(INDEX(Partidos!$D$4:$D$107,MATCH($A49,Partidos!$A$4:$A$107,0)),"")</f>
        <v>Inglaterra</v>
      </c>
      <c r="E49" s="24" t="str">
        <f>IFERROR(INDEX(Partidos!$E$4:$E$107,MATCH($A49,Partidos!$A$4:$A$107,0)),"")</f>
        <v>Ghana</v>
      </c>
      <c r="F49" s="32">
        <v>2</v>
      </c>
      <c r="G49" s="32">
        <v>0</v>
      </c>
      <c r="H49" s="33" t="s">
        <v>97</v>
      </c>
    </row>
    <row r="50" spans="1:8" x14ac:dyDescent="0.3">
      <c r="A50" s="31">
        <v>47</v>
      </c>
      <c r="B50" s="31" t="s">
        <v>164</v>
      </c>
      <c r="C50" s="24" t="s">
        <v>96</v>
      </c>
      <c r="D50" s="24" t="str">
        <f>IFERROR(INDEX(Partidos!$D$4:$D$107,MATCH($A50,Partidos!$A$4:$A$107,0)),"")</f>
        <v>Panamá</v>
      </c>
      <c r="E50" s="24" t="str">
        <f>IFERROR(INDEX(Partidos!$E$4:$E$107,MATCH($A50,Partidos!$A$4:$A$107,0)),"")</f>
        <v>Croacia</v>
      </c>
      <c r="F50" s="32">
        <v>0</v>
      </c>
      <c r="G50" s="32">
        <v>2</v>
      </c>
      <c r="H50" s="33" t="s">
        <v>97</v>
      </c>
    </row>
    <row r="51" spans="1:8" x14ac:dyDescent="0.3">
      <c r="A51" s="29">
        <v>48</v>
      </c>
      <c r="B51" s="29" t="s">
        <v>164</v>
      </c>
      <c r="C51" s="24" t="s">
        <v>96</v>
      </c>
      <c r="D51" s="24" t="str">
        <f>IFERROR(INDEX(Partidos!$D$4:$D$107,MATCH($A51,Partidos!$A$4:$A$107,0)),"")</f>
        <v>Colombia</v>
      </c>
      <c r="E51" s="24" t="str">
        <f>IFERROR(INDEX(Partidos!$E$4:$E$107,MATCH($A51,Partidos!$A$4:$A$107,0)),"")</f>
        <v>RD Congo</v>
      </c>
      <c r="F51" s="32">
        <v>2</v>
      </c>
      <c r="G51" s="32">
        <v>0</v>
      </c>
      <c r="H51" s="33" t="s">
        <v>97</v>
      </c>
    </row>
    <row r="52" spans="1:8" x14ac:dyDescent="0.3">
      <c r="A52" s="31">
        <v>49</v>
      </c>
      <c r="B52" s="31" t="s">
        <v>165</v>
      </c>
      <c r="C52" s="24" t="s">
        <v>96</v>
      </c>
      <c r="D52" s="24" t="str">
        <f>IFERROR(INDEX(Partidos!$D$4:$D$107,MATCH($A52,Partidos!$A$4:$A$107,0)),"")</f>
        <v>Suiza</v>
      </c>
      <c r="E52" s="24" t="str">
        <f>IFERROR(INDEX(Partidos!$E$4:$E$107,MATCH($A52,Partidos!$A$4:$A$107,0)),"")</f>
        <v>Canadá</v>
      </c>
      <c r="F52" s="32">
        <v>1</v>
      </c>
      <c r="G52" s="32">
        <v>2</v>
      </c>
      <c r="H52" s="33" t="s">
        <v>97</v>
      </c>
    </row>
    <row r="53" spans="1:8" x14ac:dyDescent="0.3">
      <c r="A53" s="29">
        <v>50</v>
      </c>
      <c r="B53" s="29" t="s">
        <v>165</v>
      </c>
      <c r="C53" s="24" t="s">
        <v>96</v>
      </c>
      <c r="D53" s="24" t="str">
        <f>IFERROR(INDEX(Partidos!$D$4:$D$107,MATCH($A53,Partidos!$A$4:$A$107,0)),"")</f>
        <v>Bosnia y Herzegovina</v>
      </c>
      <c r="E53" s="24" t="str">
        <f>IFERROR(INDEX(Partidos!$E$4:$E$107,MATCH($A53,Partidos!$A$4:$A$107,0)),"")</f>
        <v>Catar</v>
      </c>
      <c r="F53" s="32">
        <v>1</v>
      </c>
      <c r="G53" s="32">
        <v>2</v>
      </c>
      <c r="H53" s="33" t="s">
        <v>97</v>
      </c>
    </row>
    <row r="54" spans="1:8" x14ac:dyDescent="0.3">
      <c r="A54" s="31">
        <v>51</v>
      </c>
      <c r="B54" s="31" t="s">
        <v>165</v>
      </c>
      <c r="C54" s="24" t="s">
        <v>96</v>
      </c>
      <c r="D54" s="24" t="str">
        <f>IFERROR(INDEX(Partidos!$D$4:$D$107,MATCH($A54,Partidos!$A$4:$A$107,0)),"")</f>
        <v>Escocia</v>
      </c>
      <c r="E54" s="24" t="str">
        <f>IFERROR(INDEX(Partidos!$E$4:$E$107,MATCH($A54,Partidos!$A$4:$A$107,0)),"")</f>
        <v>Brasil</v>
      </c>
      <c r="F54" s="32">
        <v>0</v>
      </c>
      <c r="G54" s="32">
        <v>2</v>
      </c>
      <c r="H54" s="33" t="s">
        <v>97</v>
      </c>
    </row>
    <row r="55" spans="1:8" x14ac:dyDescent="0.3">
      <c r="A55" s="29">
        <v>52</v>
      </c>
      <c r="B55" s="29" t="s">
        <v>165</v>
      </c>
      <c r="C55" s="24" t="s">
        <v>96</v>
      </c>
      <c r="D55" s="24" t="str">
        <f>IFERROR(INDEX(Partidos!$D$4:$D$107,MATCH($A55,Partidos!$A$4:$A$107,0)),"")</f>
        <v>Marruecos</v>
      </c>
      <c r="E55" s="24" t="str">
        <f>IFERROR(INDEX(Partidos!$E$4:$E$107,MATCH($A55,Partidos!$A$4:$A$107,0)),"")</f>
        <v>Haití</v>
      </c>
      <c r="F55" s="32">
        <v>2</v>
      </c>
      <c r="G55" s="32">
        <v>0</v>
      </c>
      <c r="H55" s="33" t="s">
        <v>97</v>
      </c>
    </row>
    <row r="56" spans="1:8" x14ac:dyDescent="0.3">
      <c r="A56" s="31">
        <v>53</v>
      </c>
      <c r="B56" s="31" t="s">
        <v>165</v>
      </c>
      <c r="C56" s="24" t="s">
        <v>96</v>
      </c>
      <c r="D56" s="24" t="str">
        <f>IFERROR(INDEX(Partidos!$D$4:$D$107,MATCH($A56,Partidos!$A$4:$A$107,0)),"")</f>
        <v>República Checa</v>
      </c>
      <c r="E56" s="24" t="str">
        <f>IFERROR(INDEX(Partidos!$E$4:$E$107,MATCH($A56,Partidos!$A$4:$A$107,0)),"")</f>
        <v>México</v>
      </c>
      <c r="F56" s="32">
        <v>1</v>
      </c>
      <c r="G56" s="32">
        <v>2</v>
      </c>
      <c r="H56" s="33" t="s">
        <v>97</v>
      </c>
    </row>
    <row r="57" spans="1:8" x14ac:dyDescent="0.3">
      <c r="A57" s="29">
        <v>54</v>
      </c>
      <c r="B57" s="29" t="s">
        <v>165</v>
      </c>
      <c r="C57" s="24" t="s">
        <v>96</v>
      </c>
      <c r="D57" s="24" t="str">
        <f>IFERROR(INDEX(Partidos!$D$4:$D$107,MATCH($A57,Partidos!$A$4:$A$107,0)),"")</f>
        <v>Sudáfrica</v>
      </c>
      <c r="E57" s="24" t="str">
        <f>IFERROR(INDEX(Partidos!$E$4:$E$107,MATCH($A57,Partidos!$A$4:$A$107,0)),"")</f>
        <v>República de Corea</v>
      </c>
      <c r="F57" s="32">
        <v>0</v>
      </c>
      <c r="G57" s="32">
        <v>1</v>
      </c>
      <c r="H57" s="33" t="s">
        <v>97</v>
      </c>
    </row>
    <row r="58" spans="1:8" x14ac:dyDescent="0.3">
      <c r="A58" s="31">
        <v>55</v>
      </c>
      <c r="B58" s="31" t="s">
        <v>166</v>
      </c>
      <c r="C58" s="24" t="s">
        <v>96</v>
      </c>
      <c r="D58" s="24" t="str">
        <f>IFERROR(INDEX(Partidos!$D$4:$D$107,MATCH($A58,Partidos!$A$4:$A$107,0)),"")</f>
        <v>Curazao</v>
      </c>
      <c r="E58" s="24" t="str">
        <f>IFERROR(INDEX(Partidos!$E$4:$E$107,MATCH($A58,Partidos!$A$4:$A$107,0)),"")</f>
        <v>Costa de Marfil</v>
      </c>
      <c r="F58" s="32">
        <v>0</v>
      </c>
      <c r="G58" s="32">
        <v>1</v>
      </c>
      <c r="H58" s="33" t="s">
        <v>97</v>
      </c>
    </row>
    <row r="59" spans="1:8" x14ac:dyDescent="0.3">
      <c r="A59" s="29">
        <v>56</v>
      </c>
      <c r="B59" s="29" t="s">
        <v>166</v>
      </c>
      <c r="C59" s="24" t="s">
        <v>96</v>
      </c>
      <c r="D59" s="24" t="str">
        <f>IFERROR(INDEX(Partidos!$D$4:$D$107,MATCH($A59,Partidos!$A$4:$A$107,0)),"")</f>
        <v>Ecuador</v>
      </c>
      <c r="E59" s="24" t="str">
        <f>IFERROR(INDEX(Partidos!$E$4:$E$107,MATCH($A59,Partidos!$A$4:$A$107,0)),"")</f>
        <v>Alemania</v>
      </c>
      <c r="F59" s="32">
        <v>1</v>
      </c>
      <c r="G59" s="32">
        <v>3</v>
      </c>
      <c r="H59" s="33" t="s">
        <v>97</v>
      </c>
    </row>
    <row r="60" spans="1:8" x14ac:dyDescent="0.3">
      <c r="A60" s="31">
        <v>57</v>
      </c>
      <c r="B60" s="31" t="s">
        <v>166</v>
      </c>
      <c r="C60" s="24" t="s">
        <v>96</v>
      </c>
      <c r="D60" s="24" t="str">
        <f>IFERROR(INDEX(Partidos!$D$4:$D$107,MATCH($A60,Partidos!$A$4:$A$107,0)),"")</f>
        <v>Japón</v>
      </c>
      <c r="E60" s="24" t="str">
        <f>IFERROR(INDEX(Partidos!$E$4:$E$107,MATCH($A60,Partidos!$A$4:$A$107,0)),"")</f>
        <v>Suecia</v>
      </c>
      <c r="F60" s="32">
        <v>2</v>
      </c>
      <c r="G60" s="32">
        <v>1</v>
      </c>
      <c r="H60" s="33" t="s">
        <v>97</v>
      </c>
    </row>
    <row r="61" spans="1:8" x14ac:dyDescent="0.3">
      <c r="A61" s="29">
        <v>58</v>
      </c>
      <c r="B61" s="29" t="s">
        <v>166</v>
      </c>
      <c r="C61" s="24" t="s">
        <v>96</v>
      </c>
      <c r="D61" s="24" t="str">
        <f>IFERROR(INDEX(Partidos!$D$4:$D$107,MATCH($A61,Partidos!$A$4:$A$107,0)),"")</f>
        <v>Túnez</v>
      </c>
      <c r="E61" s="24" t="str">
        <f>IFERROR(INDEX(Partidos!$E$4:$E$107,MATCH($A61,Partidos!$A$4:$A$107,0)),"")</f>
        <v>Países Bajos</v>
      </c>
      <c r="F61" s="32">
        <v>0</v>
      </c>
      <c r="G61" s="32">
        <v>1</v>
      </c>
      <c r="H61" s="33" t="s">
        <v>97</v>
      </c>
    </row>
    <row r="62" spans="1:8" x14ac:dyDescent="0.3">
      <c r="A62" s="31">
        <v>59</v>
      </c>
      <c r="B62" s="31" t="s">
        <v>166</v>
      </c>
      <c r="C62" s="24" t="s">
        <v>96</v>
      </c>
      <c r="D62" s="24" t="str">
        <f>IFERROR(INDEX(Partidos!$D$4:$D$107,MATCH($A62,Partidos!$A$4:$A$107,0)),"")</f>
        <v>Turquía</v>
      </c>
      <c r="E62" s="24" t="str">
        <f>IFERROR(INDEX(Partidos!$E$4:$E$107,MATCH($A62,Partidos!$A$4:$A$107,0)),"")</f>
        <v>Estados Unidos</v>
      </c>
      <c r="F62" s="32">
        <v>2</v>
      </c>
      <c r="G62" s="32">
        <v>1</v>
      </c>
      <c r="H62" s="33" t="s">
        <v>97</v>
      </c>
    </row>
    <row r="63" spans="1:8" x14ac:dyDescent="0.3">
      <c r="A63" s="29">
        <v>60</v>
      </c>
      <c r="B63" s="29" t="s">
        <v>166</v>
      </c>
      <c r="C63" s="24" t="s">
        <v>96</v>
      </c>
      <c r="D63" s="24" t="str">
        <f>IFERROR(INDEX(Partidos!$D$4:$D$107,MATCH($A63,Partidos!$A$4:$A$107,0)),"")</f>
        <v>Paraguay</v>
      </c>
      <c r="E63" s="24" t="str">
        <f>IFERROR(INDEX(Partidos!$E$4:$E$107,MATCH($A63,Partidos!$A$4:$A$107,0)),"")</f>
        <v>Australia</v>
      </c>
      <c r="F63" s="32">
        <v>1</v>
      </c>
      <c r="G63" s="32">
        <v>0</v>
      </c>
      <c r="H63" s="33" t="s">
        <v>97</v>
      </c>
    </row>
    <row r="64" spans="1:8" x14ac:dyDescent="0.3">
      <c r="A64" s="31">
        <v>61</v>
      </c>
      <c r="B64" s="31" t="s">
        <v>167</v>
      </c>
      <c r="C64" s="24" t="s">
        <v>96</v>
      </c>
      <c r="D64" s="24" t="str">
        <f>IFERROR(INDEX(Partidos!$D$4:$D$107,MATCH($A64,Partidos!$A$4:$A$107,0)),"")</f>
        <v>Noruega</v>
      </c>
      <c r="E64" s="24" t="str">
        <f>IFERROR(INDEX(Partidos!$E$4:$E$107,MATCH($A64,Partidos!$A$4:$A$107,0)),"")</f>
        <v>Francia</v>
      </c>
      <c r="F64" s="32">
        <v>1</v>
      </c>
      <c r="G64" s="32">
        <v>3</v>
      </c>
      <c r="H64" s="33" t="s">
        <v>97</v>
      </c>
    </row>
    <row r="65" spans="1:8" x14ac:dyDescent="0.3">
      <c r="A65" s="29">
        <v>62</v>
      </c>
      <c r="B65" s="29" t="s">
        <v>167</v>
      </c>
      <c r="C65" s="24" t="s">
        <v>96</v>
      </c>
      <c r="D65" s="24" t="str">
        <f>IFERROR(INDEX(Partidos!$D$4:$D$107,MATCH($A65,Partidos!$A$4:$A$107,0)),"")</f>
        <v>Senegal</v>
      </c>
      <c r="E65" s="24" t="str">
        <f>IFERROR(INDEX(Partidos!$E$4:$E$107,MATCH($A65,Partidos!$A$4:$A$107,0)),"")</f>
        <v>Irak</v>
      </c>
      <c r="F65" s="32">
        <v>2</v>
      </c>
      <c r="G65" s="32">
        <v>0</v>
      </c>
      <c r="H65" s="33" t="s">
        <v>97</v>
      </c>
    </row>
    <row r="66" spans="1:8" x14ac:dyDescent="0.3">
      <c r="A66" s="31">
        <v>63</v>
      </c>
      <c r="B66" s="31" t="s">
        <v>167</v>
      </c>
      <c r="C66" s="24" t="s">
        <v>96</v>
      </c>
      <c r="D66" s="24" t="str">
        <f>IFERROR(INDEX(Partidos!$D$4:$D$107,MATCH($A66,Partidos!$A$4:$A$107,0)),"")</f>
        <v>Cabo Verde</v>
      </c>
      <c r="E66" s="24" t="str">
        <f>IFERROR(INDEX(Partidos!$E$4:$E$107,MATCH($A66,Partidos!$A$4:$A$107,0)),"")</f>
        <v>Arabia Saudí</v>
      </c>
      <c r="F66" s="32">
        <v>0</v>
      </c>
      <c r="G66" s="32">
        <v>2</v>
      </c>
      <c r="H66" s="33" t="s">
        <v>97</v>
      </c>
    </row>
    <row r="67" spans="1:8" x14ac:dyDescent="0.3">
      <c r="A67" s="29">
        <v>64</v>
      </c>
      <c r="B67" s="29" t="s">
        <v>167</v>
      </c>
      <c r="C67" s="24" t="s">
        <v>96</v>
      </c>
      <c r="D67" s="24" t="str">
        <f>IFERROR(INDEX(Partidos!$D$4:$D$107,MATCH($A67,Partidos!$A$4:$A$107,0)),"")</f>
        <v>Uruguay</v>
      </c>
      <c r="E67" s="24" t="str">
        <f>IFERROR(INDEX(Partidos!$E$4:$E$107,MATCH($A67,Partidos!$A$4:$A$107,0)),"")</f>
        <v>España</v>
      </c>
      <c r="F67" s="32">
        <v>1</v>
      </c>
      <c r="G67" s="32">
        <v>2</v>
      </c>
      <c r="H67" s="33" t="s">
        <v>97</v>
      </c>
    </row>
    <row r="68" spans="1:8" x14ac:dyDescent="0.3">
      <c r="A68" s="31">
        <v>65</v>
      </c>
      <c r="B68" s="31" t="s">
        <v>167</v>
      </c>
      <c r="C68" s="24" t="s">
        <v>96</v>
      </c>
      <c r="D68" s="24" t="str">
        <f>IFERROR(INDEX(Partidos!$D$4:$D$107,MATCH($A68,Partidos!$A$4:$A$107,0)),"")</f>
        <v>Egipto</v>
      </c>
      <c r="E68" s="24" t="str">
        <f>IFERROR(INDEX(Partidos!$E$4:$E$107,MATCH($A68,Partidos!$A$4:$A$107,0)),"")</f>
        <v>Irán</v>
      </c>
      <c r="F68" s="32">
        <v>2</v>
      </c>
      <c r="G68" s="32">
        <v>1</v>
      </c>
      <c r="H68" s="33" t="s">
        <v>97</v>
      </c>
    </row>
    <row r="69" spans="1:8" x14ac:dyDescent="0.3">
      <c r="A69" s="29">
        <v>66</v>
      </c>
      <c r="B69" s="29" t="s">
        <v>167</v>
      </c>
      <c r="C69" s="24" t="s">
        <v>96</v>
      </c>
      <c r="D69" s="24" t="str">
        <f>IFERROR(INDEX(Partidos!$D$4:$D$107,MATCH($A69,Partidos!$A$4:$A$107,0)),"")</f>
        <v>Nueva Zelanda</v>
      </c>
      <c r="E69" s="24" t="str">
        <f>IFERROR(INDEX(Partidos!$E$4:$E$107,MATCH($A69,Partidos!$A$4:$A$107,0)),"")</f>
        <v>Bélgica</v>
      </c>
      <c r="F69" s="32">
        <v>0</v>
      </c>
      <c r="G69" s="32">
        <v>2</v>
      </c>
      <c r="H69" s="33" t="s">
        <v>97</v>
      </c>
    </row>
    <row r="70" spans="1:8" x14ac:dyDescent="0.3">
      <c r="A70" s="31">
        <v>67</v>
      </c>
      <c r="B70" s="31" t="s">
        <v>168</v>
      </c>
      <c r="C70" s="24" t="s">
        <v>96</v>
      </c>
      <c r="D70" s="24" t="str">
        <f>IFERROR(INDEX(Partidos!$D$4:$D$107,MATCH($A70,Partidos!$A$4:$A$107,0)),"")</f>
        <v>Panamá</v>
      </c>
      <c r="E70" s="24" t="str">
        <f>IFERROR(INDEX(Partidos!$E$4:$E$107,MATCH($A70,Partidos!$A$4:$A$107,0)),"")</f>
        <v>Inglaterra</v>
      </c>
      <c r="F70" s="32">
        <v>1</v>
      </c>
      <c r="G70" s="32">
        <v>2</v>
      </c>
      <c r="H70" s="33" t="s">
        <v>97</v>
      </c>
    </row>
    <row r="71" spans="1:8" x14ac:dyDescent="0.3">
      <c r="A71" s="29">
        <v>68</v>
      </c>
      <c r="B71" s="29" t="s">
        <v>168</v>
      </c>
      <c r="C71" s="24" t="s">
        <v>96</v>
      </c>
      <c r="D71" s="24" t="str">
        <f>IFERROR(INDEX(Partidos!$D$4:$D$107,MATCH($A71,Partidos!$A$4:$A$107,0)),"")</f>
        <v>Croacia</v>
      </c>
      <c r="E71" s="24" t="str">
        <f>IFERROR(INDEX(Partidos!$E$4:$E$107,MATCH($A71,Partidos!$A$4:$A$107,0)),"")</f>
        <v>Ghana</v>
      </c>
      <c r="F71" s="32">
        <v>2</v>
      </c>
      <c r="G71" s="32">
        <v>0</v>
      </c>
      <c r="H71" s="33" t="s">
        <v>97</v>
      </c>
    </row>
    <row r="72" spans="1:8" x14ac:dyDescent="0.3">
      <c r="A72" s="31">
        <v>69</v>
      </c>
      <c r="B72" s="31" t="s">
        <v>168</v>
      </c>
      <c r="C72" s="24" t="s">
        <v>96</v>
      </c>
      <c r="D72" s="24" t="str">
        <f>IFERROR(INDEX(Partidos!$D$4:$D$107,MATCH($A72,Partidos!$A$4:$A$107,0)),"")</f>
        <v>Colombia</v>
      </c>
      <c r="E72" s="24" t="str">
        <f>IFERROR(INDEX(Partidos!$E$4:$E$107,MATCH($A72,Partidos!$A$4:$A$107,0)),"")</f>
        <v>Portugal</v>
      </c>
      <c r="F72" s="32">
        <v>1</v>
      </c>
      <c r="G72" s="32">
        <v>2</v>
      </c>
      <c r="H72" s="33" t="s">
        <v>97</v>
      </c>
    </row>
    <row r="73" spans="1:8" x14ac:dyDescent="0.3">
      <c r="A73" s="29">
        <v>70</v>
      </c>
      <c r="B73" s="29" t="s">
        <v>168</v>
      </c>
      <c r="C73" s="24" t="s">
        <v>96</v>
      </c>
      <c r="D73" s="24" t="str">
        <f>IFERROR(INDEX(Partidos!$D$4:$D$107,MATCH($A73,Partidos!$A$4:$A$107,0)),"")</f>
        <v>RD Congo</v>
      </c>
      <c r="E73" s="24" t="str">
        <f>IFERROR(INDEX(Partidos!$E$4:$E$107,MATCH($A73,Partidos!$A$4:$A$107,0)),"")</f>
        <v>Uzbekistán</v>
      </c>
      <c r="F73" s="32">
        <v>2</v>
      </c>
      <c r="G73" s="32">
        <v>3</v>
      </c>
      <c r="H73" s="33" t="s">
        <v>97</v>
      </c>
    </row>
    <row r="74" spans="1:8" x14ac:dyDescent="0.3">
      <c r="A74" s="31">
        <v>71</v>
      </c>
      <c r="B74" s="31" t="s">
        <v>168</v>
      </c>
      <c r="C74" s="24" t="s">
        <v>96</v>
      </c>
      <c r="D74" s="24" t="str">
        <f>IFERROR(INDEX(Partidos!$D$4:$D$107,MATCH($A74,Partidos!$A$4:$A$107,0)),"")</f>
        <v>Argelia</v>
      </c>
      <c r="E74" s="24" t="str">
        <f>IFERROR(INDEX(Partidos!$E$4:$E$107,MATCH($A74,Partidos!$A$4:$A$107,0)),"")</f>
        <v>Austria</v>
      </c>
      <c r="F74" s="32">
        <v>0</v>
      </c>
      <c r="G74" s="32">
        <v>2</v>
      </c>
      <c r="H74" s="33" t="s">
        <v>97</v>
      </c>
    </row>
    <row r="75" spans="1:8" x14ac:dyDescent="0.3">
      <c r="A75" s="29">
        <v>72</v>
      </c>
      <c r="B75" s="29" t="s">
        <v>168</v>
      </c>
      <c r="C75" s="24" t="s">
        <v>96</v>
      </c>
      <c r="D75" s="24" t="str">
        <f>IFERROR(INDEX(Partidos!$D$4:$D$107,MATCH($A75,Partidos!$A$4:$A$107,0)),"")</f>
        <v>Jordania</v>
      </c>
      <c r="E75" s="24" t="str">
        <f>IFERROR(INDEX(Partidos!$E$4:$E$107,MATCH($A75,Partidos!$A$4:$A$107,0)),"")</f>
        <v>Argentina</v>
      </c>
      <c r="F75" s="32">
        <v>0</v>
      </c>
      <c r="G75" s="32">
        <v>2</v>
      </c>
      <c r="H75" s="33" t="s">
        <v>97</v>
      </c>
    </row>
    <row r="76" spans="1:8" x14ac:dyDescent="0.3">
      <c r="A76" s="31">
        <v>73</v>
      </c>
      <c r="B76" s="31" t="s">
        <v>170</v>
      </c>
      <c r="C76" s="24" t="s">
        <v>173</v>
      </c>
      <c r="D76" s="24" t="str">
        <f>IFERROR(INDEX(Partidos!$D$4:$D$107,MATCH($A76,Partidos!$A$4:$A$107,0)),"")</f>
        <v>Ganador 1A</v>
      </c>
      <c r="E76" s="24" t="str">
        <f>IFERROR(INDEX(Partidos!$E$4:$E$107,MATCH($A76,Partidos!$A$4:$A$107,0)),"")</f>
        <v>Ganador 2B</v>
      </c>
      <c r="F76" s="32"/>
      <c r="G76" s="32"/>
      <c r="H76" s="32"/>
    </row>
    <row r="77" spans="1:8" x14ac:dyDescent="0.3">
      <c r="A77" s="29">
        <v>74</v>
      </c>
      <c r="B77" s="29" t="s">
        <v>174</v>
      </c>
      <c r="C77" s="24" t="s">
        <v>173</v>
      </c>
      <c r="D77" s="24" t="str">
        <f>IFERROR(INDEX(Partidos!$D$4:$D$107,MATCH($A77,Partidos!$A$4:$A$107,0)),"")</f>
        <v>Ganador 1C</v>
      </c>
      <c r="E77" s="24" t="str">
        <f>IFERROR(INDEX(Partidos!$E$4:$E$107,MATCH($A77,Partidos!$A$4:$A$107,0)),"")</f>
        <v>Ganador 2D</v>
      </c>
      <c r="F77" s="32"/>
      <c r="G77" s="32"/>
      <c r="H77" s="32"/>
    </row>
    <row r="78" spans="1:8" x14ac:dyDescent="0.3">
      <c r="A78" s="31">
        <v>75</v>
      </c>
      <c r="B78" s="31" t="s">
        <v>174</v>
      </c>
      <c r="C78" s="24" t="s">
        <v>173</v>
      </c>
      <c r="D78" s="24" t="str">
        <f>IFERROR(INDEX(Partidos!$D$4:$D$107,MATCH($A78,Partidos!$A$4:$A$107,0)),"")</f>
        <v>Ganador 1E</v>
      </c>
      <c r="E78" s="24" t="str">
        <f>IFERROR(INDEX(Partidos!$E$4:$E$107,MATCH($A78,Partidos!$A$4:$A$107,0)),"")</f>
        <v>Ganador 2F</v>
      </c>
      <c r="F78" s="32"/>
      <c r="G78" s="32"/>
      <c r="H78" s="32"/>
    </row>
    <row r="79" spans="1:8" x14ac:dyDescent="0.3">
      <c r="A79" s="29">
        <v>76</v>
      </c>
      <c r="B79" s="29" t="s">
        <v>174</v>
      </c>
      <c r="C79" s="24" t="s">
        <v>173</v>
      </c>
      <c r="D79" s="24" t="str">
        <f>IFERROR(INDEX(Partidos!$D$4:$D$107,MATCH($A79,Partidos!$A$4:$A$107,0)),"")</f>
        <v>Ganador 1G</v>
      </c>
      <c r="E79" s="24" t="str">
        <f>IFERROR(INDEX(Partidos!$E$4:$E$107,MATCH($A79,Partidos!$A$4:$A$107,0)),"")</f>
        <v>Ganador 2H</v>
      </c>
      <c r="F79" s="32"/>
      <c r="G79" s="32"/>
      <c r="H79" s="32"/>
    </row>
    <row r="80" spans="1:8" x14ac:dyDescent="0.3">
      <c r="A80" s="31">
        <v>77</v>
      </c>
      <c r="B80" s="31" t="s">
        <v>182</v>
      </c>
      <c r="C80" s="24" t="s">
        <v>173</v>
      </c>
      <c r="D80" s="24" t="str">
        <f>IFERROR(INDEX(Partidos!$D$4:$D$107,MATCH($A80,Partidos!$A$4:$A$107,0)),"")</f>
        <v>Ganador 1I</v>
      </c>
      <c r="E80" s="24" t="str">
        <f>IFERROR(INDEX(Partidos!$E$4:$E$107,MATCH($A80,Partidos!$A$4:$A$107,0)),"")</f>
        <v>Ganador 2J</v>
      </c>
      <c r="F80" s="32"/>
      <c r="G80" s="32"/>
      <c r="H80" s="32"/>
    </row>
    <row r="81" spans="1:8" x14ac:dyDescent="0.3">
      <c r="A81" s="29">
        <v>78</v>
      </c>
      <c r="B81" s="29" t="s">
        <v>182</v>
      </c>
      <c r="C81" s="24" t="s">
        <v>173</v>
      </c>
      <c r="D81" s="24" t="str">
        <f>IFERROR(INDEX(Partidos!$D$4:$D$107,MATCH($A81,Partidos!$A$4:$A$107,0)),"")</f>
        <v>Ganador 1K</v>
      </c>
      <c r="E81" s="24" t="str">
        <f>IFERROR(INDEX(Partidos!$E$4:$E$107,MATCH($A81,Partidos!$A$4:$A$107,0)),"")</f>
        <v>Ganador 2L</v>
      </c>
      <c r="F81" s="32"/>
      <c r="G81" s="32"/>
      <c r="H81" s="32"/>
    </row>
    <row r="82" spans="1:8" x14ac:dyDescent="0.3">
      <c r="A82" s="31">
        <v>79</v>
      </c>
      <c r="B82" s="31" t="s">
        <v>182</v>
      </c>
      <c r="C82" s="24" t="s">
        <v>173</v>
      </c>
      <c r="D82" s="24" t="str">
        <f>IFERROR(INDEX(Partidos!$D$4:$D$107,MATCH($A82,Partidos!$A$4:$A$107,0)),"")</f>
        <v>Ganador 1B</v>
      </c>
      <c r="E82" s="24" t="str">
        <f>IFERROR(INDEX(Partidos!$E$4:$E$107,MATCH($A82,Partidos!$A$4:$A$107,0)),"")</f>
        <v>Ganador 2A</v>
      </c>
      <c r="F82" s="32"/>
      <c r="G82" s="32"/>
      <c r="H82" s="32"/>
    </row>
    <row r="83" spans="1:8" x14ac:dyDescent="0.3">
      <c r="A83" s="29">
        <v>80</v>
      </c>
      <c r="B83" s="29" t="s">
        <v>189</v>
      </c>
      <c r="C83" s="24" t="s">
        <v>173</v>
      </c>
      <c r="D83" s="24" t="str">
        <f>IFERROR(INDEX(Partidos!$D$4:$D$107,MATCH($A83,Partidos!$A$4:$A$107,0)),"")</f>
        <v>Ganador 1D</v>
      </c>
      <c r="E83" s="24" t="str">
        <f>IFERROR(INDEX(Partidos!$E$4:$E$107,MATCH($A83,Partidos!$A$4:$A$107,0)),"")</f>
        <v>Ganador 2C</v>
      </c>
      <c r="F83" s="32"/>
      <c r="G83" s="32"/>
      <c r="H83" s="32"/>
    </row>
    <row r="84" spans="1:8" x14ac:dyDescent="0.3">
      <c r="A84" s="31">
        <v>81</v>
      </c>
      <c r="B84" s="31" t="s">
        <v>189</v>
      </c>
      <c r="C84" s="24" t="s">
        <v>173</v>
      </c>
      <c r="D84" s="24" t="str">
        <f>IFERROR(INDEX(Partidos!$D$4:$D$107,MATCH($A84,Partidos!$A$4:$A$107,0)),"")</f>
        <v>Ganador 1F</v>
      </c>
      <c r="E84" s="24" t="str">
        <f>IFERROR(INDEX(Partidos!$E$4:$E$107,MATCH($A84,Partidos!$A$4:$A$107,0)),"")</f>
        <v>Ganador 2E</v>
      </c>
      <c r="F84" s="32"/>
      <c r="G84" s="32"/>
      <c r="H84" s="32"/>
    </row>
    <row r="85" spans="1:8" x14ac:dyDescent="0.3">
      <c r="A85" s="29">
        <v>82</v>
      </c>
      <c r="B85" s="29" t="s">
        <v>189</v>
      </c>
      <c r="C85" s="24" t="s">
        <v>173</v>
      </c>
      <c r="D85" s="24" t="str">
        <f>IFERROR(INDEX(Partidos!$D$4:$D$107,MATCH($A85,Partidos!$A$4:$A$107,0)),"")</f>
        <v>Ganador 1H</v>
      </c>
      <c r="E85" s="24" t="str">
        <f>IFERROR(INDEX(Partidos!$E$4:$E$107,MATCH($A85,Partidos!$A$4:$A$107,0)),"")</f>
        <v>Ganador 2G</v>
      </c>
      <c r="F85" s="32"/>
      <c r="G85" s="32"/>
      <c r="H85" s="32"/>
    </row>
    <row r="86" spans="1:8" x14ac:dyDescent="0.3">
      <c r="A86" s="31">
        <v>83</v>
      </c>
      <c r="B86" s="31" t="s">
        <v>196</v>
      </c>
      <c r="C86" s="24" t="s">
        <v>173</v>
      </c>
      <c r="D86" s="24" t="str">
        <f>IFERROR(INDEX(Partidos!$D$4:$D$107,MATCH($A86,Partidos!$A$4:$A$107,0)),"")</f>
        <v>Ganador 1J</v>
      </c>
      <c r="E86" s="24" t="str">
        <f>IFERROR(INDEX(Partidos!$E$4:$E$107,MATCH($A86,Partidos!$A$4:$A$107,0)),"")</f>
        <v>Ganador 2I</v>
      </c>
      <c r="F86" s="32"/>
      <c r="G86" s="32"/>
      <c r="H86" s="32"/>
    </row>
    <row r="87" spans="1:8" x14ac:dyDescent="0.3">
      <c r="A87" s="29">
        <v>84</v>
      </c>
      <c r="B87" s="29" t="s">
        <v>196</v>
      </c>
      <c r="C87" s="24" t="s">
        <v>173</v>
      </c>
      <c r="D87" s="24" t="str">
        <f>IFERROR(INDEX(Partidos!$D$4:$D$107,MATCH($A87,Partidos!$A$4:$A$107,0)),"")</f>
        <v>Ganador 1L</v>
      </c>
      <c r="E87" s="24" t="str">
        <f>IFERROR(INDEX(Partidos!$E$4:$E$107,MATCH($A87,Partidos!$A$4:$A$107,0)),"")</f>
        <v>Ganador 2K</v>
      </c>
      <c r="F87" s="32"/>
      <c r="G87" s="32"/>
      <c r="H87" s="32"/>
    </row>
    <row r="88" spans="1:8" x14ac:dyDescent="0.3">
      <c r="A88" s="31">
        <v>85</v>
      </c>
      <c r="B88" s="31" t="s">
        <v>196</v>
      </c>
      <c r="C88" s="24" t="s">
        <v>173</v>
      </c>
      <c r="D88" s="24" t="str">
        <f>IFERROR(INDEX(Partidos!$D$4:$D$107,MATCH($A88,Partidos!$A$4:$A$107,0)),"")</f>
        <v>Ganador 3A</v>
      </c>
      <c r="E88" s="24" t="str">
        <f>IFERROR(INDEX(Partidos!$E$4:$E$107,MATCH($A88,Partidos!$A$4:$A$107,0)),"")</f>
        <v>Ganador 3B</v>
      </c>
      <c r="F88" s="32"/>
      <c r="G88" s="32"/>
      <c r="H88" s="32"/>
    </row>
    <row r="89" spans="1:8" x14ac:dyDescent="0.3">
      <c r="A89" s="29">
        <v>86</v>
      </c>
      <c r="B89" s="29" t="s">
        <v>203</v>
      </c>
      <c r="C89" s="24" t="s">
        <v>173</v>
      </c>
      <c r="D89" s="24" t="str">
        <f>IFERROR(INDEX(Partidos!$D$4:$D$107,MATCH($A89,Partidos!$A$4:$A$107,0)),"")</f>
        <v>Ganador 3C</v>
      </c>
      <c r="E89" s="24" t="str">
        <f>IFERROR(INDEX(Partidos!$E$4:$E$107,MATCH($A89,Partidos!$A$4:$A$107,0)),"")</f>
        <v>Ganador 3D</v>
      </c>
      <c r="F89" s="32"/>
      <c r="G89" s="32"/>
      <c r="H89" s="32"/>
    </row>
    <row r="90" spans="1:8" x14ac:dyDescent="0.3">
      <c r="A90" s="31">
        <v>87</v>
      </c>
      <c r="B90" s="31" t="s">
        <v>203</v>
      </c>
      <c r="C90" s="24" t="s">
        <v>173</v>
      </c>
      <c r="D90" s="24" t="str">
        <f>IFERROR(INDEX(Partidos!$D$4:$D$107,MATCH($A90,Partidos!$A$4:$A$107,0)),"")</f>
        <v>Ganador 3E</v>
      </c>
      <c r="E90" s="24" t="str">
        <f>IFERROR(INDEX(Partidos!$E$4:$E$107,MATCH($A90,Partidos!$A$4:$A$107,0)),"")</f>
        <v>Ganador 3F</v>
      </c>
      <c r="F90" s="32"/>
      <c r="G90" s="32"/>
      <c r="H90" s="32"/>
    </row>
    <row r="91" spans="1:8" x14ac:dyDescent="0.3">
      <c r="A91" s="29">
        <v>88</v>
      </c>
      <c r="B91" s="29" t="s">
        <v>203</v>
      </c>
      <c r="C91" s="24" t="s">
        <v>173</v>
      </c>
      <c r="D91" s="24" t="str">
        <f>IFERROR(INDEX(Partidos!$D$4:$D$107,MATCH($A91,Partidos!$A$4:$A$107,0)),"")</f>
        <v>Ganador 3G</v>
      </c>
      <c r="E91" s="24" t="str">
        <f>IFERROR(INDEX(Partidos!$E$4:$E$107,MATCH($A91,Partidos!$A$4:$A$107,0)),"")</f>
        <v>Ganador 3H</v>
      </c>
      <c r="F91" s="32"/>
      <c r="G91" s="32"/>
      <c r="H91" s="32"/>
    </row>
    <row r="92" spans="1:8" x14ac:dyDescent="0.3">
      <c r="A92" s="31">
        <v>89</v>
      </c>
      <c r="B92" s="31" t="s">
        <v>211</v>
      </c>
      <c r="C92" s="24" t="s">
        <v>214</v>
      </c>
      <c r="D92" s="24" t="str">
        <f>IFERROR(INDEX(Partidos!$D$4:$D$107,MATCH($A92,Partidos!$A$4:$A$107,0)),"")</f>
        <v>Ganador Octavos 1</v>
      </c>
      <c r="E92" s="24" t="str">
        <f>IFERROR(INDEX(Partidos!$E$4:$E$107,MATCH($A92,Partidos!$A$4:$A$107,0)),"")</f>
        <v>Ganador Octavos 2</v>
      </c>
      <c r="F92" s="32"/>
      <c r="G92" s="32"/>
      <c r="H92" s="32"/>
    </row>
    <row r="93" spans="1:8" x14ac:dyDescent="0.3">
      <c r="A93" s="29">
        <v>90</v>
      </c>
      <c r="B93" s="29" t="s">
        <v>211</v>
      </c>
      <c r="C93" s="24" t="s">
        <v>214</v>
      </c>
      <c r="D93" s="24" t="str">
        <f>IFERROR(INDEX(Partidos!$D$4:$D$107,MATCH($A93,Partidos!$A$4:$A$107,0)),"")</f>
        <v>Ganador Octavos 3</v>
      </c>
      <c r="E93" s="24" t="str">
        <f>IFERROR(INDEX(Partidos!$E$4:$E$107,MATCH($A93,Partidos!$A$4:$A$107,0)),"")</f>
        <v>Ganador Octavos 4</v>
      </c>
      <c r="F93" s="32"/>
      <c r="G93" s="32"/>
      <c r="H93" s="32"/>
    </row>
    <row r="94" spans="1:8" x14ac:dyDescent="0.3">
      <c r="A94" s="31">
        <v>91</v>
      </c>
      <c r="B94" s="31" t="s">
        <v>217</v>
      </c>
      <c r="C94" s="24" t="s">
        <v>214</v>
      </c>
      <c r="D94" s="24" t="str">
        <f>IFERROR(INDEX(Partidos!$D$4:$D$107,MATCH($A94,Partidos!$A$4:$A$107,0)),"")</f>
        <v>Ganador Octavos 5</v>
      </c>
      <c r="E94" s="24" t="str">
        <f>IFERROR(INDEX(Partidos!$E$4:$E$107,MATCH($A94,Partidos!$A$4:$A$107,0)),"")</f>
        <v>Ganador Octavos 6</v>
      </c>
      <c r="F94" s="32"/>
      <c r="G94" s="32"/>
      <c r="H94" s="32"/>
    </row>
    <row r="95" spans="1:8" x14ac:dyDescent="0.3">
      <c r="A95" s="29">
        <v>92</v>
      </c>
      <c r="B95" s="29" t="s">
        <v>217</v>
      </c>
      <c r="C95" s="24" t="s">
        <v>214</v>
      </c>
      <c r="D95" s="24" t="str">
        <f>IFERROR(INDEX(Partidos!$D$4:$D$107,MATCH($A95,Partidos!$A$4:$A$107,0)),"")</f>
        <v>Ganador Octavos 7</v>
      </c>
      <c r="E95" s="24" t="str">
        <f>IFERROR(INDEX(Partidos!$E$4:$E$107,MATCH($A95,Partidos!$A$4:$A$107,0)),"")</f>
        <v>Ganador Octavos 8</v>
      </c>
      <c r="F95" s="32"/>
      <c r="G95" s="32"/>
      <c r="H95" s="32"/>
    </row>
    <row r="96" spans="1:8" x14ac:dyDescent="0.3">
      <c r="A96" s="31">
        <v>93</v>
      </c>
      <c r="B96" s="31" t="s">
        <v>222</v>
      </c>
      <c r="C96" s="24" t="s">
        <v>214</v>
      </c>
      <c r="D96" s="24" t="str">
        <f>IFERROR(INDEX(Partidos!$D$4:$D$107,MATCH($A96,Partidos!$A$4:$A$107,0)),"")</f>
        <v>Ganador Octavos 9</v>
      </c>
      <c r="E96" s="24" t="str">
        <f>IFERROR(INDEX(Partidos!$E$4:$E$107,MATCH($A96,Partidos!$A$4:$A$107,0)),"")</f>
        <v>Ganador Octavos 10</v>
      </c>
      <c r="F96" s="32"/>
      <c r="G96" s="32"/>
      <c r="H96" s="32"/>
    </row>
    <row r="97" spans="1:8" x14ac:dyDescent="0.3">
      <c r="A97" s="29">
        <v>94</v>
      </c>
      <c r="B97" s="29" t="s">
        <v>222</v>
      </c>
      <c r="C97" s="24" t="s">
        <v>214</v>
      </c>
      <c r="D97" s="24" t="str">
        <f>IFERROR(INDEX(Partidos!$D$4:$D$107,MATCH($A97,Partidos!$A$4:$A$107,0)),"")</f>
        <v>Ganador Octavos 11</v>
      </c>
      <c r="E97" s="24" t="str">
        <f>IFERROR(INDEX(Partidos!$E$4:$E$107,MATCH($A97,Partidos!$A$4:$A$107,0)),"")</f>
        <v>Ganador Octavos 12</v>
      </c>
      <c r="F97" s="32"/>
      <c r="G97" s="32"/>
      <c r="H97" s="32"/>
    </row>
    <row r="98" spans="1:8" x14ac:dyDescent="0.3">
      <c r="A98" s="31">
        <v>95</v>
      </c>
      <c r="B98" s="31" t="s">
        <v>228</v>
      </c>
      <c r="C98" s="24" t="s">
        <v>214</v>
      </c>
      <c r="D98" s="24" t="str">
        <f>IFERROR(INDEX(Partidos!$D$4:$D$107,MATCH($A98,Partidos!$A$4:$A$107,0)),"")</f>
        <v>Ganador Octavos 13</v>
      </c>
      <c r="E98" s="24" t="str">
        <f>IFERROR(INDEX(Partidos!$E$4:$E$107,MATCH($A98,Partidos!$A$4:$A$107,0)),"")</f>
        <v>Ganador Octavos 14</v>
      </c>
      <c r="F98" s="32"/>
      <c r="G98" s="32"/>
      <c r="H98" s="32"/>
    </row>
    <row r="99" spans="1:8" x14ac:dyDescent="0.3">
      <c r="A99" s="29">
        <v>96</v>
      </c>
      <c r="B99" s="29" t="s">
        <v>228</v>
      </c>
      <c r="C99" s="24" t="s">
        <v>214</v>
      </c>
      <c r="D99" s="24" t="str">
        <f>IFERROR(INDEX(Partidos!$D$4:$D$107,MATCH($A99,Partidos!$A$4:$A$107,0)),"")</f>
        <v>Ganador Octavos 15</v>
      </c>
      <c r="E99" s="24" t="str">
        <f>IFERROR(INDEX(Partidos!$E$4:$E$107,MATCH($A99,Partidos!$A$4:$A$107,0)),"")</f>
        <v>Ganador Octavos 16</v>
      </c>
      <c r="F99" s="32"/>
      <c r="G99" s="32"/>
      <c r="H99" s="32"/>
    </row>
    <row r="100" spans="1:8" x14ac:dyDescent="0.3">
      <c r="A100" s="31">
        <v>97</v>
      </c>
      <c r="B100" s="31" t="s">
        <v>233</v>
      </c>
      <c r="C100" s="24" t="s">
        <v>236</v>
      </c>
      <c r="D100" s="24" t="str">
        <f>IFERROR(INDEX(Partidos!$D$4:$D$107,MATCH($A100,Partidos!$A$4:$A$107,0)),"")</f>
        <v>Ganador Cuartos 1</v>
      </c>
      <c r="E100" s="24" t="str">
        <f>IFERROR(INDEX(Partidos!$E$4:$E$107,MATCH($A100,Partidos!$A$4:$A$107,0)),"")</f>
        <v>Ganador Cuartos 2</v>
      </c>
      <c r="F100" s="32"/>
      <c r="G100" s="32"/>
      <c r="H100" s="32"/>
    </row>
    <row r="101" spans="1:8" x14ac:dyDescent="0.3">
      <c r="A101" s="29">
        <v>98</v>
      </c>
      <c r="B101" s="29" t="s">
        <v>237</v>
      </c>
      <c r="C101" s="24" t="s">
        <v>236</v>
      </c>
      <c r="D101" s="24" t="str">
        <f>IFERROR(INDEX(Partidos!$D$4:$D$107,MATCH($A101,Partidos!$A$4:$A$107,0)),"")</f>
        <v>Ganador Cuartos 3</v>
      </c>
      <c r="E101" s="24" t="str">
        <f>IFERROR(INDEX(Partidos!$E$4:$E$107,MATCH($A101,Partidos!$A$4:$A$107,0)),"")</f>
        <v>Ganador Cuartos 4</v>
      </c>
      <c r="F101" s="32"/>
      <c r="G101" s="32"/>
      <c r="H101" s="32"/>
    </row>
    <row r="102" spans="1:8" x14ac:dyDescent="0.3">
      <c r="A102" s="31">
        <v>99</v>
      </c>
      <c r="B102" s="31" t="s">
        <v>240</v>
      </c>
      <c r="C102" s="24" t="s">
        <v>236</v>
      </c>
      <c r="D102" s="24" t="str">
        <f>IFERROR(INDEX(Partidos!$D$4:$D$107,MATCH($A102,Partidos!$A$4:$A$107,0)),"")</f>
        <v>Ganador Cuartos 5</v>
      </c>
      <c r="E102" s="24" t="str">
        <f>IFERROR(INDEX(Partidos!$E$4:$E$107,MATCH($A102,Partidos!$A$4:$A$107,0)),"")</f>
        <v>Ganador Cuartos 6</v>
      </c>
      <c r="F102" s="32"/>
      <c r="G102" s="32"/>
      <c r="H102" s="32"/>
    </row>
    <row r="103" spans="1:8" x14ac:dyDescent="0.3">
      <c r="A103" s="29">
        <v>100</v>
      </c>
      <c r="B103" s="29" t="s">
        <v>240</v>
      </c>
      <c r="C103" s="24" t="s">
        <v>236</v>
      </c>
      <c r="D103" s="24" t="str">
        <f>IFERROR(INDEX(Partidos!$D$4:$D$107,MATCH($A103,Partidos!$A$4:$A$107,0)),"")</f>
        <v>Ganador Cuartos 7</v>
      </c>
      <c r="E103" s="24" t="str">
        <f>IFERROR(INDEX(Partidos!$E$4:$E$107,MATCH($A103,Partidos!$A$4:$A$107,0)),"")</f>
        <v>Ganador Cuartos 8</v>
      </c>
      <c r="F103" s="32"/>
      <c r="G103" s="32"/>
      <c r="H103" s="32"/>
    </row>
    <row r="104" spans="1:8" x14ac:dyDescent="0.3">
      <c r="A104" s="31">
        <v>101</v>
      </c>
      <c r="B104" s="31" t="s">
        <v>245</v>
      </c>
      <c r="C104" s="24" t="s">
        <v>248</v>
      </c>
      <c r="D104" s="24" t="str">
        <f>IFERROR(INDEX(Partidos!$D$4:$D$107,MATCH($A104,Partidos!$A$4:$A$107,0)),"")</f>
        <v>Ganador Semifinal 1</v>
      </c>
      <c r="E104" s="24" t="str">
        <f>IFERROR(INDEX(Partidos!$E$4:$E$107,MATCH($A104,Partidos!$A$4:$A$107,0)),"")</f>
        <v>Ganador Semifinal 2</v>
      </c>
      <c r="F104" s="32"/>
      <c r="G104" s="32"/>
      <c r="H104" s="32"/>
    </row>
    <row r="105" spans="1:8" x14ac:dyDescent="0.3">
      <c r="A105" s="29">
        <v>102</v>
      </c>
      <c r="B105" s="29" t="s">
        <v>249</v>
      </c>
      <c r="C105" s="24" t="s">
        <v>248</v>
      </c>
      <c r="D105" s="24" t="str">
        <f>IFERROR(INDEX(Partidos!$D$4:$D$107,MATCH($A105,Partidos!$A$4:$A$107,0)),"")</f>
        <v>Ganador Semifinal 3</v>
      </c>
      <c r="E105" s="24" t="str">
        <f>IFERROR(INDEX(Partidos!$E$4:$E$107,MATCH($A105,Partidos!$A$4:$A$107,0)),"")</f>
        <v>Ganador Semifinal 4</v>
      </c>
      <c r="F105" s="32"/>
      <c r="G105" s="32"/>
      <c r="H105" s="32"/>
    </row>
    <row r="106" spans="1:8" x14ac:dyDescent="0.3">
      <c r="A106" s="31">
        <v>103</v>
      </c>
      <c r="B106" s="31" t="s">
        <v>252</v>
      </c>
      <c r="C106" s="24" t="s">
        <v>255</v>
      </c>
      <c r="D106" s="24" t="str">
        <f>IFERROR(INDEX(Partidos!$D$4:$D$107,MATCH($A106,Partidos!$A$4:$A$107,0)),"")</f>
        <v>Perdedor Semifinal 1</v>
      </c>
      <c r="E106" s="24" t="str">
        <f>IFERROR(INDEX(Partidos!$E$4:$E$107,MATCH($A106,Partidos!$A$4:$A$107,0)),"")</f>
        <v>Perdedor Semifinal 2</v>
      </c>
      <c r="F106" s="32"/>
      <c r="G106" s="32"/>
      <c r="H106" s="32"/>
    </row>
    <row r="107" spans="1:8" x14ac:dyDescent="0.3">
      <c r="A107" s="29">
        <v>104</v>
      </c>
      <c r="B107" s="29" t="s">
        <v>256</v>
      </c>
      <c r="C107" s="24" t="s">
        <v>257</v>
      </c>
      <c r="D107" s="24" t="str">
        <f>IFERROR(INDEX(Partidos!$D$4:$D$107,MATCH($A107,Partidos!$A$4:$A$107,0)),"")</f>
        <v>Ganador Semifinal 1</v>
      </c>
      <c r="E107" s="24" t="str">
        <f>IFERROR(INDEX(Partidos!$E$4:$E$107,MATCH($A107,Partidos!$A$4:$A$107,0)),"")</f>
        <v>Ganador Semifinal 2</v>
      </c>
      <c r="F107" s="32"/>
      <c r="G107" s="32"/>
      <c r="H107" s="32"/>
    </row>
    <row r="109" spans="1:8" ht="15.6" x14ac:dyDescent="0.3">
      <c r="A109" s="13" t="s">
        <v>279</v>
      </c>
      <c r="B109" s="14"/>
      <c r="C109" s="14"/>
    </row>
    <row r="110" spans="1:8" x14ac:dyDescent="0.3">
      <c r="A110" s="19" t="s">
        <v>67</v>
      </c>
      <c r="B110" s="19" t="s">
        <v>280</v>
      </c>
      <c r="C110" s="19" t="s">
        <v>68</v>
      </c>
    </row>
    <row r="111" spans="1:8" x14ac:dyDescent="0.3">
      <c r="A111" s="29" t="s">
        <v>72</v>
      </c>
      <c r="B111" s="35" t="s">
        <v>130</v>
      </c>
      <c r="C111" s="31">
        <f>IFERROR(Resumen!$B$34,"")</f>
        <v>0</v>
      </c>
    </row>
    <row r="112" spans="1:8" x14ac:dyDescent="0.3">
      <c r="A112" s="31" t="s">
        <v>73</v>
      </c>
      <c r="B112" s="35" t="s">
        <v>148</v>
      </c>
      <c r="C112" s="31">
        <f>IFERROR(Resumen!$B$35,"")</f>
        <v>0</v>
      </c>
    </row>
    <row r="113" spans="1:3" x14ac:dyDescent="0.3">
      <c r="A113" s="29" t="s">
        <v>74</v>
      </c>
      <c r="B113" s="35" t="s">
        <v>112</v>
      </c>
      <c r="C113" s="31">
        <f>IFERROR(Resumen!$B$36,"")</f>
        <v>0</v>
      </c>
    </row>
    <row r="114" spans="1:3" x14ac:dyDescent="0.3">
      <c r="A114" s="31" t="s">
        <v>75</v>
      </c>
      <c r="B114" s="35" t="s">
        <v>291</v>
      </c>
      <c r="C114" s="31">
        <f>IFERROR(Resumen!$B$37,"")</f>
        <v>0</v>
      </c>
    </row>
    <row r="115" spans="1:3" ht="28.8" x14ac:dyDescent="0.3">
      <c r="A115" s="29" t="s">
        <v>76</v>
      </c>
      <c r="B115" s="35" t="s">
        <v>306</v>
      </c>
      <c r="C115" s="31">
        <f>IFERROR(Resumen!$B$38,"")</f>
        <v>0</v>
      </c>
    </row>
    <row r="116" spans="1:3" x14ac:dyDescent="0.3">
      <c r="A116" s="31" t="s">
        <v>77</v>
      </c>
      <c r="B116" s="35" t="s">
        <v>314</v>
      </c>
      <c r="C116" s="31">
        <f>IFERROR(Resumen!$B$39,"")</f>
        <v>0</v>
      </c>
    </row>
    <row r="117" spans="1:3" x14ac:dyDescent="0.3">
      <c r="A117" s="29" t="s">
        <v>78</v>
      </c>
      <c r="B117" s="35" t="s">
        <v>281</v>
      </c>
      <c r="C117" s="31">
        <f>IFERROR(Resumen!$B$40,"")</f>
        <v>0</v>
      </c>
    </row>
    <row r="118" spans="1:3" x14ac:dyDescent="0.3">
      <c r="A118" s="31" t="s">
        <v>79</v>
      </c>
      <c r="B118" s="35" t="s">
        <v>285</v>
      </c>
      <c r="C118" s="31">
        <f>IFERROR(Resumen!$B$41,"")</f>
        <v>0</v>
      </c>
    </row>
  </sheetData>
  <autoFilter ref="A3:H107" xr:uid="{00000000-0009-0000-0000-00000C000000}"/>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E9E9E"/>
  </sheetPr>
  <dimension ref="A1:H118"/>
  <sheetViews>
    <sheetView showGridLines="0" workbookViewId="0">
      <pane ySplit="3" topLeftCell="A4" activePane="bottomLeft" state="frozen"/>
      <selection pane="bottomLeft" activeCell="I1" sqref="I1"/>
    </sheetView>
  </sheetViews>
  <sheetFormatPr defaultRowHeight="14.4" x14ac:dyDescent="0.3"/>
  <cols>
    <col min="1" max="1" width="30" customWidth="1"/>
    <col min="2" max="2" width="11" customWidth="1"/>
    <col min="3" max="3" width="18" customWidth="1"/>
    <col min="4" max="5" width="22" customWidth="1"/>
    <col min="6" max="7" width="12" customWidth="1"/>
    <col min="8" max="8" width="14" customWidth="1"/>
  </cols>
  <sheetData>
    <row r="1" spans="1:8" ht="43.95" customHeight="1" x14ac:dyDescent="0.3">
      <c r="A1" s="7" t="s">
        <v>315</v>
      </c>
      <c r="B1" s="1"/>
      <c r="C1" s="1"/>
      <c r="D1" s="1"/>
      <c r="E1" s="1"/>
      <c r="F1" s="1"/>
      <c r="G1" s="1"/>
      <c r="H1" s="1"/>
    </row>
    <row r="2" spans="1:8" ht="18" customHeight="1" x14ac:dyDescent="0.3">
      <c r="A2" s="8" t="s">
        <v>276</v>
      </c>
      <c r="B2" s="9"/>
      <c r="C2" s="9"/>
      <c r="D2" s="9"/>
      <c r="E2" s="9"/>
      <c r="F2" s="9"/>
      <c r="G2" s="9"/>
      <c r="H2" s="9"/>
    </row>
    <row r="3" spans="1:8" ht="28.8" x14ac:dyDescent="0.3">
      <c r="A3" s="19" t="s">
        <v>260</v>
      </c>
      <c r="B3" s="19" t="s">
        <v>49</v>
      </c>
      <c r="C3" s="19" t="s">
        <v>90</v>
      </c>
      <c r="D3" s="19" t="s">
        <v>85</v>
      </c>
      <c r="E3" s="19" t="s">
        <v>86</v>
      </c>
      <c r="F3" s="19" t="s">
        <v>277</v>
      </c>
      <c r="G3" s="19" t="s">
        <v>278</v>
      </c>
      <c r="H3" s="19" t="s">
        <v>91</v>
      </c>
    </row>
    <row r="4" spans="1:8" x14ac:dyDescent="0.3">
      <c r="A4" s="31">
        <v>1</v>
      </c>
      <c r="B4" s="31" t="s">
        <v>92</v>
      </c>
      <c r="C4" s="24" t="s">
        <v>96</v>
      </c>
      <c r="D4" s="24" t="str">
        <f>IFERROR(INDEX(Partidos!$D$4:$D$107,MATCH($A4,Partidos!$A$4:$A$107,0)),"")</f>
        <v>México</v>
      </c>
      <c r="E4" s="24" t="str">
        <f>IFERROR(INDEX(Partidos!$E$4:$E$107,MATCH($A4,Partidos!$A$4:$A$107,0)),"")</f>
        <v>Sudáfrica</v>
      </c>
      <c r="F4" s="32">
        <v>2</v>
      </c>
      <c r="G4" s="32">
        <v>1</v>
      </c>
      <c r="H4" s="33" t="s">
        <v>97</v>
      </c>
    </row>
    <row r="5" spans="1:8" x14ac:dyDescent="0.3">
      <c r="A5" s="29">
        <v>2</v>
      </c>
      <c r="B5" s="29" t="s">
        <v>92</v>
      </c>
      <c r="C5" s="24" t="s">
        <v>96</v>
      </c>
      <c r="D5" s="24" t="str">
        <f>IFERROR(INDEX(Partidos!$D$4:$D$107,MATCH($A5,Partidos!$A$4:$A$107,0)),"")</f>
        <v>República de Corea</v>
      </c>
      <c r="E5" s="24" t="str">
        <f>IFERROR(INDEX(Partidos!$E$4:$E$107,MATCH($A5,Partidos!$A$4:$A$107,0)),"")</f>
        <v>República Checa</v>
      </c>
      <c r="F5" s="32">
        <v>1</v>
      </c>
      <c r="G5" s="32">
        <v>1</v>
      </c>
      <c r="H5" s="33" t="s">
        <v>97</v>
      </c>
    </row>
    <row r="6" spans="1:8" x14ac:dyDescent="0.3">
      <c r="A6" s="31">
        <v>3</v>
      </c>
      <c r="B6" s="31" t="s">
        <v>101</v>
      </c>
      <c r="C6" s="24" t="s">
        <v>96</v>
      </c>
      <c r="D6" s="24" t="str">
        <f>IFERROR(INDEX(Partidos!$D$4:$D$107,MATCH($A6,Partidos!$A$4:$A$107,0)),"")</f>
        <v>Canadá</v>
      </c>
      <c r="E6" s="24" t="str">
        <f>IFERROR(INDEX(Partidos!$E$4:$E$107,MATCH($A6,Partidos!$A$4:$A$107,0)),"")</f>
        <v>Bosnia y Herzegovina</v>
      </c>
      <c r="F6" s="32">
        <v>0</v>
      </c>
      <c r="G6" s="32">
        <v>1</v>
      </c>
      <c r="H6" s="33" t="s">
        <v>97</v>
      </c>
    </row>
    <row r="7" spans="1:8" x14ac:dyDescent="0.3">
      <c r="A7" s="29">
        <v>4</v>
      </c>
      <c r="B7" s="29" t="s">
        <v>101</v>
      </c>
      <c r="C7" s="24" t="s">
        <v>96</v>
      </c>
      <c r="D7" s="24" t="str">
        <f>IFERROR(INDEX(Partidos!$D$4:$D$107,MATCH($A7,Partidos!$A$4:$A$107,0)),"")</f>
        <v>Estados Unidos</v>
      </c>
      <c r="E7" s="24" t="str">
        <f>IFERROR(INDEX(Partidos!$E$4:$E$107,MATCH($A7,Partidos!$A$4:$A$107,0)),"")</f>
        <v>Paraguay</v>
      </c>
      <c r="F7" s="32">
        <v>1</v>
      </c>
      <c r="G7" s="32">
        <v>2</v>
      </c>
      <c r="H7" s="33" t="s">
        <v>97</v>
      </c>
    </row>
    <row r="8" spans="1:8" x14ac:dyDescent="0.3">
      <c r="A8" s="31">
        <v>5</v>
      </c>
      <c r="B8" s="31" t="s">
        <v>108</v>
      </c>
      <c r="C8" s="24" t="s">
        <v>96</v>
      </c>
      <c r="D8" s="24" t="str">
        <f>IFERROR(INDEX(Partidos!$D$4:$D$107,MATCH($A8,Partidos!$A$4:$A$107,0)),"")</f>
        <v>Catar</v>
      </c>
      <c r="E8" s="24" t="str">
        <f>IFERROR(INDEX(Partidos!$E$4:$E$107,MATCH($A8,Partidos!$A$4:$A$107,0)),"")</f>
        <v>Suiza</v>
      </c>
      <c r="F8" s="32">
        <v>0</v>
      </c>
      <c r="G8" s="32">
        <v>2</v>
      </c>
      <c r="H8" s="33" t="s">
        <v>97</v>
      </c>
    </row>
    <row r="9" spans="1:8" x14ac:dyDescent="0.3">
      <c r="A9" s="29">
        <v>6</v>
      </c>
      <c r="B9" s="29" t="s">
        <v>108</v>
      </c>
      <c r="C9" s="24" t="s">
        <v>96</v>
      </c>
      <c r="D9" s="24" t="str">
        <f>IFERROR(INDEX(Partidos!$D$4:$D$107,MATCH($A9,Partidos!$A$4:$A$107,0)),"")</f>
        <v>Brasil</v>
      </c>
      <c r="E9" s="24" t="str">
        <f>IFERROR(INDEX(Partidos!$E$4:$E$107,MATCH($A9,Partidos!$A$4:$A$107,0)),"")</f>
        <v>Marruecos</v>
      </c>
      <c r="F9" s="32">
        <v>1</v>
      </c>
      <c r="G9" s="32">
        <v>2</v>
      </c>
      <c r="H9" s="33" t="s">
        <v>97</v>
      </c>
    </row>
    <row r="10" spans="1:8" x14ac:dyDescent="0.3">
      <c r="A10" s="31">
        <v>7</v>
      </c>
      <c r="B10" s="31" t="s">
        <v>108</v>
      </c>
      <c r="C10" s="24" t="s">
        <v>96</v>
      </c>
      <c r="D10" s="24" t="str">
        <f>IFERROR(INDEX(Partidos!$D$4:$D$107,MATCH($A10,Partidos!$A$4:$A$107,0)),"")</f>
        <v>Haití</v>
      </c>
      <c r="E10" s="24" t="str">
        <f>IFERROR(INDEX(Partidos!$E$4:$E$107,MATCH($A10,Partidos!$A$4:$A$107,0)),"")</f>
        <v>Escocia</v>
      </c>
      <c r="F10" s="32">
        <v>0</v>
      </c>
      <c r="G10" s="32">
        <v>3</v>
      </c>
      <c r="H10" s="33" t="s">
        <v>97</v>
      </c>
    </row>
    <row r="11" spans="1:8" x14ac:dyDescent="0.3">
      <c r="A11" s="29">
        <v>8</v>
      </c>
      <c r="B11" s="29" t="s">
        <v>108</v>
      </c>
      <c r="C11" s="24" t="s">
        <v>96</v>
      </c>
      <c r="D11" s="24" t="str">
        <f>IFERROR(INDEX(Partidos!$D$4:$D$107,MATCH($A11,Partidos!$A$4:$A$107,0)),"")</f>
        <v>Australia</v>
      </c>
      <c r="E11" s="24" t="str">
        <f>IFERROR(INDEX(Partidos!$E$4:$E$107,MATCH($A11,Partidos!$A$4:$A$107,0)),"")</f>
        <v>Turquía</v>
      </c>
      <c r="F11" s="32">
        <v>0</v>
      </c>
      <c r="G11" s="32">
        <v>2</v>
      </c>
      <c r="H11" s="33" t="s">
        <v>97</v>
      </c>
    </row>
    <row r="12" spans="1:8" x14ac:dyDescent="0.3">
      <c r="A12" s="31">
        <v>9</v>
      </c>
      <c r="B12" s="31" t="s">
        <v>119</v>
      </c>
      <c r="C12" s="24" t="s">
        <v>96</v>
      </c>
      <c r="D12" s="24" t="str">
        <f>IFERROR(INDEX(Partidos!$D$4:$D$107,MATCH($A12,Partidos!$A$4:$A$107,0)),"")</f>
        <v>Alemania</v>
      </c>
      <c r="E12" s="24" t="str">
        <f>IFERROR(INDEX(Partidos!$E$4:$E$107,MATCH($A12,Partidos!$A$4:$A$107,0)),"")</f>
        <v>Curazao</v>
      </c>
      <c r="F12" s="32">
        <v>3</v>
      </c>
      <c r="G12" s="32">
        <v>0</v>
      </c>
      <c r="H12" s="33" t="s">
        <v>97</v>
      </c>
    </row>
    <row r="13" spans="1:8" x14ac:dyDescent="0.3">
      <c r="A13" s="29">
        <v>10</v>
      </c>
      <c r="B13" s="29" t="s">
        <v>119</v>
      </c>
      <c r="C13" s="24" t="s">
        <v>96</v>
      </c>
      <c r="D13" s="24" t="str">
        <f>IFERROR(INDEX(Partidos!$D$4:$D$107,MATCH($A13,Partidos!$A$4:$A$107,0)),"")</f>
        <v>Países Bajos</v>
      </c>
      <c r="E13" s="24" t="str">
        <f>IFERROR(INDEX(Partidos!$E$4:$E$107,MATCH($A13,Partidos!$A$4:$A$107,0)),"")</f>
        <v>Japón</v>
      </c>
      <c r="F13" s="32">
        <v>1</v>
      </c>
      <c r="G13" s="32">
        <v>1</v>
      </c>
      <c r="H13" s="33" t="s">
        <v>97</v>
      </c>
    </row>
    <row r="14" spans="1:8" x14ac:dyDescent="0.3">
      <c r="A14" s="31">
        <v>11</v>
      </c>
      <c r="B14" s="31" t="s">
        <v>119</v>
      </c>
      <c r="C14" s="24" t="s">
        <v>96</v>
      </c>
      <c r="D14" s="24" t="str">
        <f>IFERROR(INDEX(Partidos!$D$4:$D$107,MATCH($A14,Partidos!$A$4:$A$107,0)),"")</f>
        <v>Costa de Marfil</v>
      </c>
      <c r="E14" s="24" t="str">
        <f>IFERROR(INDEX(Partidos!$E$4:$E$107,MATCH($A14,Partidos!$A$4:$A$107,0)),"")</f>
        <v>Ecuador</v>
      </c>
      <c r="F14" s="32">
        <v>0</v>
      </c>
      <c r="G14" s="32">
        <v>3</v>
      </c>
      <c r="H14" s="33" t="s">
        <v>97</v>
      </c>
    </row>
    <row r="15" spans="1:8" x14ac:dyDescent="0.3">
      <c r="A15" s="29">
        <v>12</v>
      </c>
      <c r="B15" s="29" t="s">
        <v>119</v>
      </c>
      <c r="C15" s="24" t="s">
        <v>96</v>
      </c>
      <c r="D15" s="24" t="str">
        <f>IFERROR(INDEX(Partidos!$D$4:$D$107,MATCH($A15,Partidos!$A$4:$A$107,0)),"")</f>
        <v>Suecia</v>
      </c>
      <c r="E15" s="24" t="str">
        <f>IFERROR(INDEX(Partidos!$E$4:$E$107,MATCH($A15,Partidos!$A$4:$A$107,0)),"")</f>
        <v>Túnez</v>
      </c>
      <c r="F15" s="32">
        <v>3</v>
      </c>
      <c r="G15" s="32">
        <v>1</v>
      </c>
      <c r="H15" s="33" t="s">
        <v>97</v>
      </c>
    </row>
    <row r="16" spans="1:8" x14ac:dyDescent="0.3">
      <c r="A16" s="31">
        <v>13</v>
      </c>
      <c r="B16" s="31" t="s">
        <v>129</v>
      </c>
      <c r="C16" s="24" t="s">
        <v>96</v>
      </c>
      <c r="D16" s="24" t="str">
        <f>IFERROR(INDEX(Partidos!$D$4:$D$107,MATCH($A16,Partidos!$A$4:$A$107,0)),"")</f>
        <v>España</v>
      </c>
      <c r="E16" s="24" t="str">
        <f>IFERROR(INDEX(Partidos!$E$4:$E$107,MATCH($A16,Partidos!$A$4:$A$107,0)),"")</f>
        <v>Cabo Verde</v>
      </c>
      <c r="F16" s="32">
        <v>5</v>
      </c>
      <c r="G16" s="32">
        <v>1</v>
      </c>
      <c r="H16" s="33" t="s">
        <v>97</v>
      </c>
    </row>
    <row r="17" spans="1:8" x14ac:dyDescent="0.3">
      <c r="A17" s="29">
        <v>14</v>
      </c>
      <c r="B17" s="29" t="s">
        <v>129</v>
      </c>
      <c r="C17" s="24" t="s">
        <v>96</v>
      </c>
      <c r="D17" s="24" t="str">
        <f>IFERROR(INDEX(Partidos!$D$4:$D$107,MATCH($A17,Partidos!$A$4:$A$107,0)),"")</f>
        <v>Bélgica</v>
      </c>
      <c r="E17" s="24" t="str">
        <f>IFERROR(INDEX(Partidos!$E$4:$E$107,MATCH($A17,Partidos!$A$4:$A$107,0)),"")</f>
        <v>Egipto</v>
      </c>
      <c r="F17" s="32">
        <v>3</v>
      </c>
      <c r="G17" s="32">
        <v>1</v>
      </c>
      <c r="H17" s="33" t="s">
        <v>97</v>
      </c>
    </row>
    <row r="18" spans="1:8" x14ac:dyDescent="0.3">
      <c r="A18" s="31">
        <v>15</v>
      </c>
      <c r="B18" s="31" t="s">
        <v>129</v>
      </c>
      <c r="C18" s="24" t="s">
        <v>96</v>
      </c>
      <c r="D18" s="24" t="str">
        <f>IFERROR(INDEX(Partidos!$D$4:$D$107,MATCH($A18,Partidos!$A$4:$A$107,0)),"")</f>
        <v>Arabia Saudí</v>
      </c>
      <c r="E18" s="24" t="str">
        <f>IFERROR(INDEX(Partidos!$E$4:$E$107,MATCH($A18,Partidos!$A$4:$A$107,0)),"")</f>
        <v>Uruguay</v>
      </c>
      <c r="F18" s="32">
        <v>1</v>
      </c>
      <c r="G18" s="32">
        <v>2</v>
      </c>
      <c r="H18" s="33" t="s">
        <v>97</v>
      </c>
    </row>
    <row r="19" spans="1:8" x14ac:dyDescent="0.3">
      <c r="A19" s="29">
        <v>16</v>
      </c>
      <c r="B19" s="29" t="s">
        <v>129</v>
      </c>
      <c r="C19" s="24" t="s">
        <v>96</v>
      </c>
      <c r="D19" s="24" t="str">
        <f>IFERROR(INDEX(Partidos!$D$4:$D$107,MATCH($A19,Partidos!$A$4:$A$107,0)),"")</f>
        <v>Irán</v>
      </c>
      <c r="E19" s="24" t="str">
        <f>IFERROR(INDEX(Partidos!$E$4:$E$107,MATCH($A19,Partidos!$A$4:$A$107,0)),"")</f>
        <v>Nueva Zelanda</v>
      </c>
      <c r="F19" s="32">
        <v>2</v>
      </c>
      <c r="G19" s="32">
        <v>2</v>
      </c>
      <c r="H19" s="33" t="s">
        <v>97</v>
      </c>
    </row>
    <row r="20" spans="1:8" x14ac:dyDescent="0.3">
      <c r="A20" s="31">
        <v>17</v>
      </c>
      <c r="B20" s="31" t="s">
        <v>138</v>
      </c>
      <c r="C20" s="24" t="s">
        <v>96</v>
      </c>
      <c r="D20" s="24" t="str">
        <f>IFERROR(INDEX(Partidos!$D$4:$D$107,MATCH($A20,Partidos!$A$4:$A$107,0)),"")</f>
        <v>Francia</v>
      </c>
      <c r="E20" s="24" t="str">
        <f>IFERROR(INDEX(Partidos!$E$4:$E$107,MATCH($A20,Partidos!$A$4:$A$107,0)),"")</f>
        <v>Senegal</v>
      </c>
      <c r="F20" s="32">
        <v>3</v>
      </c>
      <c r="G20" s="32">
        <v>2</v>
      </c>
      <c r="H20" s="33" t="s">
        <v>97</v>
      </c>
    </row>
    <row r="21" spans="1:8" x14ac:dyDescent="0.3">
      <c r="A21" s="29">
        <v>18</v>
      </c>
      <c r="B21" s="29" t="s">
        <v>138</v>
      </c>
      <c r="C21" s="24" t="s">
        <v>96</v>
      </c>
      <c r="D21" s="24" t="str">
        <f>IFERROR(INDEX(Partidos!$D$4:$D$107,MATCH($A21,Partidos!$A$4:$A$107,0)),"")</f>
        <v>Irak</v>
      </c>
      <c r="E21" s="24" t="str">
        <f>IFERROR(INDEX(Partidos!$E$4:$E$107,MATCH($A21,Partidos!$A$4:$A$107,0)),"")</f>
        <v>Noruega</v>
      </c>
      <c r="F21" s="32">
        <v>0</v>
      </c>
      <c r="G21" s="32">
        <v>5</v>
      </c>
      <c r="H21" s="33" t="s">
        <v>97</v>
      </c>
    </row>
    <row r="22" spans="1:8" x14ac:dyDescent="0.3">
      <c r="A22" s="31">
        <v>19</v>
      </c>
      <c r="B22" s="31" t="s">
        <v>138</v>
      </c>
      <c r="C22" s="24" t="s">
        <v>96</v>
      </c>
      <c r="D22" s="24" t="str">
        <f>IFERROR(INDEX(Partidos!$D$4:$D$107,MATCH($A22,Partidos!$A$4:$A$107,0)),"")</f>
        <v>Argentina</v>
      </c>
      <c r="E22" s="24" t="str">
        <f>IFERROR(INDEX(Partidos!$E$4:$E$107,MATCH($A22,Partidos!$A$4:$A$107,0)),"")</f>
        <v>Argelia</v>
      </c>
      <c r="F22" s="32">
        <v>1</v>
      </c>
      <c r="G22" s="32">
        <v>0</v>
      </c>
      <c r="H22" s="33" t="s">
        <v>97</v>
      </c>
    </row>
    <row r="23" spans="1:8" x14ac:dyDescent="0.3">
      <c r="A23" s="29">
        <v>20</v>
      </c>
      <c r="B23" s="29" t="s">
        <v>138</v>
      </c>
      <c r="C23" s="24" t="s">
        <v>96</v>
      </c>
      <c r="D23" s="24" t="str">
        <f>IFERROR(INDEX(Partidos!$D$4:$D$107,MATCH($A23,Partidos!$A$4:$A$107,0)),"")</f>
        <v>Austria</v>
      </c>
      <c r="E23" s="24" t="str">
        <f>IFERROR(INDEX(Partidos!$E$4:$E$107,MATCH($A23,Partidos!$A$4:$A$107,0)),"")</f>
        <v>Jordania</v>
      </c>
      <c r="F23" s="32">
        <v>0</v>
      </c>
      <c r="G23" s="32">
        <v>1</v>
      </c>
      <c r="H23" s="33" t="s">
        <v>97</v>
      </c>
    </row>
    <row r="24" spans="1:8" x14ac:dyDescent="0.3">
      <c r="A24" s="31">
        <v>21</v>
      </c>
      <c r="B24" s="31" t="s">
        <v>147</v>
      </c>
      <c r="C24" s="24" t="s">
        <v>96</v>
      </c>
      <c r="D24" s="24" t="str">
        <f>IFERROR(INDEX(Partidos!$D$4:$D$107,MATCH($A24,Partidos!$A$4:$A$107,0)),"")</f>
        <v>Portugal</v>
      </c>
      <c r="E24" s="24" t="str">
        <f>IFERROR(INDEX(Partidos!$E$4:$E$107,MATCH($A24,Partidos!$A$4:$A$107,0)),"")</f>
        <v>RD Congo</v>
      </c>
      <c r="F24" s="32">
        <v>3</v>
      </c>
      <c r="G24" s="32">
        <v>0</v>
      </c>
      <c r="H24" s="33" t="s">
        <v>97</v>
      </c>
    </row>
    <row r="25" spans="1:8" x14ac:dyDescent="0.3">
      <c r="A25" s="29">
        <v>22</v>
      </c>
      <c r="B25" s="29" t="s">
        <v>147</v>
      </c>
      <c r="C25" s="24" t="s">
        <v>96</v>
      </c>
      <c r="D25" s="24" t="str">
        <f>IFERROR(INDEX(Partidos!$D$4:$D$107,MATCH($A25,Partidos!$A$4:$A$107,0)),"")</f>
        <v>Inglaterra</v>
      </c>
      <c r="E25" s="24" t="str">
        <f>IFERROR(INDEX(Partidos!$E$4:$E$107,MATCH($A25,Partidos!$A$4:$A$107,0)),"")</f>
        <v>Croacia</v>
      </c>
      <c r="F25" s="32">
        <v>3</v>
      </c>
      <c r="G25" s="32">
        <v>0</v>
      </c>
      <c r="H25" s="33" t="s">
        <v>97</v>
      </c>
    </row>
    <row r="26" spans="1:8" x14ac:dyDescent="0.3">
      <c r="A26" s="31">
        <v>23</v>
      </c>
      <c r="B26" s="31" t="s">
        <v>147</v>
      </c>
      <c r="C26" s="24" t="s">
        <v>96</v>
      </c>
      <c r="D26" s="24" t="str">
        <f>IFERROR(INDEX(Partidos!$D$4:$D$107,MATCH($A26,Partidos!$A$4:$A$107,0)),"")</f>
        <v>Ghana</v>
      </c>
      <c r="E26" s="24" t="str">
        <f>IFERROR(INDEX(Partidos!$E$4:$E$107,MATCH($A26,Partidos!$A$4:$A$107,0)),"")</f>
        <v>Panamá</v>
      </c>
      <c r="F26" s="32">
        <v>2</v>
      </c>
      <c r="G26" s="32">
        <v>0</v>
      </c>
      <c r="H26" s="33" t="s">
        <v>97</v>
      </c>
    </row>
    <row r="27" spans="1:8" x14ac:dyDescent="0.3">
      <c r="A27" s="29">
        <v>24</v>
      </c>
      <c r="B27" s="29" t="s">
        <v>147</v>
      </c>
      <c r="C27" s="24" t="s">
        <v>96</v>
      </c>
      <c r="D27" s="24" t="str">
        <f>IFERROR(INDEX(Partidos!$D$4:$D$107,MATCH($A27,Partidos!$A$4:$A$107,0)),"")</f>
        <v>Uzbekistán</v>
      </c>
      <c r="E27" s="24" t="str">
        <f>IFERROR(INDEX(Partidos!$E$4:$E$107,MATCH($A27,Partidos!$A$4:$A$107,0)),"")</f>
        <v>Colombia</v>
      </c>
      <c r="F27" s="32">
        <v>0</v>
      </c>
      <c r="G27" s="32">
        <v>4</v>
      </c>
      <c r="H27" s="33" t="s">
        <v>97</v>
      </c>
    </row>
    <row r="28" spans="1:8" x14ac:dyDescent="0.3">
      <c r="A28" s="31">
        <v>25</v>
      </c>
      <c r="B28" s="31" t="s">
        <v>156</v>
      </c>
      <c r="C28" s="24" t="s">
        <v>96</v>
      </c>
      <c r="D28" s="24" t="str">
        <f>IFERROR(INDEX(Partidos!$D$4:$D$107,MATCH($A28,Partidos!$A$4:$A$107,0)),"")</f>
        <v>República Checa</v>
      </c>
      <c r="E28" s="24" t="str">
        <f>IFERROR(INDEX(Partidos!$E$4:$E$107,MATCH($A28,Partidos!$A$4:$A$107,0)),"")</f>
        <v>Sudáfrica</v>
      </c>
      <c r="F28" s="32">
        <v>1</v>
      </c>
      <c r="G28" s="32">
        <v>2</v>
      </c>
      <c r="H28" s="33" t="s">
        <v>97</v>
      </c>
    </row>
    <row r="29" spans="1:8" x14ac:dyDescent="0.3">
      <c r="A29" s="29">
        <v>26</v>
      </c>
      <c r="B29" s="29" t="s">
        <v>156</v>
      </c>
      <c r="C29" s="24" t="s">
        <v>96</v>
      </c>
      <c r="D29" s="24" t="str">
        <f>IFERROR(INDEX(Partidos!$D$4:$D$107,MATCH($A29,Partidos!$A$4:$A$107,0)),"")</f>
        <v>Suiza</v>
      </c>
      <c r="E29" s="24" t="str">
        <f>IFERROR(INDEX(Partidos!$E$4:$E$107,MATCH($A29,Partidos!$A$4:$A$107,0)),"")</f>
        <v>Bosnia y Herzegovina</v>
      </c>
      <c r="F29" s="32">
        <v>1</v>
      </c>
      <c r="G29" s="32">
        <v>1</v>
      </c>
      <c r="H29" s="33" t="s">
        <v>97</v>
      </c>
    </row>
    <row r="30" spans="1:8" x14ac:dyDescent="0.3">
      <c r="A30" s="31">
        <v>27</v>
      </c>
      <c r="B30" s="31" t="s">
        <v>156</v>
      </c>
      <c r="C30" s="24" t="s">
        <v>96</v>
      </c>
      <c r="D30" s="24" t="str">
        <f>IFERROR(INDEX(Partidos!$D$4:$D$107,MATCH($A30,Partidos!$A$4:$A$107,0)),"")</f>
        <v>Canadá</v>
      </c>
      <c r="E30" s="24" t="str">
        <f>IFERROR(INDEX(Partidos!$E$4:$E$107,MATCH($A30,Partidos!$A$4:$A$107,0)),"")</f>
        <v>Catar</v>
      </c>
      <c r="F30" s="32">
        <v>0</v>
      </c>
      <c r="G30" s="32">
        <v>0</v>
      </c>
      <c r="H30" s="33" t="s">
        <v>97</v>
      </c>
    </row>
    <row r="31" spans="1:8" x14ac:dyDescent="0.3">
      <c r="A31" s="29">
        <v>28</v>
      </c>
      <c r="B31" s="29" t="s">
        <v>156</v>
      </c>
      <c r="C31" s="24" t="s">
        <v>96</v>
      </c>
      <c r="D31" s="24" t="str">
        <f>IFERROR(INDEX(Partidos!$D$4:$D$107,MATCH($A31,Partidos!$A$4:$A$107,0)),"")</f>
        <v>México</v>
      </c>
      <c r="E31" s="24" t="str">
        <f>IFERROR(INDEX(Partidos!$E$4:$E$107,MATCH($A31,Partidos!$A$4:$A$107,0)),"")</f>
        <v>República de Corea</v>
      </c>
      <c r="F31" s="32">
        <v>1</v>
      </c>
      <c r="G31" s="32">
        <v>1</v>
      </c>
      <c r="H31" s="33" t="s">
        <v>97</v>
      </c>
    </row>
    <row r="32" spans="1:8" x14ac:dyDescent="0.3">
      <c r="A32" s="31">
        <v>29</v>
      </c>
      <c r="B32" s="31" t="s">
        <v>157</v>
      </c>
      <c r="C32" s="24" t="s">
        <v>96</v>
      </c>
      <c r="D32" s="24" t="str">
        <f>IFERROR(INDEX(Partidos!$D$4:$D$107,MATCH($A32,Partidos!$A$4:$A$107,0)),"")</f>
        <v>Estados Unidos</v>
      </c>
      <c r="E32" s="24" t="str">
        <f>IFERROR(INDEX(Partidos!$E$4:$E$107,MATCH($A32,Partidos!$A$4:$A$107,0)),"")</f>
        <v>Australia</v>
      </c>
      <c r="F32" s="32">
        <v>1</v>
      </c>
      <c r="G32" s="32">
        <v>2</v>
      </c>
      <c r="H32" s="33" t="s">
        <v>97</v>
      </c>
    </row>
    <row r="33" spans="1:8" x14ac:dyDescent="0.3">
      <c r="A33" s="29">
        <v>30</v>
      </c>
      <c r="B33" s="29" t="s">
        <v>157</v>
      </c>
      <c r="C33" s="24" t="s">
        <v>96</v>
      </c>
      <c r="D33" s="24" t="str">
        <f>IFERROR(INDEX(Partidos!$D$4:$D$107,MATCH($A33,Partidos!$A$4:$A$107,0)),"")</f>
        <v>Escocia</v>
      </c>
      <c r="E33" s="24" t="str">
        <f>IFERROR(INDEX(Partidos!$E$4:$E$107,MATCH($A33,Partidos!$A$4:$A$107,0)),"")</f>
        <v>Marruecos</v>
      </c>
      <c r="F33" s="32">
        <v>1</v>
      </c>
      <c r="G33" s="32">
        <v>2</v>
      </c>
      <c r="H33" s="33" t="s">
        <v>97</v>
      </c>
    </row>
    <row r="34" spans="1:8" x14ac:dyDescent="0.3">
      <c r="A34" s="31">
        <v>31</v>
      </c>
      <c r="B34" s="31" t="s">
        <v>157</v>
      </c>
      <c r="C34" s="24" t="s">
        <v>96</v>
      </c>
      <c r="D34" s="24" t="str">
        <f>IFERROR(INDEX(Partidos!$D$4:$D$107,MATCH($A34,Partidos!$A$4:$A$107,0)),"")</f>
        <v>Brasil</v>
      </c>
      <c r="E34" s="24" t="str">
        <f>IFERROR(INDEX(Partidos!$E$4:$E$107,MATCH($A34,Partidos!$A$4:$A$107,0)),"")</f>
        <v>Haití</v>
      </c>
      <c r="F34" s="32">
        <v>4</v>
      </c>
      <c r="G34" s="32">
        <v>0</v>
      </c>
      <c r="H34" s="33" t="s">
        <v>97</v>
      </c>
    </row>
    <row r="35" spans="1:8" x14ac:dyDescent="0.3">
      <c r="A35" s="29">
        <v>32</v>
      </c>
      <c r="B35" s="29" t="s">
        <v>157</v>
      </c>
      <c r="C35" s="24" t="s">
        <v>96</v>
      </c>
      <c r="D35" s="24" t="str">
        <f>IFERROR(INDEX(Partidos!$D$4:$D$107,MATCH($A35,Partidos!$A$4:$A$107,0)),"")</f>
        <v>Turquía</v>
      </c>
      <c r="E35" s="24" t="str">
        <f>IFERROR(INDEX(Partidos!$E$4:$E$107,MATCH($A35,Partidos!$A$4:$A$107,0)),"")</f>
        <v>Paraguay</v>
      </c>
      <c r="F35" s="32">
        <v>3</v>
      </c>
      <c r="G35" s="32">
        <v>1</v>
      </c>
      <c r="H35" s="33" t="s">
        <v>97</v>
      </c>
    </row>
    <row r="36" spans="1:8" x14ac:dyDescent="0.3">
      <c r="A36" s="31">
        <v>33</v>
      </c>
      <c r="B36" s="31" t="s">
        <v>158</v>
      </c>
      <c r="C36" s="24" t="s">
        <v>96</v>
      </c>
      <c r="D36" s="24" t="str">
        <f>IFERROR(INDEX(Partidos!$D$4:$D$107,MATCH($A36,Partidos!$A$4:$A$107,0)),"")</f>
        <v>Países Bajos</v>
      </c>
      <c r="E36" s="24" t="str">
        <f>IFERROR(INDEX(Partidos!$E$4:$E$107,MATCH($A36,Partidos!$A$4:$A$107,0)),"")</f>
        <v>Suecia</v>
      </c>
      <c r="F36" s="32">
        <v>1</v>
      </c>
      <c r="G36" s="32">
        <v>1</v>
      </c>
      <c r="H36" s="33" t="s">
        <v>97</v>
      </c>
    </row>
    <row r="37" spans="1:8" x14ac:dyDescent="0.3">
      <c r="A37" s="29">
        <v>34</v>
      </c>
      <c r="B37" s="29" t="s">
        <v>158</v>
      </c>
      <c r="C37" s="24" t="s">
        <v>96</v>
      </c>
      <c r="D37" s="24" t="str">
        <f>IFERROR(INDEX(Partidos!$D$4:$D$107,MATCH($A37,Partidos!$A$4:$A$107,0)),"")</f>
        <v>Alemania</v>
      </c>
      <c r="E37" s="24" t="str">
        <f>IFERROR(INDEX(Partidos!$E$4:$E$107,MATCH($A37,Partidos!$A$4:$A$107,0)),"")</f>
        <v>Costa de Marfil</v>
      </c>
      <c r="F37" s="32">
        <v>2</v>
      </c>
      <c r="G37" s="32">
        <v>0</v>
      </c>
      <c r="H37" s="33" t="s">
        <v>97</v>
      </c>
    </row>
    <row r="38" spans="1:8" x14ac:dyDescent="0.3">
      <c r="A38" s="31">
        <v>35</v>
      </c>
      <c r="B38" s="31" t="s">
        <v>158</v>
      </c>
      <c r="C38" s="24" t="s">
        <v>96</v>
      </c>
      <c r="D38" s="24" t="str">
        <f>IFERROR(INDEX(Partidos!$D$4:$D$107,MATCH($A38,Partidos!$A$4:$A$107,0)),"")</f>
        <v>Ecuador</v>
      </c>
      <c r="E38" s="24" t="str">
        <f>IFERROR(INDEX(Partidos!$E$4:$E$107,MATCH($A38,Partidos!$A$4:$A$107,0)),"")</f>
        <v>Curazao</v>
      </c>
      <c r="F38" s="32">
        <v>3</v>
      </c>
      <c r="G38" s="32">
        <v>0</v>
      </c>
      <c r="H38" s="33" t="s">
        <v>97</v>
      </c>
    </row>
    <row r="39" spans="1:8" x14ac:dyDescent="0.3">
      <c r="A39" s="29">
        <v>36</v>
      </c>
      <c r="B39" s="29" t="s">
        <v>158</v>
      </c>
      <c r="C39" s="24" t="s">
        <v>96</v>
      </c>
      <c r="D39" s="24" t="str">
        <f>IFERROR(INDEX(Partidos!$D$4:$D$107,MATCH($A39,Partidos!$A$4:$A$107,0)),"")</f>
        <v>Túnez</v>
      </c>
      <c r="E39" s="24" t="str">
        <f>IFERROR(INDEX(Partidos!$E$4:$E$107,MATCH($A39,Partidos!$A$4:$A$107,0)),"")</f>
        <v>Japón</v>
      </c>
      <c r="F39" s="32">
        <v>0</v>
      </c>
      <c r="G39" s="32">
        <v>2</v>
      </c>
      <c r="H39" s="33" t="s">
        <v>97</v>
      </c>
    </row>
    <row r="40" spans="1:8" x14ac:dyDescent="0.3">
      <c r="A40" s="31">
        <v>37</v>
      </c>
      <c r="B40" s="31" t="s">
        <v>161</v>
      </c>
      <c r="C40" s="24" t="s">
        <v>96</v>
      </c>
      <c r="D40" s="24" t="str">
        <f>IFERROR(INDEX(Partidos!$D$4:$D$107,MATCH($A40,Partidos!$A$4:$A$107,0)),"")</f>
        <v>España</v>
      </c>
      <c r="E40" s="24" t="str">
        <f>IFERROR(INDEX(Partidos!$E$4:$E$107,MATCH($A40,Partidos!$A$4:$A$107,0)),"")</f>
        <v>Arabia Saudí</v>
      </c>
      <c r="F40" s="32">
        <v>3</v>
      </c>
      <c r="G40" s="32">
        <v>1</v>
      </c>
      <c r="H40" s="33" t="s">
        <v>97</v>
      </c>
    </row>
    <row r="41" spans="1:8" x14ac:dyDescent="0.3">
      <c r="A41" s="29">
        <v>38</v>
      </c>
      <c r="B41" s="29" t="s">
        <v>161</v>
      </c>
      <c r="C41" s="24" t="s">
        <v>96</v>
      </c>
      <c r="D41" s="24" t="str">
        <f>IFERROR(INDEX(Partidos!$D$4:$D$107,MATCH($A41,Partidos!$A$4:$A$107,0)),"")</f>
        <v>Bélgica</v>
      </c>
      <c r="E41" s="24" t="str">
        <f>IFERROR(INDEX(Partidos!$E$4:$E$107,MATCH($A41,Partidos!$A$4:$A$107,0)),"")</f>
        <v>Irán</v>
      </c>
      <c r="F41" s="32">
        <v>2</v>
      </c>
      <c r="G41" s="32">
        <v>0</v>
      </c>
      <c r="H41" s="33" t="s">
        <v>97</v>
      </c>
    </row>
    <row r="42" spans="1:8" x14ac:dyDescent="0.3">
      <c r="A42" s="31">
        <v>39</v>
      </c>
      <c r="B42" s="31" t="s">
        <v>161</v>
      </c>
      <c r="C42" s="24" t="s">
        <v>96</v>
      </c>
      <c r="D42" s="24" t="str">
        <f>IFERROR(INDEX(Partidos!$D$4:$D$107,MATCH($A42,Partidos!$A$4:$A$107,0)),"")</f>
        <v>Uruguay</v>
      </c>
      <c r="E42" s="24" t="str">
        <f>IFERROR(INDEX(Partidos!$E$4:$E$107,MATCH($A42,Partidos!$A$4:$A$107,0)),"")</f>
        <v>Cabo Verde</v>
      </c>
      <c r="F42" s="32">
        <v>2</v>
      </c>
      <c r="G42" s="32">
        <v>0</v>
      </c>
      <c r="H42" s="33" t="s">
        <v>97</v>
      </c>
    </row>
    <row r="43" spans="1:8" x14ac:dyDescent="0.3">
      <c r="A43" s="29">
        <v>40</v>
      </c>
      <c r="B43" s="29" t="s">
        <v>161</v>
      </c>
      <c r="C43" s="24" t="s">
        <v>96</v>
      </c>
      <c r="D43" s="24" t="str">
        <f>IFERROR(INDEX(Partidos!$D$4:$D$107,MATCH($A43,Partidos!$A$4:$A$107,0)),"")</f>
        <v>Nueva Zelanda</v>
      </c>
      <c r="E43" s="24" t="str">
        <f>IFERROR(INDEX(Partidos!$E$4:$E$107,MATCH($A43,Partidos!$A$4:$A$107,0)),"")</f>
        <v>Egipto</v>
      </c>
      <c r="F43" s="32">
        <v>0</v>
      </c>
      <c r="G43" s="32">
        <v>2</v>
      </c>
      <c r="H43" s="33" t="s">
        <v>97</v>
      </c>
    </row>
    <row r="44" spans="1:8" x14ac:dyDescent="0.3">
      <c r="A44" s="31">
        <v>41</v>
      </c>
      <c r="B44" s="31" t="s">
        <v>162</v>
      </c>
      <c r="C44" s="24" t="s">
        <v>96</v>
      </c>
      <c r="D44" s="24" t="str">
        <f>IFERROR(INDEX(Partidos!$D$4:$D$107,MATCH($A44,Partidos!$A$4:$A$107,0)),"")</f>
        <v>Argentina</v>
      </c>
      <c r="E44" s="24" t="str">
        <f>IFERROR(INDEX(Partidos!$E$4:$E$107,MATCH($A44,Partidos!$A$4:$A$107,0)),"")</f>
        <v>Austria</v>
      </c>
      <c r="F44" s="32">
        <v>3</v>
      </c>
      <c r="G44" s="32">
        <v>1</v>
      </c>
      <c r="H44" s="33" t="s">
        <v>97</v>
      </c>
    </row>
    <row r="45" spans="1:8" x14ac:dyDescent="0.3">
      <c r="A45" s="29">
        <v>42</v>
      </c>
      <c r="B45" s="29" t="s">
        <v>162</v>
      </c>
      <c r="C45" s="24" t="s">
        <v>96</v>
      </c>
      <c r="D45" s="24" t="str">
        <f>IFERROR(INDEX(Partidos!$D$4:$D$107,MATCH($A45,Partidos!$A$4:$A$107,0)),"")</f>
        <v>Francia</v>
      </c>
      <c r="E45" s="24" t="str">
        <f>IFERROR(INDEX(Partidos!$E$4:$E$107,MATCH($A45,Partidos!$A$4:$A$107,0)),"")</f>
        <v>Irak</v>
      </c>
      <c r="F45" s="32">
        <v>4</v>
      </c>
      <c r="G45" s="32">
        <v>0</v>
      </c>
      <c r="H45" s="33" t="s">
        <v>97</v>
      </c>
    </row>
    <row r="46" spans="1:8" x14ac:dyDescent="0.3">
      <c r="A46" s="31">
        <v>43</v>
      </c>
      <c r="B46" s="31" t="s">
        <v>162</v>
      </c>
      <c r="C46" s="24" t="s">
        <v>96</v>
      </c>
      <c r="D46" s="24" t="str">
        <f>IFERROR(INDEX(Partidos!$D$4:$D$107,MATCH($A46,Partidos!$A$4:$A$107,0)),"")</f>
        <v>Noruega</v>
      </c>
      <c r="E46" s="24" t="str">
        <f>IFERROR(INDEX(Partidos!$E$4:$E$107,MATCH($A46,Partidos!$A$4:$A$107,0)),"")</f>
        <v>Senegal</v>
      </c>
      <c r="F46" s="32">
        <v>4</v>
      </c>
      <c r="G46" s="32">
        <v>3</v>
      </c>
      <c r="H46" s="33" t="s">
        <v>97</v>
      </c>
    </row>
    <row r="47" spans="1:8" x14ac:dyDescent="0.3">
      <c r="A47" s="29">
        <v>44</v>
      </c>
      <c r="B47" s="29" t="s">
        <v>162</v>
      </c>
      <c r="C47" s="24" t="s">
        <v>96</v>
      </c>
      <c r="D47" s="24" t="str">
        <f>IFERROR(INDEX(Partidos!$D$4:$D$107,MATCH($A47,Partidos!$A$4:$A$107,0)),"")</f>
        <v>Jordania</v>
      </c>
      <c r="E47" s="24" t="str">
        <f>IFERROR(INDEX(Partidos!$E$4:$E$107,MATCH($A47,Partidos!$A$4:$A$107,0)),"")</f>
        <v>Argelia</v>
      </c>
      <c r="F47" s="32">
        <v>2</v>
      </c>
      <c r="G47" s="32">
        <v>2</v>
      </c>
      <c r="H47" s="33" t="s">
        <v>97</v>
      </c>
    </row>
    <row r="48" spans="1:8" x14ac:dyDescent="0.3">
      <c r="A48" s="31">
        <v>45</v>
      </c>
      <c r="B48" s="31" t="s">
        <v>164</v>
      </c>
      <c r="C48" s="24" t="s">
        <v>96</v>
      </c>
      <c r="D48" s="24" t="str">
        <f>IFERROR(INDEX(Partidos!$D$4:$D$107,MATCH($A48,Partidos!$A$4:$A$107,0)),"")</f>
        <v>Portugal</v>
      </c>
      <c r="E48" s="24" t="str">
        <f>IFERROR(INDEX(Partidos!$E$4:$E$107,MATCH($A48,Partidos!$A$4:$A$107,0)),"")</f>
        <v>Uzbekistán</v>
      </c>
      <c r="F48" s="32">
        <v>3</v>
      </c>
      <c r="G48" s="32">
        <v>0</v>
      </c>
      <c r="H48" s="33" t="s">
        <v>97</v>
      </c>
    </row>
    <row r="49" spans="1:8" x14ac:dyDescent="0.3">
      <c r="A49" s="29">
        <v>46</v>
      </c>
      <c r="B49" s="29" t="s">
        <v>164</v>
      </c>
      <c r="C49" s="24" t="s">
        <v>96</v>
      </c>
      <c r="D49" s="24" t="str">
        <f>IFERROR(INDEX(Partidos!$D$4:$D$107,MATCH($A49,Partidos!$A$4:$A$107,0)),"")</f>
        <v>Inglaterra</v>
      </c>
      <c r="E49" s="24" t="str">
        <f>IFERROR(INDEX(Partidos!$E$4:$E$107,MATCH($A49,Partidos!$A$4:$A$107,0)),"")</f>
        <v>Ghana</v>
      </c>
      <c r="F49" s="32">
        <v>2</v>
      </c>
      <c r="G49" s="32">
        <v>1</v>
      </c>
      <c r="H49" s="33" t="s">
        <v>97</v>
      </c>
    </row>
    <row r="50" spans="1:8" x14ac:dyDescent="0.3">
      <c r="A50" s="31">
        <v>47</v>
      </c>
      <c r="B50" s="31" t="s">
        <v>164</v>
      </c>
      <c r="C50" s="24" t="s">
        <v>96</v>
      </c>
      <c r="D50" s="24" t="str">
        <f>IFERROR(INDEX(Partidos!$D$4:$D$107,MATCH($A50,Partidos!$A$4:$A$107,0)),"")</f>
        <v>Panamá</v>
      </c>
      <c r="E50" s="24" t="str">
        <f>IFERROR(INDEX(Partidos!$E$4:$E$107,MATCH($A50,Partidos!$A$4:$A$107,0)),"")</f>
        <v>Croacia</v>
      </c>
      <c r="F50" s="32">
        <v>1</v>
      </c>
      <c r="G50" s="32">
        <v>1</v>
      </c>
      <c r="H50" s="33" t="s">
        <v>97</v>
      </c>
    </row>
    <row r="51" spans="1:8" x14ac:dyDescent="0.3">
      <c r="A51" s="29">
        <v>48</v>
      </c>
      <c r="B51" s="29" t="s">
        <v>164</v>
      </c>
      <c r="C51" s="24" t="s">
        <v>96</v>
      </c>
      <c r="D51" s="24" t="str">
        <f>IFERROR(INDEX(Partidos!$D$4:$D$107,MATCH($A51,Partidos!$A$4:$A$107,0)),"")</f>
        <v>Colombia</v>
      </c>
      <c r="E51" s="24" t="str">
        <f>IFERROR(INDEX(Partidos!$E$4:$E$107,MATCH($A51,Partidos!$A$4:$A$107,0)),"")</f>
        <v>RD Congo</v>
      </c>
      <c r="F51" s="32">
        <v>4</v>
      </c>
      <c r="G51" s="32">
        <v>1</v>
      </c>
      <c r="H51" s="33" t="s">
        <v>97</v>
      </c>
    </row>
    <row r="52" spans="1:8" x14ac:dyDescent="0.3">
      <c r="A52" s="31">
        <v>49</v>
      </c>
      <c r="B52" s="31" t="s">
        <v>165</v>
      </c>
      <c r="C52" s="24" t="s">
        <v>96</v>
      </c>
      <c r="D52" s="24" t="str">
        <f>IFERROR(INDEX(Partidos!$D$4:$D$107,MATCH($A52,Partidos!$A$4:$A$107,0)),"")</f>
        <v>Suiza</v>
      </c>
      <c r="E52" s="24" t="str">
        <f>IFERROR(INDEX(Partidos!$E$4:$E$107,MATCH($A52,Partidos!$A$4:$A$107,0)),"")</f>
        <v>Canadá</v>
      </c>
      <c r="F52" s="32">
        <v>2</v>
      </c>
      <c r="G52" s="32">
        <v>1</v>
      </c>
      <c r="H52" s="33" t="s">
        <v>97</v>
      </c>
    </row>
    <row r="53" spans="1:8" x14ac:dyDescent="0.3">
      <c r="A53" s="29">
        <v>50</v>
      </c>
      <c r="B53" s="29" t="s">
        <v>165</v>
      </c>
      <c r="C53" s="24" t="s">
        <v>96</v>
      </c>
      <c r="D53" s="24" t="str">
        <f>IFERROR(INDEX(Partidos!$D$4:$D$107,MATCH($A53,Partidos!$A$4:$A$107,0)),"")</f>
        <v>Bosnia y Herzegovina</v>
      </c>
      <c r="E53" s="24" t="str">
        <f>IFERROR(INDEX(Partidos!$E$4:$E$107,MATCH($A53,Partidos!$A$4:$A$107,0)),"")</f>
        <v>Catar</v>
      </c>
      <c r="F53" s="32">
        <v>2</v>
      </c>
      <c r="G53" s="32">
        <v>2</v>
      </c>
      <c r="H53" s="33" t="s">
        <v>97</v>
      </c>
    </row>
    <row r="54" spans="1:8" x14ac:dyDescent="0.3">
      <c r="A54" s="31">
        <v>51</v>
      </c>
      <c r="B54" s="31" t="s">
        <v>165</v>
      </c>
      <c r="C54" s="24" t="s">
        <v>96</v>
      </c>
      <c r="D54" s="24" t="str">
        <f>IFERROR(INDEX(Partidos!$D$4:$D$107,MATCH($A54,Partidos!$A$4:$A$107,0)),"")</f>
        <v>Escocia</v>
      </c>
      <c r="E54" s="24" t="str">
        <f>IFERROR(INDEX(Partidos!$E$4:$E$107,MATCH($A54,Partidos!$A$4:$A$107,0)),"")</f>
        <v>Brasil</v>
      </c>
      <c r="F54" s="32">
        <v>1</v>
      </c>
      <c r="G54" s="32">
        <v>1</v>
      </c>
      <c r="H54" s="33" t="s">
        <v>97</v>
      </c>
    </row>
    <row r="55" spans="1:8" x14ac:dyDescent="0.3">
      <c r="A55" s="29">
        <v>52</v>
      </c>
      <c r="B55" s="29" t="s">
        <v>165</v>
      </c>
      <c r="C55" s="24" t="s">
        <v>96</v>
      </c>
      <c r="D55" s="24" t="str">
        <f>IFERROR(INDEX(Partidos!$D$4:$D$107,MATCH($A55,Partidos!$A$4:$A$107,0)),"")</f>
        <v>Marruecos</v>
      </c>
      <c r="E55" s="24" t="str">
        <f>IFERROR(INDEX(Partidos!$E$4:$E$107,MATCH($A55,Partidos!$A$4:$A$107,0)),"")</f>
        <v>Haití</v>
      </c>
      <c r="F55" s="32">
        <v>2</v>
      </c>
      <c r="G55" s="32">
        <v>0</v>
      </c>
      <c r="H55" s="33" t="s">
        <v>97</v>
      </c>
    </row>
    <row r="56" spans="1:8" x14ac:dyDescent="0.3">
      <c r="A56" s="31">
        <v>53</v>
      </c>
      <c r="B56" s="31" t="s">
        <v>165</v>
      </c>
      <c r="C56" s="24" t="s">
        <v>96</v>
      </c>
      <c r="D56" s="24" t="str">
        <f>IFERROR(INDEX(Partidos!$D$4:$D$107,MATCH($A56,Partidos!$A$4:$A$107,0)),"")</f>
        <v>República Checa</v>
      </c>
      <c r="E56" s="24" t="str">
        <f>IFERROR(INDEX(Partidos!$E$4:$E$107,MATCH($A56,Partidos!$A$4:$A$107,0)),"")</f>
        <v>México</v>
      </c>
      <c r="F56" s="32">
        <v>1</v>
      </c>
      <c r="G56" s="32">
        <v>1</v>
      </c>
      <c r="H56" s="33" t="s">
        <v>97</v>
      </c>
    </row>
    <row r="57" spans="1:8" x14ac:dyDescent="0.3">
      <c r="A57" s="29">
        <v>54</v>
      </c>
      <c r="B57" s="29" t="s">
        <v>165</v>
      </c>
      <c r="C57" s="24" t="s">
        <v>96</v>
      </c>
      <c r="D57" s="24" t="str">
        <f>IFERROR(INDEX(Partidos!$D$4:$D$107,MATCH($A57,Partidos!$A$4:$A$107,0)),"")</f>
        <v>Sudáfrica</v>
      </c>
      <c r="E57" s="24" t="str">
        <f>IFERROR(INDEX(Partidos!$E$4:$E$107,MATCH($A57,Partidos!$A$4:$A$107,0)),"")</f>
        <v>República de Corea</v>
      </c>
      <c r="F57" s="32">
        <v>2</v>
      </c>
      <c r="G57" s="32">
        <v>2</v>
      </c>
      <c r="H57" s="33" t="s">
        <v>97</v>
      </c>
    </row>
    <row r="58" spans="1:8" x14ac:dyDescent="0.3">
      <c r="A58" s="31">
        <v>55</v>
      </c>
      <c r="B58" s="31" t="s">
        <v>166</v>
      </c>
      <c r="C58" s="24" t="s">
        <v>96</v>
      </c>
      <c r="D58" s="24" t="str">
        <f>IFERROR(INDEX(Partidos!$D$4:$D$107,MATCH($A58,Partidos!$A$4:$A$107,0)),"")</f>
        <v>Curazao</v>
      </c>
      <c r="E58" s="24" t="str">
        <f>IFERROR(INDEX(Partidos!$E$4:$E$107,MATCH($A58,Partidos!$A$4:$A$107,0)),"")</f>
        <v>Costa de Marfil</v>
      </c>
      <c r="F58" s="32">
        <v>1</v>
      </c>
      <c r="G58" s="32">
        <v>2</v>
      </c>
      <c r="H58" s="33" t="s">
        <v>97</v>
      </c>
    </row>
    <row r="59" spans="1:8" x14ac:dyDescent="0.3">
      <c r="A59" s="29">
        <v>56</v>
      </c>
      <c r="B59" s="29" t="s">
        <v>166</v>
      </c>
      <c r="C59" s="24" t="s">
        <v>96</v>
      </c>
      <c r="D59" s="24" t="str">
        <f>IFERROR(INDEX(Partidos!$D$4:$D$107,MATCH($A59,Partidos!$A$4:$A$107,0)),"")</f>
        <v>Ecuador</v>
      </c>
      <c r="E59" s="24" t="str">
        <f>IFERROR(INDEX(Partidos!$E$4:$E$107,MATCH($A59,Partidos!$A$4:$A$107,0)),"")</f>
        <v>Alemania</v>
      </c>
      <c r="F59" s="32">
        <v>1</v>
      </c>
      <c r="G59" s="32">
        <v>1</v>
      </c>
      <c r="H59" s="33" t="s">
        <v>97</v>
      </c>
    </row>
    <row r="60" spans="1:8" x14ac:dyDescent="0.3">
      <c r="A60" s="31">
        <v>57</v>
      </c>
      <c r="B60" s="31" t="s">
        <v>166</v>
      </c>
      <c r="C60" s="24" t="s">
        <v>96</v>
      </c>
      <c r="D60" s="24" t="str">
        <f>IFERROR(INDEX(Partidos!$D$4:$D$107,MATCH($A60,Partidos!$A$4:$A$107,0)),"")</f>
        <v>Japón</v>
      </c>
      <c r="E60" s="24" t="str">
        <f>IFERROR(INDEX(Partidos!$E$4:$E$107,MATCH($A60,Partidos!$A$4:$A$107,0)),"")</f>
        <v>Suecia</v>
      </c>
      <c r="F60" s="32">
        <v>2</v>
      </c>
      <c r="G60" s="32">
        <v>1</v>
      </c>
      <c r="H60" s="33" t="s">
        <v>97</v>
      </c>
    </row>
    <row r="61" spans="1:8" x14ac:dyDescent="0.3">
      <c r="A61" s="29">
        <v>58</v>
      </c>
      <c r="B61" s="29" t="s">
        <v>166</v>
      </c>
      <c r="C61" s="24" t="s">
        <v>96</v>
      </c>
      <c r="D61" s="24" t="str">
        <f>IFERROR(INDEX(Partidos!$D$4:$D$107,MATCH($A61,Partidos!$A$4:$A$107,0)),"")</f>
        <v>Túnez</v>
      </c>
      <c r="E61" s="24" t="str">
        <f>IFERROR(INDEX(Partidos!$E$4:$E$107,MATCH($A61,Partidos!$A$4:$A$107,0)),"")</f>
        <v>Países Bajos</v>
      </c>
      <c r="F61" s="32">
        <v>1</v>
      </c>
      <c r="G61" s="32">
        <v>3</v>
      </c>
      <c r="H61" s="33" t="s">
        <v>97</v>
      </c>
    </row>
    <row r="62" spans="1:8" x14ac:dyDescent="0.3">
      <c r="A62" s="31">
        <v>59</v>
      </c>
      <c r="B62" s="31" t="s">
        <v>166</v>
      </c>
      <c r="C62" s="24" t="s">
        <v>96</v>
      </c>
      <c r="D62" s="24" t="str">
        <f>IFERROR(INDEX(Partidos!$D$4:$D$107,MATCH($A62,Partidos!$A$4:$A$107,0)),"")</f>
        <v>Turquía</v>
      </c>
      <c r="E62" s="24" t="str">
        <f>IFERROR(INDEX(Partidos!$E$4:$E$107,MATCH($A62,Partidos!$A$4:$A$107,0)),"")</f>
        <v>Estados Unidos</v>
      </c>
      <c r="F62" s="32">
        <v>2</v>
      </c>
      <c r="G62" s="32">
        <v>0</v>
      </c>
      <c r="H62" s="33" t="s">
        <v>97</v>
      </c>
    </row>
    <row r="63" spans="1:8" x14ac:dyDescent="0.3">
      <c r="A63" s="29">
        <v>60</v>
      </c>
      <c r="B63" s="29" t="s">
        <v>166</v>
      </c>
      <c r="C63" s="24" t="s">
        <v>96</v>
      </c>
      <c r="D63" s="24" t="str">
        <f>IFERROR(INDEX(Partidos!$D$4:$D$107,MATCH($A63,Partidos!$A$4:$A$107,0)),"")</f>
        <v>Paraguay</v>
      </c>
      <c r="E63" s="24" t="str">
        <f>IFERROR(INDEX(Partidos!$E$4:$E$107,MATCH($A63,Partidos!$A$4:$A$107,0)),"")</f>
        <v>Australia</v>
      </c>
      <c r="F63" s="32">
        <v>2</v>
      </c>
      <c r="G63" s="32">
        <v>2</v>
      </c>
      <c r="H63" s="33" t="s">
        <v>97</v>
      </c>
    </row>
    <row r="64" spans="1:8" x14ac:dyDescent="0.3">
      <c r="A64" s="31">
        <v>61</v>
      </c>
      <c r="B64" s="31" t="s">
        <v>167</v>
      </c>
      <c r="C64" s="24" t="s">
        <v>96</v>
      </c>
      <c r="D64" s="24" t="str">
        <f>IFERROR(INDEX(Partidos!$D$4:$D$107,MATCH($A64,Partidos!$A$4:$A$107,0)),"")</f>
        <v>Noruega</v>
      </c>
      <c r="E64" s="24" t="str">
        <f>IFERROR(INDEX(Partidos!$E$4:$E$107,MATCH($A64,Partidos!$A$4:$A$107,0)),"")</f>
        <v>Francia</v>
      </c>
      <c r="F64" s="32">
        <v>2</v>
      </c>
      <c r="G64" s="32">
        <v>2</v>
      </c>
      <c r="H64" s="33" t="s">
        <v>97</v>
      </c>
    </row>
    <row r="65" spans="1:8" x14ac:dyDescent="0.3">
      <c r="A65" s="29">
        <v>62</v>
      </c>
      <c r="B65" s="29" t="s">
        <v>167</v>
      </c>
      <c r="C65" s="24" t="s">
        <v>96</v>
      </c>
      <c r="D65" s="24" t="str">
        <f>IFERROR(INDEX(Partidos!$D$4:$D$107,MATCH($A65,Partidos!$A$4:$A$107,0)),"")</f>
        <v>Senegal</v>
      </c>
      <c r="E65" s="24" t="str">
        <f>IFERROR(INDEX(Partidos!$E$4:$E$107,MATCH($A65,Partidos!$A$4:$A$107,0)),"")</f>
        <v>Irak</v>
      </c>
      <c r="F65" s="32">
        <v>2</v>
      </c>
      <c r="G65" s="32">
        <v>0</v>
      </c>
      <c r="H65" s="33" t="s">
        <v>97</v>
      </c>
    </row>
    <row r="66" spans="1:8" x14ac:dyDescent="0.3">
      <c r="A66" s="31">
        <v>63</v>
      </c>
      <c r="B66" s="31" t="s">
        <v>167</v>
      </c>
      <c r="C66" s="24" t="s">
        <v>96</v>
      </c>
      <c r="D66" s="24" t="str">
        <f>IFERROR(INDEX(Partidos!$D$4:$D$107,MATCH($A66,Partidos!$A$4:$A$107,0)),"")</f>
        <v>Cabo Verde</v>
      </c>
      <c r="E66" s="24" t="str">
        <f>IFERROR(INDEX(Partidos!$E$4:$E$107,MATCH($A66,Partidos!$A$4:$A$107,0)),"")</f>
        <v>Arabia Saudí</v>
      </c>
      <c r="F66" s="32">
        <v>1</v>
      </c>
      <c r="G66" s="32">
        <v>1</v>
      </c>
      <c r="H66" s="33" t="s">
        <v>97</v>
      </c>
    </row>
    <row r="67" spans="1:8" x14ac:dyDescent="0.3">
      <c r="A67" s="29">
        <v>64</v>
      </c>
      <c r="B67" s="29" t="s">
        <v>167</v>
      </c>
      <c r="C67" s="24" t="s">
        <v>96</v>
      </c>
      <c r="D67" s="24" t="str">
        <f>IFERROR(INDEX(Partidos!$D$4:$D$107,MATCH($A67,Partidos!$A$4:$A$107,0)),"")</f>
        <v>Uruguay</v>
      </c>
      <c r="E67" s="24" t="str">
        <f>IFERROR(INDEX(Partidos!$E$4:$E$107,MATCH($A67,Partidos!$A$4:$A$107,0)),"")</f>
        <v>España</v>
      </c>
      <c r="F67" s="32">
        <v>2</v>
      </c>
      <c r="G67" s="32">
        <v>3</v>
      </c>
      <c r="H67" s="33" t="s">
        <v>97</v>
      </c>
    </row>
    <row r="68" spans="1:8" x14ac:dyDescent="0.3">
      <c r="A68" s="31">
        <v>65</v>
      </c>
      <c r="B68" s="31" t="s">
        <v>167</v>
      </c>
      <c r="C68" s="24" t="s">
        <v>96</v>
      </c>
      <c r="D68" s="24" t="str">
        <f>IFERROR(INDEX(Partidos!$D$4:$D$107,MATCH($A68,Partidos!$A$4:$A$107,0)),"")</f>
        <v>Egipto</v>
      </c>
      <c r="E68" s="24" t="str">
        <f>IFERROR(INDEX(Partidos!$E$4:$E$107,MATCH($A68,Partidos!$A$4:$A$107,0)),"")</f>
        <v>Irán</v>
      </c>
      <c r="F68" s="32">
        <v>2</v>
      </c>
      <c r="G68" s="32">
        <v>0</v>
      </c>
      <c r="H68" s="33" t="s">
        <v>97</v>
      </c>
    </row>
    <row r="69" spans="1:8" x14ac:dyDescent="0.3">
      <c r="A69" s="29">
        <v>66</v>
      </c>
      <c r="B69" s="29" t="s">
        <v>167</v>
      </c>
      <c r="C69" s="24" t="s">
        <v>96</v>
      </c>
      <c r="D69" s="24" t="str">
        <f>IFERROR(INDEX(Partidos!$D$4:$D$107,MATCH($A69,Partidos!$A$4:$A$107,0)),"")</f>
        <v>Nueva Zelanda</v>
      </c>
      <c r="E69" s="24" t="str">
        <f>IFERROR(INDEX(Partidos!$E$4:$E$107,MATCH($A69,Partidos!$A$4:$A$107,0)),"")</f>
        <v>Bélgica</v>
      </c>
      <c r="F69" s="32">
        <v>1</v>
      </c>
      <c r="G69" s="32">
        <v>2</v>
      </c>
      <c r="H69" s="33" t="s">
        <v>97</v>
      </c>
    </row>
    <row r="70" spans="1:8" x14ac:dyDescent="0.3">
      <c r="A70" s="31">
        <v>67</v>
      </c>
      <c r="B70" s="31" t="s">
        <v>168</v>
      </c>
      <c r="C70" s="24" t="s">
        <v>96</v>
      </c>
      <c r="D70" s="24" t="str">
        <f>IFERROR(INDEX(Partidos!$D$4:$D$107,MATCH($A70,Partidos!$A$4:$A$107,0)),"")</f>
        <v>Panamá</v>
      </c>
      <c r="E70" s="24" t="str">
        <f>IFERROR(INDEX(Partidos!$E$4:$E$107,MATCH($A70,Partidos!$A$4:$A$107,0)),"")</f>
        <v>Inglaterra</v>
      </c>
      <c r="F70" s="32">
        <v>1</v>
      </c>
      <c r="G70" s="32">
        <v>3</v>
      </c>
      <c r="H70" s="33" t="s">
        <v>97</v>
      </c>
    </row>
    <row r="71" spans="1:8" x14ac:dyDescent="0.3">
      <c r="A71" s="29">
        <v>68</v>
      </c>
      <c r="B71" s="29" t="s">
        <v>168</v>
      </c>
      <c r="C71" s="24" t="s">
        <v>96</v>
      </c>
      <c r="D71" s="24" t="str">
        <f>IFERROR(INDEX(Partidos!$D$4:$D$107,MATCH($A71,Partidos!$A$4:$A$107,0)),"")</f>
        <v>Croacia</v>
      </c>
      <c r="E71" s="24" t="str">
        <f>IFERROR(INDEX(Partidos!$E$4:$E$107,MATCH($A71,Partidos!$A$4:$A$107,0)),"")</f>
        <v>Ghana</v>
      </c>
      <c r="F71" s="32">
        <v>1</v>
      </c>
      <c r="G71" s="32">
        <v>0</v>
      </c>
      <c r="H71" s="33" t="s">
        <v>97</v>
      </c>
    </row>
    <row r="72" spans="1:8" x14ac:dyDescent="0.3">
      <c r="A72" s="31">
        <v>69</v>
      </c>
      <c r="B72" s="31" t="s">
        <v>168</v>
      </c>
      <c r="C72" s="24" t="s">
        <v>96</v>
      </c>
      <c r="D72" s="24" t="str">
        <f>IFERROR(INDEX(Partidos!$D$4:$D$107,MATCH($A72,Partidos!$A$4:$A$107,0)),"")</f>
        <v>Colombia</v>
      </c>
      <c r="E72" s="24" t="str">
        <f>IFERROR(INDEX(Partidos!$E$4:$E$107,MATCH($A72,Partidos!$A$4:$A$107,0)),"")</f>
        <v>Portugal</v>
      </c>
      <c r="F72" s="32">
        <v>3</v>
      </c>
      <c r="G72" s="32">
        <v>3</v>
      </c>
      <c r="H72" s="33" t="s">
        <v>97</v>
      </c>
    </row>
    <row r="73" spans="1:8" x14ac:dyDescent="0.3">
      <c r="A73" s="29">
        <v>70</v>
      </c>
      <c r="B73" s="29" t="s">
        <v>168</v>
      </c>
      <c r="C73" s="24" t="s">
        <v>96</v>
      </c>
      <c r="D73" s="24" t="str">
        <f>IFERROR(INDEX(Partidos!$D$4:$D$107,MATCH($A73,Partidos!$A$4:$A$107,0)),"")</f>
        <v>RD Congo</v>
      </c>
      <c r="E73" s="24" t="str">
        <f>IFERROR(INDEX(Partidos!$E$4:$E$107,MATCH($A73,Partidos!$A$4:$A$107,0)),"")</f>
        <v>Uzbekistán</v>
      </c>
      <c r="F73" s="32">
        <v>1</v>
      </c>
      <c r="G73" s="32">
        <v>1</v>
      </c>
      <c r="H73" s="33" t="s">
        <v>97</v>
      </c>
    </row>
    <row r="74" spans="1:8" x14ac:dyDescent="0.3">
      <c r="A74" s="31">
        <v>71</v>
      </c>
      <c r="B74" s="31" t="s">
        <v>168</v>
      </c>
      <c r="C74" s="24" t="s">
        <v>96</v>
      </c>
      <c r="D74" s="24" t="str">
        <f>IFERROR(INDEX(Partidos!$D$4:$D$107,MATCH($A74,Partidos!$A$4:$A$107,0)),"")</f>
        <v>Argelia</v>
      </c>
      <c r="E74" s="24" t="str">
        <f>IFERROR(INDEX(Partidos!$E$4:$E$107,MATCH($A74,Partidos!$A$4:$A$107,0)),"")</f>
        <v>Austria</v>
      </c>
      <c r="F74" s="32">
        <v>1</v>
      </c>
      <c r="G74" s="32">
        <v>2</v>
      </c>
      <c r="H74" s="33" t="s">
        <v>97</v>
      </c>
    </row>
    <row r="75" spans="1:8" x14ac:dyDescent="0.3">
      <c r="A75" s="29">
        <v>72</v>
      </c>
      <c r="B75" s="29" t="s">
        <v>168</v>
      </c>
      <c r="C75" s="24" t="s">
        <v>96</v>
      </c>
      <c r="D75" s="24" t="str">
        <f>IFERROR(INDEX(Partidos!$D$4:$D$107,MATCH($A75,Partidos!$A$4:$A$107,0)),"")</f>
        <v>Jordania</v>
      </c>
      <c r="E75" s="24" t="str">
        <f>IFERROR(INDEX(Partidos!$E$4:$E$107,MATCH($A75,Partidos!$A$4:$A$107,0)),"")</f>
        <v>Argentina</v>
      </c>
      <c r="F75" s="32">
        <v>1</v>
      </c>
      <c r="G75" s="32">
        <v>2</v>
      </c>
      <c r="H75" s="33" t="s">
        <v>97</v>
      </c>
    </row>
    <row r="76" spans="1:8" x14ac:dyDescent="0.3">
      <c r="A76" s="31">
        <v>73</v>
      </c>
      <c r="B76" s="31" t="s">
        <v>170</v>
      </c>
      <c r="C76" s="24" t="s">
        <v>173</v>
      </c>
      <c r="D76" s="24" t="str">
        <f>IFERROR(INDEX(Partidos!$D$4:$D$107,MATCH($A76,Partidos!$A$4:$A$107,0)),"")</f>
        <v>Ganador 1A</v>
      </c>
      <c r="E76" s="24" t="str">
        <f>IFERROR(INDEX(Partidos!$E$4:$E$107,MATCH($A76,Partidos!$A$4:$A$107,0)),"")</f>
        <v>Ganador 2B</v>
      </c>
      <c r="F76" s="32"/>
      <c r="G76" s="32"/>
      <c r="H76" s="32"/>
    </row>
    <row r="77" spans="1:8" x14ac:dyDescent="0.3">
      <c r="A77" s="29">
        <v>74</v>
      </c>
      <c r="B77" s="29" t="s">
        <v>174</v>
      </c>
      <c r="C77" s="24" t="s">
        <v>173</v>
      </c>
      <c r="D77" s="24" t="str">
        <f>IFERROR(INDEX(Partidos!$D$4:$D$107,MATCH($A77,Partidos!$A$4:$A$107,0)),"")</f>
        <v>Ganador 1C</v>
      </c>
      <c r="E77" s="24" t="str">
        <f>IFERROR(INDEX(Partidos!$E$4:$E$107,MATCH($A77,Partidos!$A$4:$A$107,0)),"")</f>
        <v>Ganador 2D</v>
      </c>
      <c r="F77" s="32"/>
      <c r="G77" s="32"/>
      <c r="H77" s="32"/>
    </row>
    <row r="78" spans="1:8" x14ac:dyDescent="0.3">
      <c r="A78" s="31">
        <v>75</v>
      </c>
      <c r="B78" s="31" t="s">
        <v>174</v>
      </c>
      <c r="C78" s="24" t="s">
        <v>173</v>
      </c>
      <c r="D78" s="24" t="str">
        <f>IFERROR(INDEX(Partidos!$D$4:$D$107,MATCH($A78,Partidos!$A$4:$A$107,0)),"")</f>
        <v>Ganador 1E</v>
      </c>
      <c r="E78" s="24" t="str">
        <f>IFERROR(INDEX(Partidos!$E$4:$E$107,MATCH($A78,Partidos!$A$4:$A$107,0)),"")</f>
        <v>Ganador 2F</v>
      </c>
      <c r="F78" s="32"/>
      <c r="G78" s="32"/>
      <c r="H78" s="32"/>
    </row>
    <row r="79" spans="1:8" x14ac:dyDescent="0.3">
      <c r="A79" s="29">
        <v>76</v>
      </c>
      <c r="B79" s="29" t="s">
        <v>174</v>
      </c>
      <c r="C79" s="24" t="s">
        <v>173</v>
      </c>
      <c r="D79" s="24" t="str">
        <f>IFERROR(INDEX(Partidos!$D$4:$D$107,MATCH($A79,Partidos!$A$4:$A$107,0)),"")</f>
        <v>Ganador 1G</v>
      </c>
      <c r="E79" s="24" t="str">
        <f>IFERROR(INDEX(Partidos!$E$4:$E$107,MATCH($A79,Partidos!$A$4:$A$107,0)),"")</f>
        <v>Ganador 2H</v>
      </c>
      <c r="F79" s="32"/>
      <c r="G79" s="32"/>
      <c r="H79" s="32"/>
    </row>
    <row r="80" spans="1:8" x14ac:dyDescent="0.3">
      <c r="A80" s="31">
        <v>77</v>
      </c>
      <c r="B80" s="31" t="s">
        <v>182</v>
      </c>
      <c r="C80" s="24" t="s">
        <v>173</v>
      </c>
      <c r="D80" s="24" t="str">
        <f>IFERROR(INDEX(Partidos!$D$4:$D$107,MATCH($A80,Partidos!$A$4:$A$107,0)),"")</f>
        <v>Ganador 1I</v>
      </c>
      <c r="E80" s="24" t="str">
        <f>IFERROR(INDEX(Partidos!$E$4:$E$107,MATCH($A80,Partidos!$A$4:$A$107,0)),"")</f>
        <v>Ganador 2J</v>
      </c>
      <c r="F80" s="32"/>
      <c r="G80" s="32"/>
      <c r="H80" s="32"/>
    </row>
    <row r="81" spans="1:8" x14ac:dyDescent="0.3">
      <c r="A81" s="29">
        <v>78</v>
      </c>
      <c r="B81" s="29" t="s">
        <v>182</v>
      </c>
      <c r="C81" s="24" t="s">
        <v>173</v>
      </c>
      <c r="D81" s="24" t="str">
        <f>IFERROR(INDEX(Partidos!$D$4:$D$107,MATCH($A81,Partidos!$A$4:$A$107,0)),"")</f>
        <v>Ganador 1K</v>
      </c>
      <c r="E81" s="24" t="str">
        <f>IFERROR(INDEX(Partidos!$E$4:$E$107,MATCH($A81,Partidos!$A$4:$A$107,0)),"")</f>
        <v>Ganador 2L</v>
      </c>
      <c r="F81" s="32"/>
      <c r="G81" s="32"/>
      <c r="H81" s="32"/>
    </row>
    <row r="82" spans="1:8" x14ac:dyDescent="0.3">
      <c r="A82" s="31">
        <v>79</v>
      </c>
      <c r="B82" s="31" t="s">
        <v>182</v>
      </c>
      <c r="C82" s="24" t="s">
        <v>173</v>
      </c>
      <c r="D82" s="24" t="str">
        <f>IFERROR(INDEX(Partidos!$D$4:$D$107,MATCH($A82,Partidos!$A$4:$A$107,0)),"")</f>
        <v>Ganador 1B</v>
      </c>
      <c r="E82" s="24" t="str">
        <f>IFERROR(INDEX(Partidos!$E$4:$E$107,MATCH($A82,Partidos!$A$4:$A$107,0)),"")</f>
        <v>Ganador 2A</v>
      </c>
      <c r="F82" s="32"/>
      <c r="G82" s="32"/>
      <c r="H82" s="32"/>
    </row>
    <row r="83" spans="1:8" x14ac:dyDescent="0.3">
      <c r="A83" s="29">
        <v>80</v>
      </c>
      <c r="B83" s="29" t="s">
        <v>189</v>
      </c>
      <c r="C83" s="24" t="s">
        <v>173</v>
      </c>
      <c r="D83" s="24" t="str">
        <f>IFERROR(INDEX(Partidos!$D$4:$D$107,MATCH($A83,Partidos!$A$4:$A$107,0)),"")</f>
        <v>Ganador 1D</v>
      </c>
      <c r="E83" s="24" t="str">
        <f>IFERROR(INDEX(Partidos!$E$4:$E$107,MATCH($A83,Partidos!$A$4:$A$107,0)),"")</f>
        <v>Ganador 2C</v>
      </c>
      <c r="F83" s="32"/>
      <c r="G83" s="32"/>
      <c r="H83" s="32"/>
    </row>
    <row r="84" spans="1:8" x14ac:dyDescent="0.3">
      <c r="A84" s="31">
        <v>81</v>
      </c>
      <c r="B84" s="31" t="s">
        <v>189</v>
      </c>
      <c r="C84" s="24" t="s">
        <v>173</v>
      </c>
      <c r="D84" s="24" t="str">
        <f>IFERROR(INDEX(Partidos!$D$4:$D$107,MATCH($A84,Partidos!$A$4:$A$107,0)),"")</f>
        <v>Ganador 1F</v>
      </c>
      <c r="E84" s="24" t="str">
        <f>IFERROR(INDEX(Partidos!$E$4:$E$107,MATCH($A84,Partidos!$A$4:$A$107,0)),"")</f>
        <v>Ganador 2E</v>
      </c>
      <c r="F84" s="32"/>
      <c r="G84" s="32"/>
      <c r="H84" s="32"/>
    </row>
    <row r="85" spans="1:8" x14ac:dyDescent="0.3">
      <c r="A85" s="29">
        <v>82</v>
      </c>
      <c r="B85" s="29" t="s">
        <v>189</v>
      </c>
      <c r="C85" s="24" t="s">
        <v>173</v>
      </c>
      <c r="D85" s="24" t="str">
        <f>IFERROR(INDEX(Partidos!$D$4:$D$107,MATCH($A85,Partidos!$A$4:$A$107,0)),"")</f>
        <v>Ganador 1H</v>
      </c>
      <c r="E85" s="24" t="str">
        <f>IFERROR(INDEX(Partidos!$E$4:$E$107,MATCH($A85,Partidos!$A$4:$A$107,0)),"")</f>
        <v>Ganador 2G</v>
      </c>
      <c r="F85" s="32"/>
      <c r="G85" s="32"/>
      <c r="H85" s="32"/>
    </row>
    <row r="86" spans="1:8" x14ac:dyDescent="0.3">
      <c r="A86" s="31">
        <v>83</v>
      </c>
      <c r="B86" s="31" t="s">
        <v>196</v>
      </c>
      <c r="C86" s="24" t="s">
        <v>173</v>
      </c>
      <c r="D86" s="24" t="str">
        <f>IFERROR(INDEX(Partidos!$D$4:$D$107,MATCH($A86,Partidos!$A$4:$A$107,0)),"")</f>
        <v>Ganador 1J</v>
      </c>
      <c r="E86" s="24" t="str">
        <f>IFERROR(INDEX(Partidos!$E$4:$E$107,MATCH($A86,Partidos!$A$4:$A$107,0)),"")</f>
        <v>Ganador 2I</v>
      </c>
      <c r="F86" s="32"/>
      <c r="G86" s="32"/>
      <c r="H86" s="32"/>
    </row>
    <row r="87" spans="1:8" x14ac:dyDescent="0.3">
      <c r="A87" s="29">
        <v>84</v>
      </c>
      <c r="B87" s="29" t="s">
        <v>196</v>
      </c>
      <c r="C87" s="24" t="s">
        <v>173</v>
      </c>
      <c r="D87" s="24" t="str">
        <f>IFERROR(INDEX(Partidos!$D$4:$D$107,MATCH($A87,Partidos!$A$4:$A$107,0)),"")</f>
        <v>Ganador 1L</v>
      </c>
      <c r="E87" s="24" t="str">
        <f>IFERROR(INDEX(Partidos!$E$4:$E$107,MATCH($A87,Partidos!$A$4:$A$107,0)),"")</f>
        <v>Ganador 2K</v>
      </c>
      <c r="F87" s="32"/>
      <c r="G87" s="32"/>
      <c r="H87" s="32"/>
    </row>
    <row r="88" spans="1:8" x14ac:dyDescent="0.3">
      <c r="A88" s="31">
        <v>85</v>
      </c>
      <c r="B88" s="31" t="s">
        <v>196</v>
      </c>
      <c r="C88" s="24" t="s">
        <v>173</v>
      </c>
      <c r="D88" s="24" t="str">
        <f>IFERROR(INDEX(Partidos!$D$4:$D$107,MATCH($A88,Partidos!$A$4:$A$107,0)),"")</f>
        <v>Ganador 3A</v>
      </c>
      <c r="E88" s="24" t="str">
        <f>IFERROR(INDEX(Partidos!$E$4:$E$107,MATCH($A88,Partidos!$A$4:$A$107,0)),"")</f>
        <v>Ganador 3B</v>
      </c>
      <c r="F88" s="32"/>
      <c r="G88" s="32"/>
      <c r="H88" s="32"/>
    </row>
    <row r="89" spans="1:8" x14ac:dyDescent="0.3">
      <c r="A89" s="29">
        <v>86</v>
      </c>
      <c r="B89" s="29" t="s">
        <v>203</v>
      </c>
      <c r="C89" s="24" t="s">
        <v>173</v>
      </c>
      <c r="D89" s="24" t="str">
        <f>IFERROR(INDEX(Partidos!$D$4:$D$107,MATCH($A89,Partidos!$A$4:$A$107,0)),"")</f>
        <v>Ganador 3C</v>
      </c>
      <c r="E89" s="24" t="str">
        <f>IFERROR(INDEX(Partidos!$E$4:$E$107,MATCH($A89,Partidos!$A$4:$A$107,0)),"")</f>
        <v>Ganador 3D</v>
      </c>
      <c r="F89" s="32"/>
      <c r="G89" s="32"/>
      <c r="H89" s="32"/>
    </row>
    <row r="90" spans="1:8" x14ac:dyDescent="0.3">
      <c r="A90" s="31">
        <v>87</v>
      </c>
      <c r="B90" s="31" t="s">
        <v>203</v>
      </c>
      <c r="C90" s="24" t="s">
        <v>173</v>
      </c>
      <c r="D90" s="24" t="str">
        <f>IFERROR(INDEX(Partidos!$D$4:$D$107,MATCH($A90,Partidos!$A$4:$A$107,0)),"")</f>
        <v>Ganador 3E</v>
      </c>
      <c r="E90" s="24" t="str">
        <f>IFERROR(INDEX(Partidos!$E$4:$E$107,MATCH($A90,Partidos!$A$4:$A$107,0)),"")</f>
        <v>Ganador 3F</v>
      </c>
      <c r="F90" s="32"/>
      <c r="G90" s="32"/>
      <c r="H90" s="32"/>
    </row>
    <row r="91" spans="1:8" x14ac:dyDescent="0.3">
      <c r="A91" s="29">
        <v>88</v>
      </c>
      <c r="B91" s="29" t="s">
        <v>203</v>
      </c>
      <c r="C91" s="24" t="s">
        <v>173</v>
      </c>
      <c r="D91" s="24" t="str">
        <f>IFERROR(INDEX(Partidos!$D$4:$D$107,MATCH($A91,Partidos!$A$4:$A$107,0)),"")</f>
        <v>Ganador 3G</v>
      </c>
      <c r="E91" s="24" t="str">
        <f>IFERROR(INDEX(Partidos!$E$4:$E$107,MATCH($A91,Partidos!$A$4:$A$107,0)),"")</f>
        <v>Ganador 3H</v>
      </c>
      <c r="F91" s="32"/>
      <c r="G91" s="32"/>
      <c r="H91" s="32"/>
    </row>
    <row r="92" spans="1:8" x14ac:dyDescent="0.3">
      <c r="A92" s="31">
        <v>89</v>
      </c>
      <c r="B92" s="31" t="s">
        <v>211</v>
      </c>
      <c r="C92" s="24" t="s">
        <v>214</v>
      </c>
      <c r="D92" s="24" t="str">
        <f>IFERROR(INDEX(Partidos!$D$4:$D$107,MATCH($A92,Partidos!$A$4:$A$107,0)),"")</f>
        <v>Ganador Octavos 1</v>
      </c>
      <c r="E92" s="24" t="str">
        <f>IFERROR(INDEX(Partidos!$E$4:$E$107,MATCH($A92,Partidos!$A$4:$A$107,0)),"")</f>
        <v>Ganador Octavos 2</v>
      </c>
      <c r="F92" s="32"/>
      <c r="G92" s="32"/>
      <c r="H92" s="32"/>
    </row>
    <row r="93" spans="1:8" x14ac:dyDescent="0.3">
      <c r="A93" s="29">
        <v>90</v>
      </c>
      <c r="B93" s="29" t="s">
        <v>211</v>
      </c>
      <c r="C93" s="24" t="s">
        <v>214</v>
      </c>
      <c r="D93" s="24" t="str">
        <f>IFERROR(INDEX(Partidos!$D$4:$D$107,MATCH($A93,Partidos!$A$4:$A$107,0)),"")</f>
        <v>Ganador Octavos 3</v>
      </c>
      <c r="E93" s="24" t="str">
        <f>IFERROR(INDEX(Partidos!$E$4:$E$107,MATCH($A93,Partidos!$A$4:$A$107,0)),"")</f>
        <v>Ganador Octavos 4</v>
      </c>
      <c r="F93" s="32"/>
      <c r="G93" s="32"/>
      <c r="H93" s="32"/>
    </row>
    <row r="94" spans="1:8" x14ac:dyDescent="0.3">
      <c r="A94" s="31">
        <v>91</v>
      </c>
      <c r="B94" s="31" t="s">
        <v>217</v>
      </c>
      <c r="C94" s="24" t="s">
        <v>214</v>
      </c>
      <c r="D94" s="24" t="str">
        <f>IFERROR(INDEX(Partidos!$D$4:$D$107,MATCH($A94,Partidos!$A$4:$A$107,0)),"")</f>
        <v>Ganador Octavos 5</v>
      </c>
      <c r="E94" s="24" t="str">
        <f>IFERROR(INDEX(Partidos!$E$4:$E$107,MATCH($A94,Partidos!$A$4:$A$107,0)),"")</f>
        <v>Ganador Octavos 6</v>
      </c>
      <c r="F94" s="32"/>
      <c r="G94" s="32"/>
      <c r="H94" s="32"/>
    </row>
    <row r="95" spans="1:8" x14ac:dyDescent="0.3">
      <c r="A95" s="29">
        <v>92</v>
      </c>
      <c r="B95" s="29" t="s">
        <v>217</v>
      </c>
      <c r="C95" s="24" t="s">
        <v>214</v>
      </c>
      <c r="D95" s="24" t="str">
        <f>IFERROR(INDEX(Partidos!$D$4:$D$107,MATCH($A95,Partidos!$A$4:$A$107,0)),"")</f>
        <v>Ganador Octavos 7</v>
      </c>
      <c r="E95" s="24" t="str">
        <f>IFERROR(INDEX(Partidos!$E$4:$E$107,MATCH($A95,Partidos!$A$4:$A$107,0)),"")</f>
        <v>Ganador Octavos 8</v>
      </c>
      <c r="F95" s="32"/>
      <c r="G95" s="32"/>
      <c r="H95" s="32"/>
    </row>
    <row r="96" spans="1:8" x14ac:dyDescent="0.3">
      <c r="A96" s="31">
        <v>93</v>
      </c>
      <c r="B96" s="31" t="s">
        <v>222</v>
      </c>
      <c r="C96" s="24" t="s">
        <v>214</v>
      </c>
      <c r="D96" s="24" t="str">
        <f>IFERROR(INDEX(Partidos!$D$4:$D$107,MATCH($A96,Partidos!$A$4:$A$107,0)),"")</f>
        <v>Ganador Octavos 9</v>
      </c>
      <c r="E96" s="24" t="str">
        <f>IFERROR(INDEX(Partidos!$E$4:$E$107,MATCH($A96,Partidos!$A$4:$A$107,0)),"")</f>
        <v>Ganador Octavos 10</v>
      </c>
      <c r="F96" s="32"/>
      <c r="G96" s="32"/>
      <c r="H96" s="32"/>
    </row>
    <row r="97" spans="1:8" x14ac:dyDescent="0.3">
      <c r="A97" s="29">
        <v>94</v>
      </c>
      <c r="B97" s="29" t="s">
        <v>222</v>
      </c>
      <c r="C97" s="24" t="s">
        <v>214</v>
      </c>
      <c r="D97" s="24" t="str">
        <f>IFERROR(INDEX(Partidos!$D$4:$D$107,MATCH($A97,Partidos!$A$4:$A$107,0)),"")</f>
        <v>Ganador Octavos 11</v>
      </c>
      <c r="E97" s="24" t="str">
        <f>IFERROR(INDEX(Partidos!$E$4:$E$107,MATCH($A97,Partidos!$A$4:$A$107,0)),"")</f>
        <v>Ganador Octavos 12</v>
      </c>
      <c r="F97" s="32"/>
      <c r="G97" s="32"/>
      <c r="H97" s="32"/>
    </row>
    <row r="98" spans="1:8" x14ac:dyDescent="0.3">
      <c r="A98" s="31">
        <v>95</v>
      </c>
      <c r="B98" s="31" t="s">
        <v>228</v>
      </c>
      <c r="C98" s="24" t="s">
        <v>214</v>
      </c>
      <c r="D98" s="24" t="str">
        <f>IFERROR(INDEX(Partidos!$D$4:$D$107,MATCH($A98,Partidos!$A$4:$A$107,0)),"")</f>
        <v>Ganador Octavos 13</v>
      </c>
      <c r="E98" s="24" t="str">
        <f>IFERROR(INDEX(Partidos!$E$4:$E$107,MATCH($A98,Partidos!$A$4:$A$107,0)),"")</f>
        <v>Ganador Octavos 14</v>
      </c>
      <c r="F98" s="32"/>
      <c r="G98" s="32"/>
      <c r="H98" s="32"/>
    </row>
    <row r="99" spans="1:8" x14ac:dyDescent="0.3">
      <c r="A99" s="29">
        <v>96</v>
      </c>
      <c r="B99" s="29" t="s">
        <v>228</v>
      </c>
      <c r="C99" s="24" t="s">
        <v>214</v>
      </c>
      <c r="D99" s="24" t="str">
        <f>IFERROR(INDEX(Partidos!$D$4:$D$107,MATCH($A99,Partidos!$A$4:$A$107,0)),"")</f>
        <v>Ganador Octavos 15</v>
      </c>
      <c r="E99" s="24" t="str">
        <f>IFERROR(INDEX(Partidos!$E$4:$E$107,MATCH($A99,Partidos!$A$4:$A$107,0)),"")</f>
        <v>Ganador Octavos 16</v>
      </c>
      <c r="F99" s="32"/>
      <c r="G99" s="32"/>
      <c r="H99" s="32"/>
    </row>
    <row r="100" spans="1:8" x14ac:dyDescent="0.3">
      <c r="A100" s="31">
        <v>97</v>
      </c>
      <c r="B100" s="31" t="s">
        <v>233</v>
      </c>
      <c r="C100" s="24" t="s">
        <v>236</v>
      </c>
      <c r="D100" s="24" t="str">
        <f>IFERROR(INDEX(Partidos!$D$4:$D$107,MATCH($A100,Partidos!$A$4:$A$107,0)),"")</f>
        <v>Ganador Cuartos 1</v>
      </c>
      <c r="E100" s="24" t="str">
        <f>IFERROR(INDEX(Partidos!$E$4:$E$107,MATCH($A100,Partidos!$A$4:$A$107,0)),"")</f>
        <v>Ganador Cuartos 2</v>
      </c>
      <c r="F100" s="32"/>
      <c r="G100" s="32"/>
      <c r="H100" s="32"/>
    </row>
    <row r="101" spans="1:8" x14ac:dyDescent="0.3">
      <c r="A101" s="29">
        <v>98</v>
      </c>
      <c r="B101" s="29" t="s">
        <v>237</v>
      </c>
      <c r="C101" s="24" t="s">
        <v>236</v>
      </c>
      <c r="D101" s="24" t="str">
        <f>IFERROR(INDEX(Partidos!$D$4:$D$107,MATCH($A101,Partidos!$A$4:$A$107,0)),"")</f>
        <v>Ganador Cuartos 3</v>
      </c>
      <c r="E101" s="24" t="str">
        <f>IFERROR(INDEX(Partidos!$E$4:$E$107,MATCH($A101,Partidos!$A$4:$A$107,0)),"")</f>
        <v>Ganador Cuartos 4</v>
      </c>
      <c r="F101" s="32"/>
      <c r="G101" s="32"/>
      <c r="H101" s="32"/>
    </row>
    <row r="102" spans="1:8" x14ac:dyDescent="0.3">
      <c r="A102" s="31">
        <v>99</v>
      </c>
      <c r="B102" s="31" t="s">
        <v>240</v>
      </c>
      <c r="C102" s="24" t="s">
        <v>236</v>
      </c>
      <c r="D102" s="24" t="str">
        <f>IFERROR(INDEX(Partidos!$D$4:$D$107,MATCH($A102,Partidos!$A$4:$A$107,0)),"")</f>
        <v>Ganador Cuartos 5</v>
      </c>
      <c r="E102" s="24" t="str">
        <f>IFERROR(INDEX(Partidos!$E$4:$E$107,MATCH($A102,Partidos!$A$4:$A$107,0)),"")</f>
        <v>Ganador Cuartos 6</v>
      </c>
      <c r="F102" s="32"/>
      <c r="G102" s="32"/>
      <c r="H102" s="32"/>
    </row>
    <row r="103" spans="1:8" x14ac:dyDescent="0.3">
      <c r="A103" s="29">
        <v>100</v>
      </c>
      <c r="B103" s="29" t="s">
        <v>240</v>
      </c>
      <c r="C103" s="24" t="s">
        <v>236</v>
      </c>
      <c r="D103" s="24" t="str">
        <f>IFERROR(INDEX(Partidos!$D$4:$D$107,MATCH($A103,Partidos!$A$4:$A$107,0)),"")</f>
        <v>Ganador Cuartos 7</v>
      </c>
      <c r="E103" s="24" t="str">
        <f>IFERROR(INDEX(Partidos!$E$4:$E$107,MATCH($A103,Partidos!$A$4:$A$107,0)),"")</f>
        <v>Ganador Cuartos 8</v>
      </c>
      <c r="F103" s="32"/>
      <c r="G103" s="32"/>
      <c r="H103" s="32"/>
    </row>
    <row r="104" spans="1:8" x14ac:dyDescent="0.3">
      <c r="A104" s="31">
        <v>101</v>
      </c>
      <c r="B104" s="31" t="s">
        <v>245</v>
      </c>
      <c r="C104" s="24" t="s">
        <v>248</v>
      </c>
      <c r="D104" s="24" t="str">
        <f>IFERROR(INDEX(Partidos!$D$4:$D$107,MATCH($A104,Partidos!$A$4:$A$107,0)),"")</f>
        <v>Ganador Semifinal 1</v>
      </c>
      <c r="E104" s="24" t="str">
        <f>IFERROR(INDEX(Partidos!$E$4:$E$107,MATCH($A104,Partidos!$A$4:$A$107,0)),"")</f>
        <v>Ganador Semifinal 2</v>
      </c>
      <c r="F104" s="32"/>
      <c r="G104" s="32"/>
      <c r="H104" s="32"/>
    </row>
    <row r="105" spans="1:8" x14ac:dyDescent="0.3">
      <c r="A105" s="29">
        <v>102</v>
      </c>
      <c r="B105" s="29" t="s">
        <v>249</v>
      </c>
      <c r="C105" s="24" t="s">
        <v>248</v>
      </c>
      <c r="D105" s="24" t="str">
        <f>IFERROR(INDEX(Partidos!$D$4:$D$107,MATCH($A105,Partidos!$A$4:$A$107,0)),"")</f>
        <v>Ganador Semifinal 3</v>
      </c>
      <c r="E105" s="24" t="str">
        <f>IFERROR(INDEX(Partidos!$E$4:$E$107,MATCH($A105,Partidos!$A$4:$A$107,0)),"")</f>
        <v>Ganador Semifinal 4</v>
      </c>
      <c r="F105" s="32"/>
      <c r="G105" s="32"/>
      <c r="H105" s="32"/>
    </row>
    <row r="106" spans="1:8" x14ac:dyDescent="0.3">
      <c r="A106" s="31">
        <v>103</v>
      </c>
      <c r="B106" s="31" t="s">
        <v>252</v>
      </c>
      <c r="C106" s="24" t="s">
        <v>255</v>
      </c>
      <c r="D106" s="24" t="str">
        <f>IFERROR(INDEX(Partidos!$D$4:$D$107,MATCH($A106,Partidos!$A$4:$A$107,0)),"")</f>
        <v>Perdedor Semifinal 1</v>
      </c>
      <c r="E106" s="24" t="str">
        <f>IFERROR(INDEX(Partidos!$E$4:$E$107,MATCH($A106,Partidos!$A$4:$A$107,0)),"")</f>
        <v>Perdedor Semifinal 2</v>
      </c>
      <c r="F106" s="32"/>
      <c r="G106" s="32"/>
      <c r="H106" s="32"/>
    </row>
    <row r="107" spans="1:8" x14ac:dyDescent="0.3">
      <c r="A107" s="29">
        <v>104</v>
      </c>
      <c r="B107" s="29" t="s">
        <v>256</v>
      </c>
      <c r="C107" s="24" t="s">
        <v>257</v>
      </c>
      <c r="D107" s="24" t="str">
        <f>IFERROR(INDEX(Partidos!$D$4:$D$107,MATCH($A107,Partidos!$A$4:$A$107,0)),"")</f>
        <v>Ganador Semifinal 1</v>
      </c>
      <c r="E107" s="24" t="str">
        <f>IFERROR(INDEX(Partidos!$E$4:$E$107,MATCH($A107,Partidos!$A$4:$A$107,0)),"")</f>
        <v>Ganador Semifinal 2</v>
      </c>
      <c r="F107" s="32"/>
      <c r="G107" s="32"/>
      <c r="H107" s="32"/>
    </row>
    <row r="109" spans="1:8" ht="15.6" x14ac:dyDescent="0.3">
      <c r="A109" s="13" t="s">
        <v>279</v>
      </c>
      <c r="B109" s="14"/>
      <c r="C109" s="14"/>
    </row>
    <row r="110" spans="1:8" x14ac:dyDescent="0.3">
      <c r="A110" s="19" t="s">
        <v>67</v>
      </c>
      <c r="B110" s="19" t="s">
        <v>280</v>
      </c>
      <c r="C110" s="19" t="s">
        <v>68</v>
      </c>
    </row>
    <row r="111" spans="1:8" x14ac:dyDescent="0.3">
      <c r="A111" s="29" t="s">
        <v>72</v>
      </c>
      <c r="B111" s="35" t="s">
        <v>130</v>
      </c>
      <c r="C111" s="31">
        <f>IFERROR(Resumen!$B$34,"")</f>
        <v>0</v>
      </c>
    </row>
    <row r="112" spans="1:8" x14ac:dyDescent="0.3">
      <c r="A112" s="31" t="s">
        <v>73</v>
      </c>
      <c r="B112" s="35" t="s">
        <v>150</v>
      </c>
      <c r="C112" s="31">
        <f>IFERROR(Resumen!$B$35,"")</f>
        <v>0</v>
      </c>
    </row>
    <row r="113" spans="1:3" x14ac:dyDescent="0.3">
      <c r="A113" s="29" t="s">
        <v>74</v>
      </c>
      <c r="B113" s="35" t="s">
        <v>148</v>
      </c>
      <c r="C113" s="31">
        <f>IFERROR(Resumen!$B$36,"")</f>
        <v>0</v>
      </c>
    </row>
    <row r="114" spans="1:3" x14ac:dyDescent="0.3">
      <c r="A114" s="31" t="s">
        <v>75</v>
      </c>
      <c r="B114" s="35" t="s">
        <v>291</v>
      </c>
      <c r="C114" s="31">
        <f>IFERROR(Resumen!$B$37,"")</f>
        <v>0</v>
      </c>
    </row>
    <row r="115" spans="1:3" ht="28.8" x14ac:dyDescent="0.3">
      <c r="A115" s="29" t="s">
        <v>76</v>
      </c>
      <c r="B115" s="35" t="s">
        <v>282</v>
      </c>
      <c r="C115" s="31">
        <f>IFERROR(Resumen!$B$38,"")</f>
        <v>0</v>
      </c>
    </row>
    <row r="116" spans="1:3" x14ac:dyDescent="0.3">
      <c r="A116" s="31" t="s">
        <v>77</v>
      </c>
      <c r="B116" s="35" t="s">
        <v>316</v>
      </c>
      <c r="C116" s="31">
        <f>IFERROR(Resumen!$B$39,"")</f>
        <v>0</v>
      </c>
    </row>
    <row r="117" spans="1:3" x14ac:dyDescent="0.3">
      <c r="A117" s="29" t="s">
        <v>78</v>
      </c>
      <c r="B117" s="35" t="s">
        <v>317</v>
      </c>
      <c r="C117" s="31">
        <f>IFERROR(Resumen!$B$40,"")</f>
        <v>0</v>
      </c>
    </row>
    <row r="118" spans="1:3" ht="28.8" x14ac:dyDescent="0.3">
      <c r="A118" s="31" t="s">
        <v>79</v>
      </c>
      <c r="B118" s="35" t="s">
        <v>289</v>
      </c>
      <c r="C118" s="31">
        <f>IFERROR(Resumen!$B$41,"")</f>
        <v>0</v>
      </c>
    </row>
  </sheetData>
  <autoFilter ref="A3:H107" xr:uid="{00000000-0009-0000-0000-00000D000000}"/>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E9E9E"/>
  </sheetPr>
  <dimension ref="A1:H118"/>
  <sheetViews>
    <sheetView showGridLines="0" workbookViewId="0">
      <pane ySplit="3" topLeftCell="A4" activePane="bottomLeft" state="frozen"/>
      <selection pane="bottomLeft" activeCell="I1" sqref="I1"/>
    </sheetView>
  </sheetViews>
  <sheetFormatPr defaultRowHeight="14.4" x14ac:dyDescent="0.3"/>
  <cols>
    <col min="1" max="1" width="30" customWidth="1"/>
    <col min="2" max="2" width="11" customWidth="1"/>
    <col min="3" max="3" width="18" customWidth="1"/>
    <col min="4" max="5" width="22" customWidth="1"/>
    <col min="6" max="7" width="12" customWidth="1"/>
    <col min="8" max="8" width="14" customWidth="1"/>
  </cols>
  <sheetData>
    <row r="1" spans="1:8" ht="43.95" customHeight="1" x14ac:dyDescent="0.3">
      <c r="A1" s="7" t="s">
        <v>318</v>
      </c>
      <c r="B1" s="1"/>
      <c r="C1" s="1"/>
      <c r="D1" s="1"/>
      <c r="E1" s="1"/>
      <c r="F1" s="1"/>
      <c r="G1" s="1"/>
      <c r="H1" s="1"/>
    </row>
    <row r="2" spans="1:8" ht="18" customHeight="1" x14ac:dyDescent="0.3">
      <c r="A2" s="8" t="s">
        <v>276</v>
      </c>
      <c r="B2" s="9"/>
      <c r="C2" s="9"/>
      <c r="D2" s="9"/>
      <c r="E2" s="9"/>
      <c r="F2" s="9"/>
      <c r="G2" s="9"/>
      <c r="H2" s="9"/>
    </row>
    <row r="3" spans="1:8" ht="28.8" x14ac:dyDescent="0.3">
      <c r="A3" s="19" t="s">
        <v>260</v>
      </c>
      <c r="B3" s="19" t="s">
        <v>49</v>
      </c>
      <c r="C3" s="19" t="s">
        <v>90</v>
      </c>
      <c r="D3" s="19" t="s">
        <v>85</v>
      </c>
      <c r="E3" s="19" t="s">
        <v>86</v>
      </c>
      <c r="F3" s="19" t="s">
        <v>277</v>
      </c>
      <c r="G3" s="19" t="s">
        <v>278</v>
      </c>
      <c r="H3" s="19" t="s">
        <v>91</v>
      </c>
    </row>
    <row r="4" spans="1:8" x14ac:dyDescent="0.3">
      <c r="A4" s="31">
        <v>1</v>
      </c>
      <c r="B4" s="31" t="s">
        <v>92</v>
      </c>
      <c r="C4" s="24" t="s">
        <v>96</v>
      </c>
      <c r="D4" s="24" t="str">
        <f>IFERROR(INDEX(Partidos!$D$4:$D$107,MATCH($A4,Partidos!$A$4:$A$107,0)),"")</f>
        <v>México</v>
      </c>
      <c r="E4" s="24" t="str">
        <f>IFERROR(INDEX(Partidos!$E$4:$E$107,MATCH($A4,Partidos!$A$4:$A$107,0)),"")</f>
        <v>Sudáfrica</v>
      </c>
      <c r="F4" s="32">
        <v>1</v>
      </c>
      <c r="G4" s="32">
        <v>1</v>
      </c>
      <c r="H4" s="33" t="s">
        <v>97</v>
      </c>
    </row>
    <row r="5" spans="1:8" x14ac:dyDescent="0.3">
      <c r="A5" s="29">
        <v>2</v>
      </c>
      <c r="B5" s="29" t="s">
        <v>92</v>
      </c>
      <c r="C5" s="24" t="s">
        <v>96</v>
      </c>
      <c r="D5" s="24" t="str">
        <f>IFERROR(INDEX(Partidos!$D$4:$D$107,MATCH($A5,Partidos!$A$4:$A$107,0)),"")</f>
        <v>República de Corea</v>
      </c>
      <c r="E5" s="24" t="str">
        <f>IFERROR(INDEX(Partidos!$E$4:$E$107,MATCH($A5,Partidos!$A$4:$A$107,0)),"")</f>
        <v>República Checa</v>
      </c>
      <c r="F5" s="32">
        <v>2</v>
      </c>
      <c r="G5" s="32">
        <v>0</v>
      </c>
      <c r="H5" s="33" t="s">
        <v>97</v>
      </c>
    </row>
    <row r="6" spans="1:8" x14ac:dyDescent="0.3">
      <c r="A6" s="31">
        <v>3</v>
      </c>
      <c r="B6" s="31" t="s">
        <v>101</v>
      </c>
      <c r="C6" s="24" t="s">
        <v>96</v>
      </c>
      <c r="D6" s="24" t="str">
        <f>IFERROR(INDEX(Partidos!$D$4:$D$107,MATCH($A6,Partidos!$A$4:$A$107,0)),"")</f>
        <v>Canadá</v>
      </c>
      <c r="E6" s="24" t="str">
        <f>IFERROR(INDEX(Partidos!$E$4:$E$107,MATCH($A6,Partidos!$A$4:$A$107,0)),"")</f>
        <v>Bosnia y Herzegovina</v>
      </c>
      <c r="F6" s="32">
        <v>1</v>
      </c>
      <c r="G6" s="32">
        <v>0</v>
      </c>
      <c r="H6" s="33" t="s">
        <v>97</v>
      </c>
    </row>
    <row r="7" spans="1:8" x14ac:dyDescent="0.3">
      <c r="A7" s="29">
        <v>4</v>
      </c>
      <c r="B7" s="29" t="s">
        <v>101</v>
      </c>
      <c r="C7" s="24" t="s">
        <v>96</v>
      </c>
      <c r="D7" s="24" t="str">
        <f>IFERROR(INDEX(Partidos!$D$4:$D$107,MATCH($A7,Partidos!$A$4:$A$107,0)),"")</f>
        <v>Estados Unidos</v>
      </c>
      <c r="E7" s="24" t="str">
        <f>IFERROR(INDEX(Partidos!$E$4:$E$107,MATCH($A7,Partidos!$A$4:$A$107,0)),"")</f>
        <v>Paraguay</v>
      </c>
      <c r="F7" s="32">
        <v>2</v>
      </c>
      <c r="G7" s="32">
        <v>1</v>
      </c>
      <c r="H7" s="33" t="s">
        <v>97</v>
      </c>
    </row>
    <row r="8" spans="1:8" x14ac:dyDescent="0.3">
      <c r="A8" s="31">
        <v>5</v>
      </c>
      <c r="B8" s="31" t="s">
        <v>108</v>
      </c>
      <c r="C8" s="24" t="s">
        <v>96</v>
      </c>
      <c r="D8" s="24" t="str">
        <f>IFERROR(INDEX(Partidos!$D$4:$D$107,MATCH($A8,Partidos!$A$4:$A$107,0)),"")</f>
        <v>Catar</v>
      </c>
      <c r="E8" s="24" t="str">
        <f>IFERROR(INDEX(Partidos!$E$4:$E$107,MATCH($A8,Partidos!$A$4:$A$107,0)),"")</f>
        <v>Suiza</v>
      </c>
      <c r="F8" s="32">
        <v>0</v>
      </c>
      <c r="G8" s="32">
        <v>1</v>
      </c>
      <c r="H8" s="33" t="s">
        <v>97</v>
      </c>
    </row>
    <row r="9" spans="1:8" x14ac:dyDescent="0.3">
      <c r="A9" s="29">
        <v>6</v>
      </c>
      <c r="B9" s="29" t="s">
        <v>108</v>
      </c>
      <c r="C9" s="24" t="s">
        <v>96</v>
      </c>
      <c r="D9" s="24" t="str">
        <f>IFERROR(INDEX(Partidos!$D$4:$D$107,MATCH($A9,Partidos!$A$4:$A$107,0)),"")</f>
        <v>Brasil</v>
      </c>
      <c r="E9" s="24" t="str">
        <f>IFERROR(INDEX(Partidos!$E$4:$E$107,MATCH($A9,Partidos!$A$4:$A$107,0)),"")</f>
        <v>Marruecos</v>
      </c>
      <c r="F9" s="32">
        <v>2</v>
      </c>
      <c r="G9" s="32">
        <v>2</v>
      </c>
      <c r="H9" s="33" t="s">
        <v>97</v>
      </c>
    </row>
    <row r="10" spans="1:8" x14ac:dyDescent="0.3">
      <c r="A10" s="31">
        <v>7</v>
      </c>
      <c r="B10" s="31" t="s">
        <v>108</v>
      </c>
      <c r="C10" s="24" t="s">
        <v>96</v>
      </c>
      <c r="D10" s="24" t="str">
        <f>IFERROR(INDEX(Partidos!$D$4:$D$107,MATCH($A10,Partidos!$A$4:$A$107,0)),"")</f>
        <v>Haití</v>
      </c>
      <c r="E10" s="24" t="str">
        <f>IFERROR(INDEX(Partidos!$E$4:$E$107,MATCH($A10,Partidos!$A$4:$A$107,0)),"")</f>
        <v>Escocia</v>
      </c>
      <c r="F10" s="32">
        <v>0</v>
      </c>
      <c r="G10" s="32">
        <v>6</v>
      </c>
      <c r="H10" s="33" t="s">
        <v>97</v>
      </c>
    </row>
    <row r="11" spans="1:8" x14ac:dyDescent="0.3">
      <c r="A11" s="29">
        <v>8</v>
      </c>
      <c r="B11" s="29" t="s">
        <v>108</v>
      </c>
      <c r="C11" s="24" t="s">
        <v>96</v>
      </c>
      <c r="D11" s="24" t="str">
        <f>IFERROR(INDEX(Partidos!$D$4:$D$107,MATCH($A11,Partidos!$A$4:$A$107,0)),"")</f>
        <v>Australia</v>
      </c>
      <c r="E11" s="24" t="str">
        <f>IFERROR(INDEX(Partidos!$E$4:$E$107,MATCH($A11,Partidos!$A$4:$A$107,0)),"")</f>
        <v>Turquía</v>
      </c>
      <c r="F11" s="32">
        <v>1</v>
      </c>
      <c r="G11" s="32">
        <v>1</v>
      </c>
      <c r="H11" s="33" t="s">
        <v>97</v>
      </c>
    </row>
    <row r="12" spans="1:8" x14ac:dyDescent="0.3">
      <c r="A12" s="31">
        <v>9</v>
      </c>
      <c r="B12" s="31" t="s">
        <v>119</v>
      </c>
      <c r="C12" s="24" t="s">
        <v>96</v>
      </c>
      <c r="D12" s="24" t="str">
        <f>IFERROR(INDEX(Partidos!$D$4:$D$107,MATCH($A12,Partidos!$A$4:$A$107,0)),"")</f>
        <v>Alemania</v>
      </c>
      <c r="E12" s="24" t="str">
        <f>IFERROR(INDEX(Partidos!$E$4:$E$107,MATCH($A12,Partidos!$A$4:$A$107,0)),"")</f>
        <v>Curazao</v>
      </c>
      <c r="F12" s="32">
        <v>8</v>
      </c>
      <c r="G12" s="32">
        <v>0</v>
      </c>
      <c r="H12" s="33" t="s">
        <v>97</v>
      </c>
    </row>
    <row r="13" spans="1:8" x14ac:dyDescent="0.3">
      <c r="A13" s="29">
        <v>10</v>
      </c>
      <c r="B13" s="29" t="s">
        <v>119</v>
      </c>
      <c r="C13" s="24" t="s">
        <v>96</v>
      </c>
      <c r="D13" s="24" t="str">
        <f>IFERROR(INDEX(Partidos!$D$4:$D$107,MATCH($A13,Partidos!$A$4:$A$107,0)),"")</f>
        <v>Países Bajos</v>
      </c>
      <c r="E13" s="24" t="str">
        <f>IFERROR(INDEX(Partidos!$E$4:$E$107,MATCH($A13,Partidos!$A$4:$A$107,0)),"")</f>
        <v>Japón</v>
      </c>
      <c r="F13" s="32">
        <v>0</v>
      </c>
      <c r="G13" s="32">
        <v>1</v>
      </c>
      <c r="H13" s="33" t="s">
        <v>97</v>
      </c>
    </row>
    <row r="14" spans="1:8" x14ac:dyDescent="0.3">
      <c r="A14" s="31">
        <v>11</v>
      </c>
      <c r="B14" s="31" t="s">
        <v>119</v>
      </c>
      <c r="C14" s="24" t="s">
        <v>96</v>
      </c>
      <c r="D14" s="24" t="str">
        <f>IFERROR(INDEX(Partidos!$D$4:$D$107,MATCH($A14,Partidos!$A$4:$A$107,0)),"")</f>
        <v>Costa de Marfil</v>
      </c>
      <c r="E14" s="24" t="str">
        <f>IFERROR(INDEX(Partidos!$E$4:$E$107,MATCH($A14,Partidos!$A$4:$A$107,0)),"")</f>
        <v>Ecuador</v>
      </c>
      <c r="F14" s="32">
        <v>0</v>
      </c>
      <c r="G14" s="32">
        <v>0</v>
      </c>
      <c r="H14" s="33" t="s">
        <v>97</v>
      </c>
    </row>
    <row r="15" spans="1:8" x14ac:dyDescent="0.3">
      <c r="A15" s="29">
        <v>12</v>
      </c>
      <c r="B15" s="29" t="s">
        <v>119</v>
      </c>
      <c r="C15" s="24" t="s">
        <v>96</v>
      </c>
      <c r="D15" s="24" t="str">
        <f>IFERROR(INDEX(Partidos!$D$4:$D$107,MATCH($A15,Partidos!$A$4:$A$107,0)),"")</f>
        <v>Suecia</v>
      </c>
      <c r="E15" s="24" t="str">
        <f>IFERROR(INDEX(Partidos!$E$4:$E$107,MATCH($A15,Partidos!$A$4:$A$107,0)),"")</f>
        <v>Túnez</v>
      </c>
      <c r="F15" s="32">
        <v>1</v>
      </c>
      <c r="G15" s="32">
        <v>1</v>
      </c>
      <c r="H15" s="33" t="s">
        <v>97</v>
      </c>
    </row>
    <row r="16" spans="1:8" x14ac:dyDescent="0.3">
      <c r="A16" s="31">
        <v>13</v>
      </c>
      <c r="B16" s="31" t="s">
        <v>129</v>
      </c>
      <c r="C16" s="24" t="s">
        <v>96</v>
      </c>
      <c r="D16" s="24" t="str">
        <f>IFERROR(INDEX(Partidos!$D$4:$D$107,MATCH($A16,Partidos!$A$4:$A$107,0)),"")</f>
        <v>España</v>
      </c>
      <c r="E16" s="24" t="str">
        <f>IFERROR(INDEX(Partidos!$E$4:$E$107,MATCH($A16,Partidos!$A$4:$A$107,0)),"")</f>
        <v>Cabo Verde</v>
      </c>
      <c r="F16" s="32">
        <v>4</v>
      </c>
      <c r="G16" s="32">
        <v>0</v>
      </c>
      <c r="H16" s="33" t="s">
        <v>97</v>
      </c>
    </row>
    <row r="17" spans="1:8" x14ac:dyDescent="0.3">
      <c r="A17" s="29">
        <v>14</v>
      </c>
      <c r="B17" s="29" t="s">
        <v>129</v>
      </c>
      <c r="C17" s="24" t="s">
        <v>96</v>
      </c>
      <c r="D17" s="24" t="str">
        <f>IFERROR(INDEX(Partidos!$D$4:$D$107,MATCH($A17,Partidos!$A$4:$A$107,0)),"")</f>
        <v>Bélgica</v>
      </c>
      <c r="E17" s="24" t="str">
        <f>IFERROR(INDEX(Partidos!$E$4:$E$107,MATCH($A17,Partidos!$A$4:$A$107,0)),"")</f>
        <v>Egipto</v>
      </c>
      <c r="F17" s="32">
        <v>1</v>
      </c>
      <c r="G17" s="32">
        <v>1</v>
      </c>
      <c r="H17" s="33" t="s">
        <v>97</v>
      </c>
    </row>
    <row r="18" spans="1:8" x14ac:dyDescent="0.3">
      <c r="A18" s="31">
        <v>15</v>
      </c>
      <c r="B18" s="31" t="s">
        <v>129</v>
      </c>
      <c r="C18" s="24" t="s">
        <v>96</v>
      </c>
      <c r="D18" s="24" t="str">
        <f>IFERROR(INDEX(Partidos!$D$4:$D$107,MATCH($A18,Partidos!$A$4:$A$107,0)),"")</f>
        <v>Arabia Saudí</v>
      </c>
      <c r="E18" s="24" t="str">
        <f>IFERROR(INDEX(Partidos!$E$4:$E$107,MATCH($A18,Partidos!$A$4:$A$107,0)),"")</f>
        <v>Uruguay</v>
      </c>
      <c r="F18" s="32">
        <v>0</v>
      </c>
      <c r="G18" s="32">
        <v>1</v>
      </c>
      <c r="H18" s="33" t="s">
        <v>97</v>
      </c>
    </row>
    <row r="19" spans="1:8" x14ac:dyDescent="0.3">
      <c r="A19" s="29">
        <v>16</v>
      </c>
      <c r="B19" s="29" t="s">
        <v>129</v>
      </c>
      <c r="C19" s="24" t="s">
        <v>96</v>
      </c>
      <c r="D19" s="24" t="str">
        <f>IFERROR(INDEX(Partidos!$D$4:$D$107,MATCH($A19,Partidos!$A$4:$A$107,0)),"")</f>
        <v>Irán</v>
      </c>
      <c r="E19" s="24" t="str">
        <f>IFERROR(INDEX(Partidos!$E$4:$E$107,MATCH($A19,Partidos!$A$4:$A$107,0)),"")</f>
        <v>Nueva Zelanda</v>
      </c>
      <c r="F19" s="32">
        <v>1</v>
      </c>
      <c r="G19" s="32">
        <v>1</v>
      </c>
      <c r="H19" s="33" t="s">
        <v>97</v>
      </c>
    </row>
    <row r="20" spans="1:8" x14ac:dyDescent="0.3">
      <c r="A20" s="31">
        <v>17</v>
      </c>
      <c r="B20" s="31" t="s">
        <v>138</v>
      </c>
      <c r="C20" s="24" t="s">
        <v>96</v>
      </c>
      <c r="D20" s="24" t="str">
        <f>IFERROR(INDEX(Partidos!$D$4:$D$107,MATCH($A20,Partidos!$A$4:$A$107,0)),"")</f>
        <v>Francia</v>
      </c>
      <c r="E20" s="24" t="str">
        <f>IFERROR(INDEX(Partidos!$E$4:$E$107,MATCH($A20,Partidos!$A$4:$A$107,0)),"")</f>
        <v>Senegal</v>
      </c>
      <c r="F20" s="32">
        <v>1</v>
      </c>
      <c r="G20" s="32">
        <v>2</v>
      </c>
      <c r="H20" s="33" t="s">
        <v>97</v>
      </c>
    </row>
    <row r="21" spans="1:8" x14ac:dyDescent="0.3">
      <c r="A21" s="29">
        <v>18</v>
      </c>
      <c r="B21" s="29" t="s">
        <v>138</v>
      </c>
      <c r="C21" s="24" t="s">
        <v>96</v>
      </c>
      <c r="D21" s="24" t="str">
        <f>IFERROR(INDEX(Partidos!$D$4:$D$107,MATCH($A21,Partidos!$A$4:$A$107,0)),"")</f>
        <v>Irak</v>
      </c>
      <c r="E21" s="24" t="str">
        <f>IFERROR(INDEX(Partidos!$E$4:$E$107,MATCH($A21,Partidos!$A$4:$A$107,0)),"")</f>
        <v>Noruega</v>
      </c>
      <c r="F21" s="32">
        <v>1</v>
      </c>
      <c r="G21" s="32">
        <v>3</v>
      </c>
      <c r="H21" s="33" t="s">
        <v>97</v>
      </c>
    </row>
    <row r="22" spans="1:8" x14ac:dyDescent="0.3">
      <c r="A22" s="31">
        <v>19</v>
      </c>
      <c r="B22" s="31" t="s">
        <v>138</v>
      </c>
      <c r="C22" s="24" t="s">
        <v>96</v>
      </c>
      <c r="D22" s="24" t="str">
        <f>IFERROR(INDEX(Partidos!$D$4:$D$107,MATCH($A22,Partidos!$A$4:$A$107,0)),"")</f>
        <v>Argentina</v>
      </c>
      <c r="E22" s="24" t="str">
        <f>IFERROR(INDEX(Partidos!$E$4:$E$107,MATCH($A22,Partidos!$A$4:$A$107,0)),"")</f>
        <v>Argelia</v>
      </c>
      <c r="F22" s="32">
        <v>2</v>
      </c>
      <c r="G22" s="32">
        <v>0</v>
      </c>
      <c r="H22" s="33" t="s">
        <v>97</v>
      </c>
    </row>
    <row r="23" spans="1:8" x14ac:dyDescent="0.3">
      <c r="A23" s="29">
        <v>20</v>
      </c>
      <c r="B23" s="29" t="s">
        <v>138</v>
      </c>
      <c r="C23" s="24" t="s">
        <v>96</v>
      </c>
      <c r="D23" s="24" t="str">
        <f>IFERROR(INDEX(Partidos!$D$4:$D$107,MATCH($A23,Partidos!$A$4:$A$107,0)),"")</f>
        <v>Austria</v>
      </c>
      <c r="E23" s="24" t="str">
        <f>IFERROR(INDEX(Partidos!$E$4:$E$107,MATCH($A23,Partidos!$A$4:$A$107,0)),"")</f>
        <v>Jordania</v>
      </c>
      <c r="F23" s="32">
        <v>3</v>
      </c>
      <c r="G23" s="32">
        <v>0</v>
      </c>
      <c r="H23" s="33" t="s">
        <v>97</v>
      </c>
    </row>
    <row r="24" spans="1:8" x14ac:dyDescent="0.3">
      <c r="A24" s="31">
        <v>21</v>
      </c>
      <c r="B24" s="31" t="s">
        <v>147</v>
      </c>
      <c r="C24" s="24" t="s">
        <v>96</v>
      </c>
      <c r="D24" s="24" t="str">
        <f>IFERROR(INDEX(Partidos!$D$4:$D$107,MATCH($A24,Partidos!$A$4:$A$107,0)),"")</f>
        <v>Portugal</v>
      </c>
      <c r="E24" s="24" t="str">
        <f>IFERROR(INDEX(Partidos!$E$4:$E$107,MATCH($A24,Partidos!$A$4:$A$107,0)),"")</f>
        <v>RD Congo</v>
      </c>
      <c r="F24" s="32">
        <v>0</v>
      </c>
      <c r="G24" s="32">
        <v>1</v>
      </c>
      <c r="H24" s="33" t="s">
        <v>97</v>
      </c>
    </row>
    <row r="25" spans="1:8" x14ac:dyDescent="0.3">
      <c r="A25" s="29">
        <v>22</v>
      </c>
      <c r="B25" s="29" t="s">
        <v>147</v>
      </c>
      <c r="C25" s="24" t="s">
        <v>96</v>
      </c>
      <c r="D25" s="24" t="str">
        <f>IFERROR(INDEX(Partidos!$D$4:$D$107,MATCH($A25,Partidos!$A$4:$A$107,0)),"")</f>
        <v>Inglaterra</v>
      </c>
      <c r="E25" s="24" t="str">
        <f>IFERROR(INDEX(Partidos!$E$4:$E$107,MATCH($A25,Partidos!$A$4:$A$107,0)),"")</f>
        <v>Croacia</v>
      </c>
      <c r="F25" s="32">
        <v>1</v>
      </c>
      <c r="G25" s="32">
        <v>1</v>
      </c>
      <c r="H25" s="33" t="s">
        <v>97</v>
      </c>
    </row>
    <row r="26" spans="1:8" x14ac:dyDescent="0.3">
      <c r="A26" s="31">
        <v>23</v>
      </c>
      <c r="B26" s="31" t="s">
        <v>147</v>
      </c>
      <c r="C26" s="24" t="s">
        <v>96</v>
      </c>
      <c r="D26" s="24" t="str">
        <f>IFERROR(INDEX(Partidos!$D$4:$D$107,MATCH($A26,Partidos!$A$4:$A$107,0)),"")</f>
        <v>Ghana</v>
      </c>
      <c r="E26" s="24" t="str">
        <f>IFERROR(INDEX(Partidos!$E$4:$E$107,MATCH($A26,Partidos!$A$4:$A$107,0)),"")</f>
        <v>Panamá</v>
      </c>
      <c r="F26" s="32">
        <v>1</v>
      </c>
      <c r="G26" s="32">
        <v>1</v>
      </c>
      <c r="H26" s="33" t="s">
        <v>97</v>
      </c>
    </row>
    <row r="27" spans="1:8" x14ac:dyDescent="0.3">
      <c r="A27" s="29">
        <v>24</v>
      </c>
      <c r="B27" s="29" t="s">
        <v>147</v>
      </c>
      <c r="C27" s="24" t="s">
        <v>96</v>
      </c>
      <c r="D27" s="24" t="str">
        <f>IFERROR(INDEX(Partidos!$D$4:$D$107,MATCH($A27,Partidos!$A$4:$A$107,0)),"")</f>
        <v>Uzbekistán</v>
      </c>
      <c r="E27" s="24" t="str">
        <f>IFERROR(INDEX(Partidos!$E$4:$E$107,MATCH($A27,Partidos!$A$4:$A$107,0)),"")</f>
        <v>Colombia</v>
      </c>
      <c r="F27" s="32">
        <v>0</v>
      </c>
      <c r="G27" s="32">
        <v>2</v>
      </c>
      <c r="H27" s="33" t="s">
        <v>97</v>
      </c>
    </row>
    <row r="28" spans="1:8" x14ac:dyDescent="0.3">
      <c r="A28" s="31">
        <v>25</v>
      </c>
      <c r="B28" s="31" t="s">
        <v>156</v>
      </c>
      <c r="C28" s="24" t="s">
        <v>96</v>
      </c>
      <c r="D28" s="24" t="str">
        <f>IFERROR(INDEX(Partidos!$D$4:$D$107,MATCH($A28,Partidos!$A$4:$A$107,0)),"")</f>
        <v>República Checa</v>
      </c>
      <c r="E28" s="24" t="str">
        <f>IFERROR(INDEX(Partidos!$E$4:$E$107,MATCH($A28,Partidos!$A$4:$A$107,0)),"")</f>
        <v>Sudáfrica</v>
      </c>
      <c r="F28" s="32">
        <v>0</v>
      </c>
      <c r="G28" s="32">
        <v>1</v>
      </c>
      <c r="H28" s="33" t="s">
        <v>97</v>
      </c>
    </row>
    <row r="29" spans="1:8" x14ac:dyDescent="0.3">
      <c r="A29" s="29">
        <v>26</v>
      </c>
      <c r="B29" s="29" t="s">
        <v>156</v>
      </c>
      <c r="C29" s="24" t="s">
        <v>96</v>
      </c>
      <c r="D29" s="24" t="str">
        <f>IFERROR(INDEX(Partidos!$D$4:$D$107,MATCH($A29,Partidos!$A$4:$A$107,0)),"")</f>
        <v>Suiza</v>
      </c>
      <c r="E29" s="24" t="str">
        <f>IFERROR(INDEX(Partidos!$E$4:$E$107,MATCH($A29,Partidos!$A$4:$A$107,0)),"")</f>
        <v>Bosnia y Herzegovina</v>
      </c>
      <c r="F29" s="32">
        <v>2</v>
      </c>
      <c r="G29" s="32">
        <v>0</v>
      </c>
      <c r="H29" s="33" t="s">
        <v>97</v>
      </c>
    </row>
    <row r="30" spans="1:8" x14ac:dyDescent="0.3">
      <c r="A30" s="31">
        <v>27</v>
      </c>
      <c r="B30" s="31" t="s">
        <v>156</v>
      </c>
      <c r="C30" s="24" t="s">
        <v>96</v>
      </c>
      <c r="D30" s="24" t="str">
        <f>IFERROR(INDEX(Partidos!$D$4:$D$107,MATCH($A30,Partidos!$A$4:$A$107,0)),"")</f>
        <v>Canadá</v>
      </c>
      <c r="E30" s="24" t="str">
        <f>IFERROR(INDEX(Partidos!$E$4:$E$107,MATCH($A30,Partidos!$A$4:$A$107,0)),"")</f>
        <v>Catar</v>
      </c>
      <c r="F30" s="32">
        <v>1</v>
      </c>
      <c r="G30" s="32">
        <v>1</v>
      </c>
      <c r="H30" s="33" t="s">
        <v>97</v>
      </c>
    </row>
    <row r="31" spans="1:8" x14ac:dyDescent="0.3">
      <c r="A31" s="29">
        <v>28</v>
      </c>
      <c r="B31" s="29" t="s">
        <v>156</v>
      </c>
      <c r="C31" s="24" t="s">
        <v>96</v>
      </c>
      <c r="D31" s="24" t="str">
        <f>IFERROR(INDEX(Partidos!$D$4:$D$107,MATCH($A31,Partidos!$A$4:$A$107,0)),"")</f>
        <v>México</v>
      </c>
      <c r="E31" s="24" t="str">
        <f>IFERROR(INDEX(Partidos!$E$4:$E$107,MATCH($A31,Partidos!$A$4:$A$107,0)),"")</f>
        <v>República de Corea</v>
      </c>
      <c r="F31" s="32">
        <v>0</v>
      </c>
      <c r="G31" s="32">
        <v>2</v>
      </c>
      <c r="H31" s="33" t="s">
        <v>97</v>
      </c>
    </row>
    <row r="32" spans="1:8" x14ac:dyDescent="0.3">
      <c r="A32" s="31">
        <v>29</v>
      </c>
      <c r="B32" s="31" t="s">
        <v>157</v>
      </c>
      <c r="C32" s="24" t="s">
        <v>96</v>
      </c>
      <c r="D32" s="24" t="str">
        <f>IFERROR(INDEX(Partidos!$D$4:$D$107,MATCH($A32,Partidos!$A$4:$A$107,0)),"")</f>
        <v>Estados Unidos</v>
      </c>
      <c r="E32" s="24" t="str">
        <f>IFERROR(INDEX(Partidos!$E$4:$E$107,MATCH($A32,Partidos!$A$4:$A$107,0)),"")</f>
        <v>Australia</v>
      </c>
      <c r="F32" s="32">
        <v>1</v>
      </c>
      <c r="G32" s="32">
        <v>0</v>
      </c>
      <c r="H32" s="33" t="s">
        <v>97</v>
      </c>
    </row>
    <row r="33" spans="1:8" x14ac:dyDescent="0.3">
      <c r="A33" s="29">
        <v>30</v>
      </c>
      <c r="B33" s="29" t="s">
        <v>157</v>
      </c>
      <c r="C33" s="24" t="s">
        <v>96</v>
      </c>
      <c r="D33" s="24" t="str">
        <f>IFERROR(INDEX(Partidos!$D$4:$D$107,MATCH($A33,Partidos!$A$4:$A$107,0)),"")</f>
        <v>Escocia</v>
      </c>
      <c r="E33" s="24" t="str">
        <f>IFERROR(INDEX(Partidos!$E$4:$E$107,MATCH($A33,Partidos!$A$4:$A$107,0)),"")</f>
        <v>Marruecos</v>
      </c>
      <c r="F33" s="32">
        <v>1</v>
      </c>
      <c r="G33" s="32">
        <v>2</v>
      </c>
      <c r="H33" s="33" t="s">
        <v>97</v>
      </c>
    </row>
    <row r="34" spans="1:8" x14ac:dyDescent="0.3">
      <c r="A34" s="31">
        <v>31</v>
      </c>
      <c r="B34" s="31" t="s">
        <v>157</v>
      </c>
      <c r="C34" s="24" t="s">
        <v>96</v>
      </c>
      <c r="D34" s="24" t="str">
        <f>IFERROR(INDEX(Partidos!$D$4:$D$107,MATCH($A34,Partidos!$A$4:$A$107,0)),"")</f>
        <v>Brasil</v>
      </c>
      <c r="E34" s="24" t="str">
        <f>IFERROR(INDEX(Partidos!$E$4:$E$107,MATCH($A34,Partidos!$A$4:$A$107,0)),"")</f>
        <v>Haití</v>
      </c>
      <c r="F34" s="32">
        <v>6</v>
      </c>
      <c r="G34" s="32">
        <v>0</v>
      </c>
      <c r="H34" s="33" t="s">
        <v>97</v>
      </c>
    </row>
    <row r="35" spans="1:8" x14ac:dyDescent="0.3">
      <c r="A35" s="29">
        <v>32</v>
      </c>
      <c r="B35" s="29" t="s">
        <v>157</v>
      </c>
      <c r="C35" s="24" t="s">
        <v>96</v>
      </c>
      <c r="D35" s="24" t="str">
        <f>IFERROR(INDEX(Partidos!$D$4:$D$107,MATCH($A35,Partidos!$A$4:$A$107,0)),"")</f>
        <v>Turquía</v>
      </c>
      <c r="E35" s="24" t="str">
        <f>IFERROR(INDEX(Partidos!$E$4:$E$107,MATCH($A35,Partidos!$A$4:$A$107,0)),"")</f>
        <v>Paraguay</v>
      </c>
      <c r="F35" s="32">
        <v>2</v>
      </c>
      <c r="G35" s="32">
        <v>0</v>
      </c>
      <c r="H35" s="33" t="s">
        <v>97</v>
      </c>
    </row>
    <row r="36" spans="1:8" x14ac:dyDescent="0.3">
      <c r="A36" s="31">
        <v>33</v>
      </c>
      <c r="B36" s="31" t="s">
        <v>158</v>
      </c>
      <c r="C36" s="24" t="s">
        <v>96</v>
      </c>
      <c r="D36" s="24" t="str">
        <f>IFERROR(INDEX(Partidos!$D$4:$D$107,MATCH($A36,Partidos!$A$4:$A$107,0)),"")</f>
        <v>Países Bajos</v>
      </c>
      <c r="E36" s="24" t="str">
        <f>IFERROR(INDEX(Partidos!$E$4:$E$107,MATCH($A36,Partidos!$A$4:$A$107,0)),"")</f>
        <v>Suecia</v>
      </c>
      <c r="F36" s="32">
        <v>1</v>
      </c>
      <c r="G36" s="32">
        <v>1</v>
      </c>
      <c r="H36" s="33" t="s">
        <v>97</v>
      </c>
    </row>
    <row r="37" spans="1:8" x14ac:dyDescent="0.3">
      <c r="A37" s="29">
        <v>34</v>
      </c>
      <c r="B37" s="29" t="s">
        <v>158</v>
      </c>
      <c r="C37" s="24" t="s">
        <v>96</v>
      </c>
      <c r="D37" s="24" t="str">
        <f>IFERROR(INDEX(Partidos!$D$4:$D$107,MATCH($A37,Partidos!$A$4:$A$107,0)),"")</f>
        <v>Alemania</v>
      </c>
      <c r="E37" s="24" t="str">
        <f>IFERROR(INDEX(Partidos!$E$4:$E$107,MATCH($A37,Partidos!$A$4:$A$107,0)),"")</f>
        <v>Costa de Marfil</v>
      </c>
      <c r="F37" s="32">
        <v>2</v>
      </c>
      <c r="G37" s="32">
        <v>1</v>
      </c>
      <c r="H37" s="33" t="s">
        <v>97</v>
      </c>
    </row>
    <row r="38" spans="1:8" x14ac:dyDescent="0.3">
      <c r="A38" s="31">
        <v>35</v>
      </c>
      <c r="B38" s="31" t="s">
        <v>158</v>
      </c>
      <c r="C38" s="24" t="s">
        <v>96</v>
      </c>
      <c r="D38" s="24" t="str">
        <f>IFERROR(INDEX(Partidos!$D$4:$D$107,MATCH($A38,Partidos!$A$4:$A$107,0)),"")</f>
        <v>Ecuador</v>
      </c>
      <c r="E38" s="24" t="str">
        <f>IFERROR(INDEX(Partidos!$E$4:$E$107,MATCH($A38,Partidos!$A$4:$A$107,0)),"")</f>
        <v>Curazao</v>
      </c>
      <c r="F38" s="32">
        <v>4</v>
      </c>
      <c r="G38" s="32">
        <v>0</v>
      </c>
      <c r="H38" s="33" t="s">
        <v>97</v>
      </c>
    </row>
    <row r="39" spans="1:8" x14ac:dyDescent="0.3">
      <c r="A39" s="29">
        <v>36</v>
      </c>
      <c r="B39" s="29" t="s">
        <v>158</v>
      </c>
      <c r="C39" s="24" t="s">
        <v>96</v>
      </c>
      <c r="D39" s="24" t="str">
        <f>IFERROR(INDEX(Partidos!$D$4:$D$107,MATCH($A39,Partidos!$A$4:$A$107,0)),"")</f>
        <v>Túnez</v>
      </c>
      <c r="E39" s="24" t="str">
        <f>IFERROR(INDEX(Partidos!$E$4:$E$107,MATCH($A39,Partidos!$A$4:$A$107,0)),"")</f>
        <v>Japón</v>
      </c>
      <c r="F39" s="32">
        <v>0</v>
      </c>
      <c r="G39" s="32">
        <v>2</v>
      </c>
      <c r="H39" s="33" t="s">
        <v>97</v>
      </c>
    </row>
    <row r="40" spans="1:8" x14ac:dyDescent="0.3">
      <c r="A40" s="31">
        <v>37</v>
      </c>
      <c r="B40" s="31" t="s">
        <v>161</v>
      </c>
      <c r="C40" s="24" t="s">
        <v>96</v>
      </c>
      <c r="D40" s="24" t="str">
        <f>IFERROR(INDEX(Partidos!$D$4:$D$107,MATCH($A40,Partidos!$A$4:$A$107,0)),"")</f>
        <v>España</v>
      </c>
      <c r="E40" s="24" t="str">
        <f>IFERROR(INDEX(Partidos!$E$4:$E$107,MATCH($A40,Partidos!$A$4:$A$107,0)),"")</f>
        <v>Arabia Saudí</v>
      </c>
      <c r="F40" s="32">
        <v>3</v>
      </c>
      <c r="G40" s="32">
        <v>1</v>
      </c>
      <c r="H40" s="33" t="s">
        <v>97</v>
      </c>
    </row>
    <row r="41" spans="1:8" x14ac:dyDescent="0.3">
      <c r="A41" s="29">
        <v>38</v>
      </c>
      <c r="B41" s="29" t="s">
        <v>161</v>
      </c>
      <c r="C41" s="24" t="s">
        <v>96</v>
      </c>
      <c r="D41" s="24" t="str">
        <f>IFERROR(INDEX(Partidos!$D$4:$D$107,MATCH($A41,Partidos!$A$4:$A$107,0)),"")</f>
        <v>Bélgica</v>
      </c>
      <c r="E41" s="24" t="str">
        <f>IFERROR(INDEX(Partidos!$E$4:$E$107,MATCH($A41,Partidos!$A$4:$A$107,0)),"")</f>
        <v>Irán</v>
      </c>
      <c r="F41" s="32">
        <v>2</v>
      </c>
      <c r="G41" s="32">
        <v>0</v>
      </c>
      <c r="H41" s="33" t="s">
        <v>97</v>
      </c>
    </row>
    <row r="42" spans="1:8" x14ac:dyDescent="0.3">
      <c r="A42" s="31">
        <v>39</v>
      </c>
      <c r="B42" s="31" t="s">
        <v>161</v>
      </c>
      <c r="C42" s="24" t="s">
        <v>96</v>
      </c>
      <c r="D42" s="24" t="str">
        <f>IFERROR(INDEX(Partidos!$D$4:$D$107,MATCH($A42,Partidos!$A$4:$A$107,0)),"")</f>
        <v>Uruguay</v>
      </c>
      <c r="E42" s="24" t="str">
        <f>IFERROR(INDEX(Partidos!$E$4:$E$107,MATCH($A42,Partidos!$A$4:$A$107,0)),"")</f>
        <v>Cabo Verde</v>
      </c>
      <c r="F42" s="32">
        <v>1</v>
      </c>
      <c r="G42" s="32">
        <v>0</v>
      </c>
      <c r="H42" s="33" t="s">
        <v>97</v>
      </c>
    </row>
    <row r="43" spans="1:8" x14ac:dyDescent="0.3">
      <c r="A43" s="29">
        <v>40</v>
      </c>
      <c r="B43" s="29" t="s">
        <v>161</v>
      </c>
      <c r="C43" s="24" t="s">
        <v>96</v>
      </c>
      <c r="D43" s="24" t="str">
        <f>IFERROR(INDEX(Partidos!$D$4:$D$107,MATCH($A43,Partidos!$A$4:$A$107,0)),"")</f>
        <v>Nueva Zelanda</v>
      </c>
      <c r="E43" s="24" t="str">
        <f>IFERROR(INDEX(Partidos!$E$4:$E$107,MATCH($A43,Partidos!$A$4:$A$107,0)),"")</f>
        <v>Egipto</v>
      </c>
      <c r="F43" s="32">
        <v>0</v>
      </c>
      <c r="G43" s="32">
        <v>0</v>
      </c>
      <c r="H43" s="33" t="s">
        <v>97</v>
      </c>
    </row>
    <row r="44" spans="1:8" x14ac:dyDescent="0.3">
      <c r="A44" s="31">
        <v>41</v>
      </c>
      <c r="B44" s="31" t="s">
        <v>162</v>
      </c>
      <c r="C44" s="24" t="s">
        <v>96</v>
      </c>
      <c r="D44" s="24" t="str">
        <f>IFERROR(INDEX(Partidos!$D$4:$D$107,MATCH($A44,Partidos!$A$4:$A$107,0)),"")</f>
        <v>Argentina</v>
      </c>
      <c r="E44" s="24" t="str">
        <f>IFERROR(INDEX(Partidos!$E$4:$E$107,MATCH($A44,Partidos!$A$4:$A$107,0)),"")</f>
        <v>Austria</v>
      </c>
      <c r="F44" s="32">
        <v>1</v>
      </c>
      <c r="G44" s="32">
        <v>2</v>
      </c>
      <c r="H44" s="33" t="s">
        <v>97</v>
      </c>
    </row>
    <row r="45" spans="1:8" x14ac:dyDescent="0.3">
      <c r="A45" s="29">
        <v>42</v>
      </c>
      <c r="B45" s="29" t="s">
        <v>162</v>
      </c>
      <c r="C45" s="24" t="s">
        <v>96</v>
      </c>
      <c r="D45" s="24" t="str">
        <f>IFERROR(INDEX(Partidos!$D$4:$D$107,MATCH($A45,Partidos!$A$4:$A$107,0)),"")</f>
        <v>Francia</v>
      </c>
      <c r="E45" s="24" t="str">
        <f>IFERROR(INDEX(Partidos!$E$4:$E$107,MATCH($A45,Partidos!$A$4:$A$107,0)),"")</f>
        <v>Irak</v>
      </c>
      <c r="F45" s="32">
        <v>2</v>
      </c>
      <c r="G45" s="32">
        <v>0</v>
      </c>
      <c r="H45" s="33" t="s">
        <v>97</v>
      </c>
    </row>
    <row r="46" spans="1:8" x14ac:dyDescent="0.3">
      <c r="A46" s="31">
        <v>43</v>
      </c>
      <c r="B46" s="31" t="s">
        <v>162</v>
      </c>
      <c r="C46" s="24" t="s">
        <v>96</v>
      </c>
      <c r="D46" s="24" t="str">
        <f>IFERROR(INDEX(Partidos!$D$4:$D$107,MATCH($A46,Partidos!$A$4:$A$107,0)),"")</f>
        <v>Noruega</v>
      </c>
      <c r="E46" s="24" t="str">
        <f>IFERROR(INDEX(Partidos!$E$4:$E$107,MATCH($A46,Partidos!$A$4:$A$107,0)),"")</f>
        <v>Senegal</v>
      </c>
      <c r="F46" s="32">
        <v>2</v>
      </c>
      <c r="G46" s="32">
        <v>1</v>
      </c>
      <c r="H46" s="33" t="s">
        <v>97</v>
      </c>
    </row>
    <row r="47" spans="1:8" x14ac:dyDescent="0.3">
      <c r="A47" s="29">
        <v>44</v>
      </c>
      <c r="B47" s="29" t="s">
        <v>162</v>
      </c>
      <c r="C47" s="24" t="s">
        <v>96</v>
      </c>
      <c r="D47" s="24" t="str">
        <f>IFERROR(INDEX(Partidos!$D$4:$D$107,MATCH($A47,Partidos!$A$4:$A$107,0)),"")</f>
        <v>Jordania</v>
      </c>
      <c r="E47" s="24" t="str">
        <f>IFERROR(INDEX(Partidos!$E$4:$E$107,MATCH($A47,Partidos!$A$4:$A$107,0)),"")</f>
        <v>Argelia</v>
      </c>
      <c r="F47" s="32">
        <v>1</v>
      </c>
      <c r="G47" s="32">
        <v>1</v>
      </c>
      <c r="H47" s="33" t="s">
        <v>97</v>
      </c>
    </row>
    <row r="48" spans="1:8" x14ac:dyDescent="0.3">
      <c r="A48" s="31">
        <v>45</v>
      </c>
      <c r="B48" s="31" t="s">
        <v>164</v>
      </c>
      <c r="C48" s="24" t="s">
        <v>96</v>
      </c>
      <c r="D48" s="24" t="str">
        <f>IFERROR(INDEX(Partidos!$D$4:$D$107,MATCH($A48,Partidos!$A$4:$A$107,0)),"")</f>
        <v>Portugal</v>
      </c>
      <c r="E48" s="24" t="str">
        <f>IFERROR(INDEX(Partidos!$E$4:$E$107,MATCH($A48,Partidos!$A$4:$A$107,0)),"")</f>
        <v>Uzbekistán</v>
      </c>
      <c r="F48" s="32">
        <v>2</v>
      </c>
      <c r="G48" s="32">
        <v>0</v>
      </c>
      <c r="H48" s="33" t="s">
        <v>97</v>
      </c>
    </row>
    <row r="49" spans="1:8" x14ac:dyDescent="0.3">
      <c r="A49" s="29">
        <v>46</v>
      </c>
      <c r="B49" s="29" t="s">
        <v>164</v>
      </c>
      <c r="C49" s="24" t="s">
        <v>96</v>
      </c>
      <c r="D49" s="24" t="str">
        <f>IFERROR(INDEX(Partidos!$D$4:$D$107,MATCH($A49,Partidos!$A$4:$A$107,0)),"")</f>
        <v>Inglaterra</v>
      </c>
      <c r="E49" s="24" t="str">
        <f>IFERROR(INDEX(Partidos!$E$4:$E$107,MATCH($A49,Partidos!$A$4:$A$107,0)),"")</f>
        <v>Ghana</v>
      </c>
      <c r="F49" s="32">
        <v>2</v>
      </c>
      <c r="G49" s="32">
        <v>0</v>
      </c>
      <c r="H49" s="33" t="s">
        <v>97</v>
      </c>
    </row>
    <row r="50" spans="1:8" x14ac:dyDescent="0.3">
      <c r="A50" s="31">
        <v>47</v>
      </c>
      <c r="B50" s="31" t="s">
        <v>164</v>
      </c>
      <c r="C50" s="24" t="s">
        <v>96</v>
      </c>
      <c r="D50" s="24" t="str">
        <f>IFERROR(INDEX(Partidos!$D$4:$D$107,MATCH($A50,Partidos!$A$4:$A$107,0)),"")</f>
        <v>Panamá</v>
      </c>
      <c r="E50" s="24" t="str">
        <f>IFERROR(INDEX(Partidos!$E$4:$E$107,MATCH($A50,Partidos!$A$4:$A$107,0)),"")</f>
        <v>Croacia</v>
      </c>
      <c r="F50" s="32">
        <v>0</v>
      </c>
      <c r="G50" s="32">
        <v>2</v>
      </c>
      <c r="H50" s="33" t="s">
        <v>97</v>
      </c>
    </row>
    <row r="51" spans="1:8" x14ac:dyDescent="0.3">
      <c r="A51" s="29">
        <v>48</v>
      </c>
      <c r="B51" s="29" t="s">
        <v>164</v>
      </c>
      <c r="C51" s="24" t="s">
        <v>96</v>
      </c>
      <c r="D51" s="24" t="str">
        <f>IFERROR(INDEX(Partidos!$D$4:$D$107,MATCH($A51,Partidos!$A$4:$A$107,0)),"")</f>
        <v>Colombia</v>
      </c>
      <c r="E51" s="24" t="str">
        <f>IFERROR(INDEX(Partidos!$E$4:$E$107,MATCH($A51,Partidos!$A$4:$A$107,0)),"")</f>
        <v>RD Congo</v>
      </c>
      <c r="F51" s="32">
        <v>1</v>
      </c>
      <c r="G51" s="32">
        <v>2</v>
      </c>
      <c r="H51" s="33" t="s">
        <v>97</v>
      </c>
    </row>
    <row r="52" spans="1:8" x14ac:dyDescent="0.3">
      <c r="A52" s="31">
        <v>49</v>
      </c>
      <c r="B52" s="31" t="s">
        <v>165</v>
      </c>
      <c r="C52" s="24" t="s">
        <v>96</v>
      </c>
      <c r="D52" s="24" t="str">
        <f>IFERROR(INDEX(Partidos!$D$4:$D$107,MATCH($A52,Partidos!$A$4:$A$107,0)),"")</f>
        <v>Suiza</v>
      </c>
      <c r="E52" s="24" t="str">
        <f>IFERROR(INDEX(Partidos!$E$4:$E$107,MATCH($A52,Partidos!$A$4:$A$107,0)),"")</f>
        <v>Canadá</v>
      </c>
      <c r="F52" s="32">
        <v>1</v>
      </c>
      <c r="G52" s="32">
        <v>1</v>
      </c>
      <c r="H52" s="33" t="s">
        <v>97</v>
      </c>
    </row>
    <row r="53" spans="1:8" x14ac:dyDescent="0.3">
      <c r="A53" s="29">
        <v>50</v>
      </c>
      <c r="B53" s="29" t="s">
        <v>165</v>
      </c>
      <c r="C53" s="24" t="s">
        <v>96</v>
      </c>
      <c r="D53" s="24" t="str">
        <f>IFERROR(INDEX(Partidos!$D$4:$D$107,MATCH($A53,Partidos!$A$4:$A$107,0)),"")</f>
        <v>Bosnia y Herzegovina</v>
      </c>
      <c r="E53" s="24" t="str">
        <f>IFERROR(INDEX(Partidos!$E$4:$E$107,MATCH($A53,Partidos!$A$4:$A$107,0)),"")</f>
        <v>Catar</v>
      </c>
      <c r="F53" s="32">
        <v>0</v>
      </c>
      <c r="G53" s="32">
        <v>2</v>
      </c>
      <c r="H53" s="33" t="s">
        <v>97</v>
      </c>
    </row>
    <row r="54" spans="1:8" x14ac:dyDescent="0.3">
      <c r="A54" s="31">
        <v>51</v>
      </c>
      <c r="B54" s="31" t="s">
        <v>165</v>
      </c>
      <c r="C54" s="24" t="s">
        <v>96</v>
      </c>
      <c r="D54" s="24" t="str">
        <f>IFERROR(INDEX(Partidos!$D$4:$D$107,MATCH($A54,Partidos!$A$4:$A$107,0)),"")</f>
        <v>Escocia</v>
      </c>
      <c r="E54" s="24" t="str">
        <f>IFERROR(INDEX(Partidos!$E$4:$E$107,MATCH($A54,Partidos!$A$4:$A$107,0)),"")</f>
        <v>Brasil</v>
      </c>
      <c r="F54" s="32">
        <v>1</v>
      </c>
      <c r="G54" s="32">
        <v>3</v>
      </c>
      <c r="H54" s="33" t="s">
        <v>97</v>
      </c>
    </row>
    <row r="55" spans="1:8" x14ac:dyDescent="0.3">
      <c r="A55" s="29">
        <v>52</v>
      </c>
      <c r="B55" s="29" t="s">
        <v>165</v>
      </c>
      <c r="C55" s="24" t="s">
        <v>96</v>
      </c>
      <c r="D55" s="24" t="str">
        <f>IFERROR(INDEX(Partidos!$D$4:$D$107,MATCH($A55,Partidos!$A$4:$A$107,0)),"")</f>
        <v>Marruecos</v>
      </c>
      <c r="E55" s="24" t="str">
        <f>IFERROR(INDEX(Partidos!$E$4:$E$107,MATCH($A55,Partidos!$A$4:$A$107,0)),"")</f>
        <v>Haití</v>
      </c>
      <c r="F55" s="32">
        <v>4</v>
      </c>
      <c r="G55" s="32">
        <v>1</v>
      </c>
      <c r="H55" s="33" t="s">
        <v>97</v>
      </c>
    </row>
    <row r="56" spans="1:8" x14ac:dyDescent="0.3">
      <c r="A56" s="31">
        <v>53</v>
      </c>
      <c r="B56" s="31" t="s">
        <v>165</v>
      </c>
      <c r="C56" s="24" t="s">
        <v>96</v>
      </c>
      <c r="D56" s="24" t="str">
        <f>IFERROR(INDEX(Partidos!$D$4:$D$107,MATCH($A56,Partidos!$A$4:$A$107,0)),"")</f>
        <v>República Checa</v>
      </c>
      <c r="E56" s="24" t="str">
        <f>IFERROR(INDEX(Partidos!$E$4:$E$107,MATCH($A56,Partidos!$A$4:$A$107,0)),"")</f>
        <v>México</v>
      </c>
      <c r="F56" s="32">
        <v>1</v>
      </c>
      <c r="G56" s="32">
        <v>1</v>
      </c>
      <c r="H56" s="33" t="s">
        <v>97</v>
      </c>
    </row>
    <row r="57" spans="1:8" x14ac:dyDescent="0.3">
      <c r="A57" s="29">
        <v>54</v>
      </c>
      <c r="B57" s="29" t="s">
        <v>165</v>
      </c>
      <c r="C57" s="24" t="s">
        <v>96</v>
      </c>
      <c r="D57" s="24" t="str">
        <f>IFERROR(INDEX(Partidos!$D$4:$D$107,MATCH($A57,Partidos!$A$4:$A$107,0)),"")</f>
        <v>Sudáfrica</v>
      </c>
      <c r="E57" s="24" t="str">
        <f>IFERROR(INDEX(Partidos!$E$4:$E$107,MATCH($A57,Partidos!$A$4:$A$107,0)),"")</f>
        <v>República de Corea</v>
      </c>
      <c r="F57" s="32">
        <v>1</v>
      </c>
      <c r="G57" s="32">
        <v>1</v>
      </c>
      <c r="H57" s="33" t="s">
        <v>97</v>
      </c>
    </row>
    <row r="58" spans="1:8" x14ac:dyDescent="0.3">
      <c r="A58" s="31">
        <v>55</v>
      </c>
      <c r="B58" s="31" t="s">
        <v>166</v>
      </c>
      <c r="C58" s="24" t="s">
        <v>96</v>
      </c>
      <c r="D58" s="24" t="str">
        <f>IFERROR(INDEX(Partidos!$D$4:$D$107,MATCH($A58,Partidos!$A$4:$A$107,0)),"")</f>
        <v>Curazao</v>
      </c>
      <c r="E58" s="24" t="str">
        <f>IFERROR(INDEX(Partidos!$E$4:$E$107,MATCH($A58,Partidos!$A$4:$A$107,0)),"")</f>
        <v>Costa de Marfil</v>
      </c>
      <c r="F58" s="32">
        <v>0</v>
      </c>
      <c r="G58" s="32">
        <v>3</v>
      </c>
      <c r="H58" s="33" t="s">
        <v>97</v>
      </c>
    </row>
    <row r="59" spans="1:8" x14ac:dyDescent="0.3">
      <c r="A59" s="29">
        <v>56</v>
      </c>
      <c r="B59" s="29" t="s">
        <v>166</v>
      </c>
      <c r="C59" s="24" t="s">
        <v>96</v>
      </c>
      <c r="D59" s="24" t="str">
        <f>IFERROR(INDEX(Partidos!$D$4:$D$107,MATCH($A59,Partidos!$A$4:$A$107,0)),"")</f>
        <v>Ecuador</v>
      </c>
      <c r="E59" s="24" t="str">
        <f>IFERROR(INDEX(Partidos!$E$4:$E$107,MATCH($A59,Partidos!$A$4:$A$107,0)),"")</f>
        <v>Alemania</v>
      </c>
      <c r="F59" s="32">
        <v>1</v>
      </c>
      <c r="G59" s="32">
        <v>3</v>
      </c>
      <c r="H59" s="33" t="s">
        <v>97</v>
      </c>
    </row>
    <row r="60" spans="1:8" x14ac:dyDescent="0.3">
      <c r="A60" s="31">
        <v>57</v>
      </c>
      <c r="B60" s="31" t="s">
        <v>166</v>
      </c>
      <c r="C60" s="24" t="s">
        <v>96</v>
      </c>
      <c r="D60" s="24" t="str">
        <f>IFERROR(INDEX(Partidos!$D$4:$D$107,MATCH($A60,Partidos!$A$4:$A$107,0)),"")</f>
        <v>Japón</v>
      </c>
      <c r="E60" s="24" t="str">
        <f>IFERROR(INDEX(Partidos!$E$4:$E$107,MATCH($A60,Partidos!$A$4:$A$107,0)),"")</f>
        <v>Suecia</v>
      </c>
      <c r="F60" s="32">
        <v>2</v>
      </c>
      <c r="G60" s="32">
        <v>0</v>
      </c>
      <c r="H60" s="33" t="s">
        <v>97</v>
      </c>
    </row>
    <row r="61" spans="1:8" x14ac:dyDescent="0.3">
      <c r="A61" s="29">
        <v>58</v>
      </c>
      <c r="B61" s="29" t="s">
        <v>166</v>
      </c>
      <c r="C61" s="24" t="s">
        <v>96</v>
      </c>
      <c r="D61" s="24" t="str">
        <f>IFERROR(INDEX(Partidos!$D$4:$D$107,MATCH($A61,Partidos!$A$4:$A$107,0)),"")</f>
        <v>Túnez</v>
      </c>
      <c r="E61" s="24" t="str">
        <f>IFERROR(INDEX(Partidos!$E$4:$E$107,MATCH($A61,Partidos!$A$4:$A$107,0)),"")</f>
        <v>Países Bajos</v>
      </c>
      <c r="F61" s="32">
        <v>0</v>
      </c>
      <c r="G61" s="32">
        <v>2</v>
      </c>
      <c r="H61" s="33" t="s">
        <v>97</v>
      </c>
    </row>
    <row r="62" spans="1:8" x14ac:dyDescent="0.3">
      <c r="A62" s="31">
        <v>59</v>
      </c>
      <c r="B62" s="31" t="s">
        <v>166</v>
      </c>
      <c r="C62" s="24" t="s">
        <v>96</v>
      </c>
      <c r="D62" s="24" t="str">
        <f>IFERROR(INDEX(Partidos!$D$4:$D$107,MATCH($A62,Partidos!$A$4:$A$107,0)),"")</f>
        <v>Turquía</v>
      </c>
      <c r="E62" s="24" t="str">
        <f>IFERROR(INDEX(Partidos!$E$4:$E$107,MATCH($A62,Partidos!$A$4:$A$107,0)),"")</f>
        <v>Estados Unidos</v>
      </c>
      <c r="F62" s="32">
        <v>0</v>
      </c>
      <c r="G62" s="32">
        <v>1</v>
      </c>
      <c r="H62" s="33" t="s">
        <v>97</v>
      </c>
    </row>
    <row r="63" spans="1:8" x14ac:dyDescent="0.3">
      <c r="A63" s="29">
        <v>60</v>
      </c>
      <c r="B63" s="29" t="s">
        <v>166</v>
      </c>
      <c r="C63" s="24" t="s">
        <v>96</v>
      </c>
      <c r="D63" s="24" t="str">
        <f>IFERROR(INDEX(Partidos!$D$4:$D$107,MATCH($A63,Partidos!$A$4:$A$107,0)),"")</f>
        <v>Paraguay</v>
      </c>
      <c r="E63" s="24" t="str">
        <f>IFERROR(INDEX(Partidos!$E$4:$E$107,MATCH($A63,Partidos!$A$4:$A$107,0)),"")</f>
        <v>Australia</v>
      </c>
      <c r="F63" s="32">
        <v>1</v>
      </c>
      <c r="G63" s="32">
        <v>0</v>
      </c>
      <c r="H63" s="33" t="s">
        <v>97</v>
      </c>
    </row>
    <row r="64" spans="1:8" x14ac:dyDescent="0.3">
      <c r="A64" s="31">
        <v>61</v>
      </c>
      <c r="B64" s="31" t="s">
        <v>167</v>
      </c>
      <c r="C64" s="24" t="s">
        <v>96</v>
      </c>
      <c r="D64" s="24" t="str">
        <f>IFERROR(INDEX(Partidos!$D$4:$D$107,MATCH($A64,Partidos!$A$4:$A$107,0)),"")</f>
        <v>Noruega</v>
      </c>
      <c r="E64" s="24" t="str">
        <f>IFERROR(INDEX(Partidos!$E$4:$E$107,MATCH($A64,Partidos!$A$4:$A$107,0)),"")</f>
        <v>Francia</v>
      </c>
      <c r="F64" s="32">
        <v>3</v>
      </c>
      <c r="G64" s="32">
        <v>4</v>
      </c>
      <c r="H64" s="33" t="s">
        <v>97</v>
      </c>
    </row>
    <row r="65" spans="1:8" x14ac:dyDescent="0.3">
      <c r="A65" s="29">
        <v>62</v>
      </c>
      <c r="B65" s="29" t="s">
        <v>167</v>
      </c>
      <c r="C65" s="24" t="s">
        <v>96</v>
      </c>
      <c r="D65" s="24" t="str">
        <f>IFERROR(INDEX(Partidos!$D$4:$D$107,MATCH($A65,Partidos!$A$4:$A$107,0)),"")</f>
        <v>Senegal</v>
      </c>
      <c r="E65" s="24" t="str">
        <f>IFERROR(INDEX(Partidos!$E$4:$E$107,MATCH($A65,Partidos!$A$4:$A$107,0)),"")</f>
        <v>Irak</v>
      </c>
      <c r="F65" s="32">
        <v>2</v>
      </c>
      <c r="G65" s="32">
        <v>0</v>
      </c>
      <c r="H65" s="33" t="s">
        <v>97</v>
      </c>
    </row>
    <row r="66" spans="1:8" x14ac:dyDescent="0.3">
      <c r="A66" s="31">
        <v>63</v>
      </c>
      <c r="B66" s="31" t="s">
        <v>167</v>
      </c>
      <c r="C66" s="24" t="s">
        <v>96</v>
      </c>
      <c r="D66" s="24" t="str">
        <f>IFERROR(INDEX(Partidos!$D$4:$D$107,MATCH($A66,Partidos!$A$4:$A$107,0)),"")</f>
        <v>Cabo Verde</v>
      </c>
      <c r="E66" s="24" t="str">
        <f>IFERROR(INDEX(Partidos!$E$4:$E$107,MATCH($A66,Partidos!$A$4:$A$107,0)),"")</f>
        <v>Arabia Saudí</v>
      </c>
      <c r="F66" s="32">
        <v>0</v>
      </c>
      <c r="G66" s="32">
        <v>2</v>
      </c>
      <c r="H66" s="33" t="s">
        <v>97</v>
      </c>
    </row>
    <row r="67" spans="1:8" x14ac:dyDescent="0.3">
      <c r="A67" s="29">
        <v>64</v>
      </c>
      <c r="B67" s="29" t="s">
        <v>167</v>
      </c>
      <c r="C67" s="24" t="s">
        <v>96</v>
      </c>
      <c r="D67" s="24" t="str">
        <f>IFERROR(INDEX(Partidos!$D$4:$D$107,MATCH($A67,Partidos!$A$4:$A$107,0)),"")</f>
        <v>Uruguay</v>
      </c>
      <c r="E67" s="24" t="str">
        <f>IFERROR(INDEX(Partidos!$E$4:$E$107,MATCH($A67,Partidos!$A$4:$A$107,0)),"")</f>
        <v>España</v>
      </c>
      <c r="F67" s="32">
        <v>1</v>
      </c>
      <c r="G67" s="32">
        <v>1</v>
      </c>
      <c r="H67" s="33" t="s">
        <v>97</v>
      </c>
    </row>
    <row r="68" spans="1:8" x14ac:dyDescent="0.3">
      <c r="A68" s="31">
        <v>65</v>
      </c>
      <c r="B68" s="31" t="s">
        <v>167</v>
      </c>
      <c r="C68" s="24" t="s">
        <v>96</v>
      </c>
      <c r="D68" s="24" t="str">
        <f>IFERROR(INDEX(Partidos!$D$4:$D$107,MATCH($A68,Partidos!$A$4:$A$107,0)),"")</f>
        <v>Egipto</v>
      </c>
      <c r="E68" s="24" t="str">
        <f>IFERROR(INDEX(Partidos!$E$4:$E$107,MATCH($A68,Partidos!$A$4:$A$107,0)),"")</f>
        <v>Irán</v>
      </c>
      <c r="F68" s="32">
        <v>2</v>
      </c>
      <c r="G68" s="32">
        <v>0</v>
      </c>
      <c r="H68" s="33" t="s">
        <v>97</v>
      </c>
    </row>
    <row r="69" spans="1:8" x14ac:dyDescent="0.3">
      <c r="A69" s="29">
        <v>66</v>
      </c>
      <c r="B69" s="29" t="s">
        <v>167</v>
      </c>
      <c r="C69" s="24" t="s">
        <v>96</v>
      </c>
      <c r="D69" s="24" t="str">
        <f>IFERROR(INDEX(Partidos!$D$4:$D$107,MATCH($A69,Partidos!$A$4:$A$107,0)),"")</f>
        <v>Nueva Zelanda</v>
      </c>
      <c r="E69" s="24" t="str">
        <f>IFERROR(INDEX(Partidos!$E$4:$E$107,MATCH($A69,Partidos!$A$4:$A$107,0)),"")</f>
        <v>Bélgica</v>
      </c>
      <c r="F69" s="32">
        <v>1</v>
      </c>
      <c r="G69" s="32">
        <v>2</v>
      </c>
      <c r="H69" s="33" t="s">
        <v>97</v>
      </c>
    </row>
    <row r="70" spans="1:8" x14ac:dyDescent="0.3">
      <c r="A70" s="31">
        <v>67</v>
      </c>
      <c r="B70" s="31" t="s">
        <v>168</v>
      </c>
      <c r="C70" s="24" t="s">
        <v>96</v>
      </c>
      <c r="D70" s="24" t="str">
        <f>IFERROR(INDEX(Partidos!$D$4:$D$107,MATCH($A70,Partidos!$A$4:$A$107,0)),"")</f>
        <v>Panamá</v>
      </c>
      <c r="E70" s="24" t="str">
        <f>IFERROR(INDEX(Partidos!$E$4:$E$107,MATCH($A70,Partidos!$A$4:$A$107,0)),"")</f>
        <v>Inglaterra</v>
      </c>
      <c r="F70" s="32">
        <v>1</v>
      </c>
      <c r="G70" s="32">
        <v>3</v>
      </c>
      <c r="H70" s="33" t="s">
        <v>97</v>
      </c>
    </row>
    <row r="71" spans="1:8" x14ac:dyDescent="0.3">
      <c r="A71" s="29">
        <v>68</v>
      </c>
      <c r="B71" s="29" t="s">
        <v>168</v>
      </c>
      <c r="C71" s="24" t="s">
        <v>96</v>
      </c>
      <c r="D71" s="24" t="str">
        <f>IFERROR(INDEX(Partidos!$D$4:$D$107,MATCH($A71,Partidos!$A$4:$A$107,0)),"")</f>
        <v>Croacia</v>
      </c>
      <c r="E71" s="24" t="str">
        <f>IFERROR(INDEX(Partidos!$E$4:$E$107,MATCH($A71,Partidos!$A$4:$A$107,0)),"")</f>
        <v>Ghana</v>
      </c>
      <c r="F71" s="32">
        <v>2</v>
      </c>
      <c r="G71" s="32">
        <v>0</v>
      </c>
      <c r="H71" s="33" t="s">
        <v>97</v>
      </c>
    </row>
    <row r="72" spans="1:8" x14ac:dyDescent="0.3">
      <c r="A72" s="31">
        <v>69</v>
      </c>
      <c r="B72" s="31" t="s">
        <v>168</v>
      </c>
      <c r="C72" s="24" t="s">
        <v>96</v>
      </c>
      <c r="D72" s="24" t="str">
        <f>IFERROR(INDEX(Partidos!$D$4:$D$107,MATCH($A72,Partidos!$A$4:$A$107,0)),"")</f>
        <v>Colombia</v>
      </c>
      <c r="E72" s="24" t="str">
        <f>IFERROR(INDEX(Partidos!$E$4:$E$107,MATCH($A72,Partidos!$A$4:$A$107,0)),"")</f>
        <v>Portugal</v>
      </c>
      <c r="F72" s="32">
        <v>1</v>
      </c>
      <c r="G72" s="32">
        <v>3</v>
      </c>
      <c r="H72" s="33" t="s">
        <v>97</v>
      </c>
    </row>
    <row r="73" spans="1:8" x14ac:dyDescent="0.3">
      <c r="A73" s="29">
        <v>70</v>
      </c>
      <c r="B73" s="29" t="s">
        <v>168</v>
      </c>
      <c r="C73" s="24" t="s">
        <v>96</v>
      </c>
      <c r="D73" s="24" t="str">
        <f>IFERROR(INDEX(Partidos!$D$4:$D$107,MATCH($A73,Partidos!$A$4:$A$107,0)),"")</f>
        <v>RD Congo</v>
      </c>
      <c r="E73" s="24" t="str">
        <f>IFERROR(INDEX(Partidos!$E$4:$E$107,MATCH($A73,Partidos!$A$4:$A$107,0)),"")</f>
        <v>Uzbekistán</v>
      </c>
      <c r="F73" s="32">
        <v>0</v>
      </c>
      <c r="G73" s="32">
        <v>1</v>
      </c>
      <c r="H73" s="33" t="s">
        <v>97</v>
      </c>
    </row>
    <row r="74" spans="1:8" x14ac:dyDescent="0.3">
      <c r="A74" s="31">
        <v>71</v>
      </c>
      <c r="B74" s="31" t="s">
        <v>168</v>
      </c>
      <c r="C74" s="24" t="s">
        <v>96</v>
      </c>
      <c r="D74" s="24" t="str">
        <f>IFERROR(INDEX(Partidos!$D$4:$D$107,MATCH($A74,Partidos!$A$4:$A$107,0)),"")</f>
        <v>Argelia</v>
      </c>
      <c r="E74" s="24" t="str">
        <f>IFERROR(INDEX(Partidos!$E$4:$E$107,MATCH($A74,Partidos!$A$4:$A$107,0)),"")</f>
        <v>Austria</v>
      </c>
      <c r="F74" s="32">
        <v>0</v>
      </c>
      <c r="G74" s="32">
        <v>0</v>
      </c>
      <c r="H74" s="33" t="s">
        <v>97</v>
      </c>
    </row>
    <row r="75" spans="1:8" x14ac:dyDescent="0.3">
      <c r="A75" s="29">
        <v>72</v>
      </c>
      <c r="B75" s="29" t="s">
        <v>168</v>
      </c>
      <c r="C75" s="24" t="s">
        <v>96</v>
      </c>
      <c r="D75" s="24" t="str">
        <f>IFERROR(INDEX(Partidos!$D$4:$D$107,MATCH($A75,Partidos!$A$4:$A$107,0)),"")</f>
        <v>Jordania</v>
      </c>
      <c r="E75" s="24" t="str">
        <f>IFERROR(INDEX(Partidos!$E$4:$E$107,MATCH($A75,Partidos!$A$4:$A$107,0)),"")</f>
        <v>Argentina</v>
      </c>
      <c r="F75" s="32">
        <v>0</v>
      </c>
      <c r="G75" s="32">
        <v>3</v>
      </c>
      <c r="H75" s="33" t="s">
        <v>97</v>
      </c>
    </row>
    <row r="76" spans="1:8" x14ac:dyDescent="0.3">
      <c r="A76" s="31">
        <v>73</v>
      </c>
      <c r="B76" s="31" t="s">
        <v>170</v>
      </c>
      <c r="C76" s="24" t="s">
        <v>173</v>
      </c>
      <c r="D76" s="24" t="str">
        <f>IFERROR(INDEX(Partidos!$D$4:$D$107,MATCH($A76,Partidos!$A$4:$A$107,0)),"")</f>
        <v>Ganador 1A</v>
      </c>
      <c r="E76" s="24" t="str">
        <f>IFERROR(INDEX(Partidos!$E$4:$E$107,MATCH($A76,Partidos!$A$4:$A$107,0)),"")</f>
        <v>Ganador 2B</v>
      </c>
      <c r="F76" s="32"/>
      <c r="G76" s="32"/>
      <c r="H76" s="32"/>
    </row>
    <row r="77" spans="1:8" x14ac:dyDescent="0.3">
      <c r="A77" s="29">
        <v>74</v>
      </c>
      <c r="B77" s="29" t="s">
        <v>174</v>
      </c>
      <c r="C77" s="24" t="s">
        <v>173</v>
      </c>
      <c r="D77" s="24" t="str">
        <f>IFERROR(INDEX(Partidos!$D$4:$D$107,MATCH($A77,Partidos!$A$4:$A$107,0)),"")</f>
        <v>Ganador 1C</v>
      </c>
      <c r="E77" s="24" t="str">
        <f>IFERROR(INDEX(Partidos!$E$4:$E$107,MATCH($A77,Partidos!$A$4:$A$107,0)),"")</f>
        <v>Ganador 2D</v>
      </c>
      <c r="F77" s="32"/>
      <c r="G77" s="32"/>
      <c r="H77" s="32"/>
    </row>
    <row r="78" spans="1:8" x14ac:dyDescent="0.3">
      <c r="A78" s="31">
        <v>75</v>
      </c>
      <c r="B78" s="31" t="s">
        <v>174</v>
      </c>
      <c r="C78" s="24" t="s">
        <v>173</v>
      </c>
      <c r="D78" s="24" t="str">
        <f>IFERROR(INDEX(Partidos!$D$4:$D$107,MATCH($A78,Partidos!$A$4:$A$107,0)),"")</f>
        <v>Ganador 1E</v>
      </c>
      <c r="E78" s="24" t="str">
        <f>IFERROR(INDEX(Partidos!$E$4:$E$107,MATCH($A78,Partidos!$A$4:$A$107,0)),"")</f>
        <v>Ganador 2F</v>
      </c>
      <c r="F78" s="32"/>
      <c r="G78" s="32"/>
      <c r="H78" s="32"/>
    </row>
    <row r="79" spans="1:8" x14ac:dyDescent="0.3">
      <c r="A79" s="29">
        <v>76</v>
      </c>
      <c r="B79" s="29" t="s">
        <v>174</v>
      </c>
      <c r="C79" s="24" t="s">
        <v>173</v>
      </c>
      <c r="D79" s="24" t="str">
        <f>IFERROR(INDEX(Partidos!$D$4:$D$107,MATCH($A79,Partidos!$A$4:$A$107,0)),"")</f>
        <v>Ganador 1G</v>
      </c>
      <c r="E79" s="24" t="str">
        <f>IFERROR(INDEX(Partidos!$E$4:$E$107,MATCH($A79,Partidos!$A$4:$A$107,0)),"")</f>
        <v>Ganador 2H</v>
      </c>
      <c r="F79" s="32"/>
      <c r="G79" s="32"/>
      <c r="H79" s="32"/>
    </row>
    <row r="80" spans="1:8" x14ac:dyDescent="0.3">
      <c r="A80" s="31">
        <v>77</v>
      </c>
      <c r="B80" s="31" t="s">
        <v>182</v>
      </c>
      <c r="C80" s="24" t="s">
        <v>173</v>
      </c>
      <c r="D80" s="24" t="str">
        <f>IFERROR(INDEX(Partidos!$D$4:$D$107,MATCH($A80,Partidos!$A$4:$A$107,0)),"")</f>
        <v>Ganador 1I</v>
      </c>
      <c r="E80" s="24" t="str">
        <f>IFERROR(INDEX(Partidos!$E$4:$E$107,MATCH($A80,Partidos!$A$4:$A$107,0)),"")</f>
        <v>Ganador 2J</v>
      </c>
      <c r="F80" s="32"/>
      <c r="G80" s="32"/>
      <c r="H80" s="32"/>
    </row>
    <row r="81" spans="1:8" x14ac:dyDescent="0.3">
      <c r="A81" s="29">
        <v>78</v>
      </c>
      <c r="B81" s="29" t="s">
        <v>182</v>
      </c>
      <c r="C81" s="24" t="s">
        <v>173</v>
      </c>
      <c r="D81" s="24" t="str">
        <f>IFERROR(INDEX(Partidos!$D$4:$D$107,MATCH($A81,Partidos!$A$4:$A$107,0)),"")</f>
        <v>Ganador 1K</v>
      </c>
      <c r="E81" s="24" t="str">
        <f>IFERROR(INDEX(Partidos!$E$4:$E$107,MATCH($A81,Partidos!$A$4:$A$107,0)),"")</f>
        <v>Ganador 2L</v>
      </c>
      <c r="F81" s="32"/>
      <c r="G81" s="32"/>
      <c r="H81" s="32"/>
    </row>
    <row r="82" spans="1:8" x14ac:dyDescent="0.3">
      <c r="A82" s="31">
        <v>79</v>
      </c>
      <c r="B82" s="31" t="s">
        <v>182</v>
      </c>
      <c r="C82" s="24" t="s">
        <v>173</v>
      </c>
      <c r="D82" s="24" t="str">
        <f>IFERROR(INDEX(Partidos!$D$4:$D$107,MATCH($A82,Partidos!$A$4:$A$107,0)),"")</f>
        <v>Ganador 1B</v>
      </c>
      <c r="E82" s="24" t="str">
        <f>IFERROR(INDEX(Partidos!$E$4:$E$107,MATCH($A82,Partidos!$A$4:$A$107,0)),"")</f>
        <v>Ganador 2A</v>
      </c>
      <c r="F82" s="32"/>
      <c r="G82" s="32"/>
      <c r="H82" s="32"/>
    </row>
    <row r="83" spans="1:8" x14ac:dyDescent="0.3">
      <c r="A83" s="29">
        <v>80</v>
      </c>
      <c r="B83" s="29" t="s">
        <v>189</v>
      </c>
      <c r="C83" s="24" t="s">
        <v>173</v>
      </c>
      <c r="D83" s="24" t="str">
        <f>IFERROR(INDEX(Partidos!$D$4:$D$107,MATCH($A83,Partidos!$A$4:$A$107,0)),"")</f>
        <v>Ganador 1D</v>
      </c>
      <c r="E83" s="24" t="str">
        <f>IFERROR(INDEX(Partidos!$E$4:$E$107,MATCH($A83,Partidos!$A$4:$A$107,0)),"")</f>
        <v>Ganador 2C</v>
      </c>
      <c r="F83" s="32"/>
      <c r="G83" s="32"/>
      <c r="H83" s="32"/>
    </row>
    <row r="84" spans="1:8" x14ac:dyDescent="0.3">
      <c r="A84" s="31">
        <v>81</v>
      </c>
      <c r="B84" s="31" t="s">
        <v>189</v>
      </c>
      <c r="C84" s="24" t="s">
        <v>173</v>
      </c>
      <c r="D84" s="24" t="str">
        <f>IFERROR(INDEX(Partidos!$D$4:$D$107,MATCH($A84,Partidos!$A$4:$A$107,0)),"")</f>
        <v>Ganador 1F</v>
      </c>
      <c r="E84" s="24" t="str">
        <f>IFERROR(INDEX(Partidos!$E$4:$E$107,MATCH($A84,Partidos!$A$4:$A$107,0)),"")</f>
        <v>Ganador 2E</v>
      </c>
      <c r="F84" s="32"/>
      <c r="G84" s="32"/>
      <c r="H84" s="32"/>
    </row>
    <row r="85" spans="1:8" x14ac:dyDescent="0.3">
      <c r="A85" s="29">
        <v>82</v>
      </c>
      <c r="B85" s="29" t="s">
        <v>189</v>
      </c>
      <c r="C85" s="24" t="s">
        <v>173</v>
      </c>
      <c r="D85" s="24" t="str">
        <f>IFERROR(INDEX(Partidos!$D$4:$D$107,MATCH($A85,Partidos!$A$4:$A$107,0)),"")</f>
        <v>Ganador 1H</v>
      </c>
      <c r="E85" s="24" t="str">
        <f>IFERROR(INDEX(Partidos!$E$4:$E$107,MATCH($A85,Partidos!$A$4:$A$107,0)),"")</f>
        <v>Ganador 2G</v>
      </c>
      <c r="F85" s="32"/>
      <c r="G85" s="32"/>
      <c r="H85" s="32"/>
    </row>
    <row r="86" spans="1:8" x14ac:dyDescent="0.3">
      <c r="A86" s="31">
        <v>83</v>
      </c>
      <c r="B86" s="31" t="s">
        <v>196</v>
      </c>
      <c r="C86" s="24" t="s">
        <v>173</v>
      </c>
      <c r="D86" s="24" t="str">
        <f>IFERROR(INDEX(Partidos!$D$4:$D$107,MATCH($A86,Partidos!$A$4:$A$107,0)),"")</f>
        <v>Ganador 1J</v>
      </c>
      <c r="E86" s="24" t="str">
        <f>IFERROR(INDEX(Partidos!$E$4:$E$107,MATCH($A86,Partidos!$A$4:$A$107,0)),"")</f>
        <v>Ganador 2I</v>
      </c>
      <c r="F86" s="32"/>
      <c r="G86" s="32"/>
      <c r="H86" s="32"/>
    </row>
    <row r="87" spans="1:8" x14ac:dyDescent="0.3">
      <c r="A87" s="29">
        <v>84</v>
      </c>
      <c r="B87" s="29" t="s">
        <v>196</v>
      </c>
      <c r="C87" s="24" t="s">
        <v>173</v>
      </c>
      <c r="D87" s="24" t="str">
        <f>IFERROR(INDEX(Partidos!$D$4:$D$107,MATCH($A87,Partidos!$A$4:$A$107,0)),"")</f>
        <v>Ganador 1L</v>
      </c>
      <c r="E87" s="24" t="str">
        <f>IFERROR(INDEX(Partidos!$E$4:$E$107,MATCH($A87,Partidos!$A$4:$A$107,0)),"")</f>
        <v>Ganador 2K</v>
      </c>
      <c r="F87" s="32"/>
      <c r="G87" s="32"/>
      <c r="H87" s="32"/>
    </row>
    <row r="88" spans="1:8" x14ac:dyDescent="0.3">
      <c r="A88" s="31">
        <v>85</v>
      </c>
      <c r="B88" s="31" t="s">
        <v>196</v>
      </c>
      <c r="C88" s="24" t="s">
        <v>173</v>
      </c>
      <c r="D88" s="24" t="str">
        <f>IFERROR(INDEX(Partidos!$D$4:$D$107,MATCH($A88,Partidos!$A$4:$A$107,0)),"")</f>
        <v>Ganador 3A</v>
      </c>
      <c r="E88" s="24" t="str">
        <f>IFERROR(INDEX(Partidos!$E$4:$E$107,MATCH($A88,Partidos!$A$4:$A$107,0)),"")</f>
        <v>Ganador 3B</v>
      </c>
      <c r="F88" s="32"/>
      <c r="G88" s="32"/>
      <c r="H88" s="32"/>
    </row>
    <row r="89" spans="1:8" x14ac:dyDescent="0.3">
      <c r="A89" s="29">
        <v>86</v>
      </c>
      <c r="B89" s="29" t="s">
        <v>203</v>
      </c>
      <c r="C89" s="24" t="s">
        <v>173</v>
      </c>
      <c r="D89" s="24" t="str">
        <f>IFERROR(INDEX(Partidos!$D$4:$D$107,MATCH($A89,Partidos!$A$4:$A$107,0)),"")</f>
        <v>Ganador 3C</v>
      </c>
      <c r="E89" s="24" t="str">
        <f>IFERROR(INDEX(Partidos!$E$4:$E$107,MATCH($A89,Partidos!$A$4:$A$107,0)),"")</f>
        <v>Ganador 3D</v>
      </c>
      <c r="F89" s="32"/>
      <c r="G89" s="32"/>
      <c r="H89" s="32"/>
    </row>
    <row r="90" spans="1:8" x14ac:dyDescent="0.3">
      <c r="A90" s="31">
        <v>87</v>
      </c>
      <c r="B90" s="31" t="s">
        <v>203</v>
      </c>
      <c r="C90" s="24" t="s">
        <v>173</v>
      </c>
      <c r="D90" s="24" t="str">
        <f>IFERROR(INDEX(Partidos!$D$4:$D$107,MATCH($A90,Partidos!$A$4:$A$107,0)),"")</f>
        <v>Ganador 3E</v>
      </c>
      <c r="E90" s="24" t="str">
        <f>IFERROR(INDEX(Partidos!$E$4:$E$107,MATCH($A90,Partidos!$A$4:$A$107,0)),"")</f>
        <v>Ganador 3F</v>
      </c>
      <c r="F90" s="32"/>
      <c r="G90" s="32"/>
      <c r="H90" s="32"/>
    </row>
    <row r="91" spans="1:8" x14ac:dyDescent="0.3">
      <c r="A91" s="29">
        <v>88</v>
      </c>
      <c r="B91" s="29" t="s">
        <v>203</v>
      </c>
      <c r="C91" s="24" t="s">
        <v>173</v>
      </c>
      <c r="D91" s="24" t="str">
        <f>IFERROR(INDEX(Partidos!$D$4:$D$107,MATCH($A91,Partidos!$A$4:$A$107,0)),"")</f>
        <v>Ganador 3G</v>
      </c>
      <c r="E91" s="24" t="str">
        <f>IFERROR(INDEX(Partidos!$E$4:$E$107,MATCH($A91,Partidos!$A$4:$A$107,0)),"")</f>
        <v>Ganador 3H</v>
      </c>
      <c r="F91" s="32"/>
      <c r="G91" s="32"/>
      <c r="H91" s="32"/>
    </row>
    <row r="92" spans="1:8" x14ac:dyDescent="0.3">
      <c r="A92" s="31">
        <v>89</v>
      </c>
      <c r="B92" s="31" t="s">
        <v>211</v>
      </c>
      <c r="C92" s="24" t="s">
        <v>214</v>
      </c>
      <c r="D92" s="24" t="str">
        <f>IFERROR(INDEX(Partidos!$D$4:$D$107,MATCH($A92,Partidos!$A$4:$A$107,0)),"")</f>
        <v>Ganador Octavos 1</v>
      </c>
      <c r="E92" s="24" t="str">
        <f>IFERROR(INDEX(Partidos!$E$4:$E$107,MATCH($A92,Partidos!$A$4:$A$107,0)),"")</f>
        <v>Ganador Octavos 2</v>
      </c>
      <c r="F92" s="32"/>
      <c r="G92" s="32"/>
      <c r="H92" s="32"/>
    </row>
    <row r="93" spans="1:8" x14ac:dyDescent="0.3">
      <c r="A93" s="29">
        <v>90</v>
      </c>
      <c r="B93" s="29" t="s">
        <v>211</v>
      </c>
      <c r="C93" s="24" t="s">
        <v>214</v>
      </c>
      <c r="D93" s="24" t="str">
        <f>IFERROR(INDEX(Partidos!$D$4:$D$107,MATCH($A93,Partidos!$A$4:$A$107,0)),"")</f>
        <v>Ganador Octavos 3</v>
      </c>
      <c r="E93" s="24" t="str">
        <f>IFERROR(INDEX(Partidos!$E$4:$E$107,MATCH($A93,Partidos!$A$4:$A$107,0)),"")</f>
        <v>Ganador Octavos 4</v>
      </c>
      <c r="F93" s="32"/>
      <c r="G93" s="32"/>
      <c r="H93" s="32"/>
    </row>
    <row r="94" spans="1:8" x14ac:dyDescent="0.3">
      <c r="A94" s="31">
        <v>91</v>
      </c>
      <c r="B94" s="31" t="s">
        <v>217</v>
      </c>
      <c r="C94" s="24" t="s">
        <v>214</v>
      </c>
      <c r="D94" s="24" t="str">
        <f>IFERROR(INDEX(Partidos!$D$4:$D$107,MATCH($A94,Partidos!$A$4:$A$107,0)),"")</f>
        <v>Ganador Octavos 5</v>
      </c>
      <c r="E94" s="24" t="str">
        <f>IFERROR(INDEX(Partidos!$E$4:$E$107,MATCH($A94,Partidos!$A$4:$A$107,0)),"")</f>
        <v>Ganador Octavos 6</v>
      </c>
      <c r="F94" s="32"/>
      <c r="G94" s="32"/>
      <c r="H94" s="32"/>
    </row>
    <row r="95" spans="1:8" x14ac:dyDescent="0.3">
      <c r="A95" s="29">
        <v>92</v>
      </c>
      <c r="B95" s="29" t="s">
        <v>217</v>
      </c>
      <c r="C95" s="24" t="s">
        <v>214</v>
      </c>
      <c r="D95" s="24" t="str">
        <f>IFERROR(INDEX(Partidos!$D$4:$D$107,MATCH($A95,Partidos!$A$4:$A$107,0)),"")</f>
        <v>Ganador Octavos 7</v>
      </c>
      <c r="E95" s="24" t="str">
        <f>IFERROR(INDEX(Partidos!$E$4:$E$107,MATCH($A95,Partidos!$A$4:$A$107,0)),"")</f>
        <v>Ganador Octavos 8</v>
      </c>
      <c r="F95" s="32"/>
      <c r="G95" s="32"/>
      <c r="H95" s="32"/>
    </row>
    <row r="96" spans="1:8" x14ac:dyDescent="0.3">
      <c r="A96" s="31">
        <v>93</v>
      </c>
      <c r="B96" s="31" t="s">
        <v>222</v>
      </c>
      <c r="C96" s="24" t="s">
        <v>214</v>
      </c>
      <c r="D96" s="24" t="str">
        <f>IFERROR(INDEX(Partidos!$D$4:$D$107,MATCH($A96,Partidos!$A$4:$A$107,0)),"")</f>
        <v>Ganador Octavos 9</v>
      </c>
      <c r="E96" s="24" t="str">
        <f>IFERROR(INDEX(Partidos!$E$4:$E$107,MATCH($A96,Partidos!$A$4:$A$107,0)),"")</f>
        <v>Ganador Octavos 10</v>
      </c>
      <c r="F96" s="32"/>
      <c r="G96" s="32"/>
      <c r="H96" s="32"/>
    </row>
    <row r="97" spans="1:8" x14ac:dyDescent="0.3">
      <c r="A97" s="29">
        <v>94</v>
      </c>
      <c r="B97" s="29" t="s">
        <v>222</v>
      </c>
      <c r="C97" s="24" t="s">
        <v>214</v>
      </c>
      <c r="D97" s="24" t="str">
        <f>IFERROR(INDEX(Partidos!$D$4:$D$107,MATCH($A97,Partidos!$A$4:$A$107,0)),"")</f>
        <v>Ganador Octavos 11</v>
      </c>
      <c r="E97" s="24" t="str">
        <f>IFERROR(INDEX(Partidos!$E$4:$E$107,MATCH($A97,Partidos!$A$4:$A$107,0)),"")</f>
        <v>Ganador Octavos 12</v>
      </c>
      <c r="F97" s="32"/>
      <c r="G97" s="32"/>
      <c r="H97" s="32"/>
    </row>
    <row r="98" spans="1:8" x14ac:dyDescent="0.3">
      <c r="A98" s="31">
        <v>95</v>
      </c>
      <c r="B98" s="31" t="s">
        <v>228</v>
      </c>
      <c r="C98" s="24" t="s">
        <v>214</v>
      </c>
      <c r="D98" s="24" t="str">
        <f>IFERROR(INDEX(Partidos!$D$4:$D$107,MATCH($A98,Partidos!$A$4:$A$107,0)),"")</f>
        <v>Ganador Octavos 13</v>
      </c>
      <c r="E98" s="24" t="str">
        <f>IFERROR(INDEX(Partidos!$E$4:$E$107,MATCH($A98,Partidos!$A$4:$A$107,0)),"")</f>
        <v>Ganador Octavos 14</v>
      </c>
      <c r="F98" s="32"/>
      <c r="G98" s="32"/>
      <c r="H98" s="32"/>
    </row>
    <row r="99" spans="1:8" x14ac:dyDescent="0.3">
      <c r="A99" s="29">
        <v>96</v>
      </c>
      <c r="B99" s="29" t="s">
        <v>228</v>
      </c>
      <c r="C99" s="24" t="s">
        <v>214</v>
      </c>
      <c r="D99" s="24" t="str">
        <f>IFERROR(INDEX(Partidos!$D$4:$D$107,MATCH($A99,Partidos!$A$4:$A$107,0)),"")</f>
        <v>Ganador Octavos 15</v>
      </c>
      <c r="E99" s="24" t="str">
        <f>IFERROR(INDEX(Partidos!$E$4:$E$107,MATCH($A99,Partidos!$A$4:$A$107,0)),"")</f>
        <v>Ganador Octavos 16</v>
      </c>
      <c r="F99" s="32"/>
      <c r="G99" s="32"/>
      <c r="H99" s="32"/>
    </row>
    <row r="100" spans="1:8" x14ac:dyDescent="0.3">
      <c r="A100" s="31">
        <v>97</v>
      </c>
      <c r="B100" s="31" t="s">
        <v>233</v>
      </c>
      <c r="C100" s="24" t="s">
        <v>236</v>
      </c>
      <c r="D100" s="24" t="str">
        <f>IFERROR(INDEX(Partidos!$D$4:$D$107,MATCH($A100,Partidos!$A$4:$A$107,0)),"")</f>
        <v>Ganador Cuartos 1</v>
      </c>
      <c r="E100" s="24" t="str">
        <f>IFERROR(INDEX(Partidos!$E$4:$E$107,MATCH($A100,Partidos!$A$4:$A$107,0)),"")</f>
        <v>Ganador Cuartos 2</v>
      </c>
      <c r="F100" s="32"/>
      <c r="G100" s="32"/>
      <c r="H100" s="32"/>
    </row>
    <row r="101" spans="1:8" x14ac:dyDescent="0.3">
      <c r="A101" s="29">
        <v>98</v>
      </c>
      <c r="B101" s="29" t="s">
        <v>237</v>
      </c>
      <c r="C101" s="24" t="s">
        <v>236</v>
      </c>
      <c r="D101" s="24" t="str">
        <f>IFERROR(INDEX(Partidos!$D$4:$D$107,MATCH($A101,Partidos!$A$4:$A$107,0)),"")</f>
        <v>Ganador Cuartos 3</v>
      </c>
      <c r="E101" s="24" t="str">
        <f>IFERROR(INDEX(Partidos!$E$4:$E$107,MATCH($A101,Partidos!$A$4:$A$107,0)),"")</f>
        <v>Ganador Cuartos 4</v>
      </c>
      <c r="F101" s="32"/>
      <c r="G101" s="32"/>
      <c r="H101" s="32"/>
    </row>
    <row r="102" spans="1:8" x14ac:dyDescent="0.3">
      <c r="A102" s="31">
        <v>99</v>
      </c>
      <c r="B102" s="31" t="s">
        <v>240</v>
      </c>
      <c r="C102" s="24" t="s">
        <v>236</v>
      </c>
      <c r="D102" s="24" t="str">
        <f>IFERROR(INDEX(Partidos!$D$4:$D$107,MATCH($A102,Partidos!$A$4:$A$107,0)),"")</f>
        <v>Ganador Cuartos 5</v>
      </c>
      <c r="E102" s="24" t="str">
        <f>IFERROR(INDEX(Partidos!$E$4:$E$107,MATCH($A102,Partidos!$A$4:$A$107,0)),"")</f>
        <v>Ganador Cuartos 6</v>
      </c>
      <c r="F102" s="32"/>
      <c r="G102" s="32"/>
      <c r="H102" s="32"/>
    </row>
    <row r="103" spans="1:8" x14ac:dyDescent="0.3">
      <c r="A103" s="29">
        <v>100</v>
      </c>
      <c r="B103" s="29" t="s">
        <v>240</v>
      </c>
      <c r="C103" s="24" t="s">
        <v>236</v>
      </c>
      <c r="D103" s="24" t="str">
        <f>IFERROR(INDEX(Partidos!$D$4:$D$107,MATCH($A103,Partidos!$A$4:$A$107,0)),"")</f>
        <v>Ganador Cuartos 7</v>
      </c>
      <c r="E103" s="24" t="str">
        <f>IFERROR(INDEX(Partidos!$E$4:$E$107,MATCH($A103,Partidos!$A$4:$A$107,0)),"")</f>
        <v>Ganador Cuartos 8</v>
      </c>
      <c r="F103" s="32"/>
      <c r="G103" s="32"/>
      <c r="H103" s="32"/>
    </row>
    <row r="104" spans="1:8" x14ac:dyDescent="0.3">
      <c r="A104" s="31">
        <v>101</v>
      </c>
      <c r="B104" s="31" t="s">
        <v>245</v>
      </c>
      <c r="C104" s="24" t="s">
        <v>248</v>
      </c>
      <c r="D104" s="24" t="str">
        <f>IFERROR(INDEX(Partidos!$D$4:$D$107,MATCH($A104,Partidos!$A$4:$A$107,0)),"")</f>
        <v>Ganador Semifinal 1</v>
      </c>
      <c r="E104" s="24" t="str">
        <f>IFERROR(INDEX(Partidos!$E$4:$E$107,MATCH($A104,Partidos!$A$4:$A$107,0)),"")</f>
        <v>Ganador Semifinal 2</v>
      </c>
      <c r="F104" s="32"/>
      <c r="G104" s="32"/>
      <c r="H104" s="32"/>
    </row>
    <row r="105" spans="1:8" x14ac:dyDescent="0.3">
      <c r="A105" s="29">
        <v>102</v>
      </c>
      <c r="B105" s="29" t="s">
        <v>249</v>
      </c>
      <c r="C105" s="24" t="s">
        <v>248</v>
      </c>
      <c r="D105" s="24" t="str">
        <f>IFERROR(INDEX(Partidos!$D$4:$D$107,MATCH($A105,Partidos!$A$4:$A$107,0)),"")</f>
        <v>Ganador Semifinal 3</v>
      </c>
      <c r="E105" s="24" t="str">
        <f>IFERROR(INDEX(Partidos!$E$4:$E$107,MATCH($A105,Partidos!$A$4:$A$107,0)),"")</f>
        <v>Ganador Semifinal 4</v>
      </c>
      <c r="F105" s="32"/>
      <c r="G105" s="32"/>
      <c r="H105" s="32"/>
    </row>
    <row r="106" spans="1:8" x14ac:dyDescent="0.3">
      <c r="A106" s="31">
        <v>103</v>
      </c>
      <c r="B106" s="31" t="s">
        <v>252</v>
      </c>
      <c r="C106" s="24" t="s">
        <v>255</v>
      </c>
      <c r="D106" s="24" t="str">
        <f>IFERROR(INDEX(Partidos!$D$4:$D$107,MATCH($A106,Partidos!$A$4:$A$107,0)),"")</f>
        <v>Perdedor Semifinal 1</v>
      </c>
      <c r="E106" s="24" t="str">
        <f>IFERROR(INDEX(Partidos!$E$4:$E$107,MATCH($A106,Partidos!$A$4:$A$107,0)),"")</f>
        <v>Perdedor Semifinal 2</v>
      </c>
      <c r="F106" s="32"/>
      <c r="G106" s="32"/>
      <c r="H106" s="32"/>
    </row>
    <row r="107" spans="1:8" x14ac:dyDescent="0.3">
      <c r="A107" s="29">
        <v>104</v>
      </c>
      <c r="B107" s="29" t="s">
        <v>256</v>
      </c>
      <c r="C107" s="24" t="s">
        <v>257</v>
      </c>
      <c r="D107" s="24" t="str">
        <f>IFERROR(INDEX(Partidos!$D$4:$D$107,MATCH($A107,Partidos!$A$4:$A$107,0)),"")</f>
        <v>Ganador Semifinal 1</v>
      </c>
      <c r="E107" s="24" t="str">
        <f>IFERROR(INDEX(Partidos!$E$4:$E$107,MATCH($A107,Partidos!$A$4:$A$107,0)),"")</f>
        <v>Ganador Semifinal 2</v>
      </c>
      <c r="F107" s="32"/>
      <c r="G107" s="32"/>
      <c r="H107" s="32"/>
    </row>
    <row r="109" spans="1:8" ht="15.6" x14ac:dyDescent="0.3">
      <c r="A109" s="13" t="s">
        <v>279</v>
      </c>
      <c r="B109" s="14"/>
      <c r="C109" s="14"/>
    </row>
    <row r="110" spans="1:8" x14ac:dyDescent="0.3">
      <c r="A110" s="19" t="s">
        <v>67</v>
      </c>
      <c r="B110" s="19" t="s">
        <v>280</v>
      </c>
      <c r="C110" s="19" t="s">
        <v>68</v>
      </c>
    </row>
    <row r="111" spans="1:8" x14ac:dyDescent="0.3">
      <c r="A111" s="29" t="s">
        <v>72</v>
      </c>
      <c r="B111" s="35" t="s">
        <v>130</v>
      </c>
      <c r="C111" s="31">
        <f>IFERROR(Resumen!$B$34,"")</f>
        <v>0</v>
      </c>
    </row>
    <row r="112" spans="1:8" x14ac:dyDescent="0.3">
      <c r="A112" s="31" t="s">
        <v>73</v>
      </c>
      <c r="B112" s="35" t="s">
        <v>120</v>
      </c>
      <c r="C112" s="31">
        <f>IFERROR(Resumen!$B$35,"")</f>
        <v>0</v>
      </c>
    </row>
    <row r="113" spans="1:3" x14ac:dyDescent="0.3">
      <c r="A113" s="29" t="s">
        <v>74</v>
      </c>
      <c r="B113" s="35" t="s">
        <v>148</v>
      </c>
      <c r="C113" s="31">
        <f>IFERROR(Resumen!$B$36,"")</f>
        <v>0</v>
      </c>
    </row>
    <row r="114" spans="1:3" x14ac:dyDescent="0.3">
      <c r="A114" s="31" t="s">
        <v>75</v>
      </c>
      <c r="B114" s="35" t="s">
        <v>319</v>
      </c>
      <c r="C114" s="31">
        <f>IFERROR(Resumen!$B$37,"")</f>
        <v>0</v>
      </c>
    </row>
    <row r="115" spans="1:3" ht="28.8" x14ac:dyDescent="0.3">
      <c r="A115" s="29" t="s">
        <v>76</v>
      </c>
      <c r="B115" s="35" t="s">
        <v>320</v>
      </c>
      <c r="C115" s="31">
        <f>IFERROR(Resumen!$B$38,"")</f>
        <v>0</v>
      </c>
    </row>
    <row r="116" spans="1:3" x14ac:dyDescent="0.3">
      <c r="A116" s="31" t="s">
        <v>77</v>
      </c>
      <c r="B116" s="35" t="s">
        <v>321</v>
      </c>
      <c r="C116" s="31">
        <f>IFERROR(Resumen!$B$39,"")</f>
        <v>0</v>
      </c>
    </row>
    <row r="117" spans="1:3" x14ac:dyDescent="0.3">
      <c r="A117" s="29" t="s">
        <v>78</v>
      </c>
      <c r="B117" s="35" t="s">
        <v>322</v>
      </c>
      <c r="C117" s="31">
        <f>IFERROR(Resumen!$B$40,"")</f>
        <v>0</v>
      </c>
    </row>
    <row r="118" spans="1:3" x14ac:dyDescent="0.3">
      <c r="A118" s="31" t="s">
        <v>79</v>
      </c>
      <c r="B118" s="35" t="s">
        <v>323</v>
      </c>
      <c r="C118" s="31">
        <f>IFERROR(Resumen!$B$41,"")</f>
        <v>0</v>
      </c>
    </row>
  </sheetData>
  <autoFilter ref="A3:H107" xr:uid="{00000000-0009-0000-0000-00000E000000}"/>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E9E9E"/>
  </sheetPr>
  <dimension ref="A1:H118"/>
  <sheetViews>
    <sheetView showGridLines="0" workbookViewId="0">
      <pane ySplit="3" topLeftCell="A4" activePane="bottomLeft" state="frozen"/>
      <selection pane="bottomLeft" activeCell="F4" sqref="F4"/>
    </sheetView>
  </sheetViews>
  <sheetFormatPr defaultRowHeight="14.4" x14ac:dyDescent="0.3"/>
  <cols>
    <col min="1" max="1" width="30" customWidth="1"/>
    <col min="2" max="2" width="11" customWidth="1"/>
    <col min="3" max="3" width="18" customWidth="1"/>
    <col min="4" max="5" width="22" customWidth="1"/>
    <col min="6" max="7" width="12" customWidth="1"/>
    <col min="8" max="8" width="14" customWidth="1"/>
  </cols>
  <sheetData>
    <row r="1" spans="1:8" ht="43.95" customHeight="1" x14ac:dyDescent="0.3">
      <c r="A1" s="7" t="s">
        <v>324</v>
      </c>
      <c r="B1" s="1"/>
      <c r="C1" s="1"/>
      <c r="D1" s="1"/>
      <c r="E1" s="1"/>
      <c r="F1" s="1"/>
      <c r="G1" s="1"/>
      <c r="H1" s="1"/>
    </row>
    <row r="2" spans="1:8" ht="18" customHeight="1" x14ac:dyDescent="0.3">
      <c r="A2" s="8" t="s">
        <v>276</v>
      </c>
      <c r="B2" s="9"/>
      <c r="C2" s="9"/>
      <c r="D2" s="9"/>
      <c r="E2" s="9"/>
      <c r="F2" s="9"/>
      <c r="G2" s="9"/>
      <c r="H2" s="9"/>
    </row>
    <row r="3" spans="1:8" ht="28.8" x14ac:dyDescent="0.3">
      <c r="A3" s="19" t="s">
        <v>260</v>
      </c>
      <c r="B3" s="19" t="s">
        <v>49</v>
      </c>
      <c r="C3" s="19" t="s">
        <v>90</v>
      </c>
      <c r="D3" s="19" t="s">
        <v>85</v>
      </c>
      <c r="E3" s="19" t="s">
        <v>86</v>
      </c>
      <c r="F3" s="19" t="s">
        <v>277</v>
      </c>
      <c r="G3" s="19" t="s">
        <v>278</v>
      </c>
      <c r="H3" s="19" t="s">
        <v>91</v>
      </c>
    </row>
    <row r="4" spans="1:8" x14ac:dyDescent="0.3">
      <c r="A4" s="31">
        <v>1</v>
      </c>
      <c r="B4" s="31" t="s">
        <v>92</v>
      </c>
      <c r="C4" s="24" t="s">
        <v>96</v>
      </c>
      <c r="D4" s="24" t="str">
        <f>IFERROR(INDEX(Partidos!$D$4:$D$107,MATCH($A4,Partidos!$A$4:$A$107,0)),"")</f>
        <v>México</v>
      </c>
      <c r="E4" s="24" t="str">
        <f>IFERROR(INDEX(Partidos!$E$4:$E$107,MATCH($A4,Partidos!$A$4:$A$107,0)),"")</f>
        <v>Sudáfrica</v>
      </c>
      <c r="F4" s="32">
        <v>1</v>
      </c>
      <c r="G4" s="32">
        <v>0</v>
      </c>
      <c r="H4" s="33" t="s">
        <v>97</v>
      </c>
    </row>
    <row r="5" spans="1:8" x14ac:dyDescent="0.3">
      <c r="A5" s="29">
        <v>2</v>
      </c>
      <c r="B5" s="29" t="s">
        <v>92</v>
      </c>
      <c r="C5" s="24" t="s">
        <v>96</v>
      </c>
      <c r="D5" s="24" t="str">
        <f>IFERROR(INDEX(Partidos!$D$4:$D$107,MATCH($A5,Partidos!$A$4:$A$107,0)),"")</f>
        <v>República de Corea</v>
      </c>
      <c r="E5" s="24" t="str">
        <f>IFERROR(INDEX(Partidos!$E$4:$E$107,MATCH($A5,Partidos!$A$4:$A$107,0)),"")</f>
        <v>República Checa</v>
      </c>
      <c r="F5" s="32">
        <v>0</v>
      </c>
      <c r="G5" s="32">
        <v>2</v>
      </c>
      <c r="H5" s="33" t="s">
        <v>97</v>
      </c>
    </row>
    <row r="6" spans="1:8" x14ac:dyDescent="0.3">
      <c r="A6" s="31">
        <v>3</v>
      </c>
      <c r="B6" s="31" t="s">
        <v>101</v>
      </c>
      <c r="C6" s="24" t="s">
        <v>96</v>
      </c>
      <c r="D6" s="24" t="str">
        <f>IFERROR(INDEX(Partidos!$D$4:$D$107,MATCH($A6,Partidos!$A$4:$A$107,0)),"")</f>
        <v>Canadá</v>
      </c>
      <c r="E6" s="24" t="str">
        <f>IFERROR(INDEX(Partidos!$E$4:$E$107,MATCH($A6,Partidos!$A$4:$A$107,0)),"")</f>
        <v>Bosnia y Herzegovina</v>
      </c>
      <c r="F6" s="32">
        <v>3</v>
      </c>
      <c r="G6" s="32">
        <v>0</v>
      </c>
      <c r="H6" s="33" t="s">
        <v>97</v>
      </c>
    </row>
    <row r="7" spans="1:8" x14ac:dyDescent="0.3">
      <c r="A7" s="29">
        <v>4</v>
      </c>
      <c r="B7" s="29" t="s">
        <v>101</v>
      </c>
      <c r="C7" s="24" t="s">
        <v>96</v>
      </c>
      <c r="D7" s="24" t="str">
        <f>IFERROR(INDEX(Partidos!$D$4:$D$107,MATCH($A7,Partidos!$A$4:$A$107,0)),"")</f>
        <v>Estados Unidos</v>
      </c>
      <c r="E7" s="24" t="str">
        <f>IFERROR(INDEX(Partidos!$E$4:$E$107,MATCH($A7,Partidos!$A$4:$A$107,0)),"")</f>
        <v>Paraguay</v>
      </c>
      <c r="F7" s="32">
        <v>1</v>
      </c>
      <c r="G7" s="32">
        <v>2</v>
      </c>
      <c r="H7" s="33" t="s">
        <v>97</v>
      </c>
    </row>
    <row r="8" spans="1:8" x14ac:dyDescent="0.3">
      <c r="A8" s="31">
        <v>5</v>
      </c>
      <c r="B8" s="31" t="s">
        <v>108</v>
      </c>
      <c r="C8" s="24" t="s">
        <v>96</v>
      </c>
      <c r="D8" s="24" t="str">
        <f>IFERROR(INDEX(Partidos!$D$4:$D$107,MATCH($A8,Partidos!$A$4:$A$107,0)),"")</f>
        <v>Catar</v>
      </c>
      <c r="E8" s="24" t="str">
        <f>IFERROR(INDEX(Partidos!$E$4:$E$107,MATCH($A8,Partidos!$A$4:$A$107,0)),"")</f>
        <v>Suiza</v>
      </c>
      <c r="F8" s="32">
        <v>0</v>
      </c>
      <c r="G8" s="32">
        <v>2</v>
      </c>
      <c r="H8" s="33" t="s">
        <v>97</v>
      </c>
    </row>
    <row r="9" spans="1:8" x14ac:dyDescent="0.3">
      <c r="A9" s="29">
        <v>6</v>
      </c>
      <c r="B9" s="29" t="s">
        <v>108</v>
      </c>
      <c r="C9" s="24" t="s">
        <v>96</v>
      </c>
      <c r="D9" s="24" t="str">
        <f>IFERROR(INDEX(Partidos!$D$4:$D$107,MATCH($A9,Partidos!$A$4:$A$107,0)),"")</f>
        <v>Brasil</v>
      </c>
      <c r="E9" s="24" t="str">
        <f>IFERROR(INDEX(Partidos!$E$4:$E$107,MATCH($A9,Partidos!$A$4:$A$107,0)),"")</f>
        <v>Marruecos</v>
      </c>
      <c r="F9" s="32">
        <v>1</v>
      </c>
      <c r="G9" s="32">
        <v>1</v>
      </c>
      <c r="H9" s="33" t="s">
        <v>97</v>
      </c>
    </row>
    <row r="10" spans="1:8" x14ac:dyDescent="0.3">
      <c r="A10" s="31">
        <v>7</v>
      </c>
      <c r="B10" s="31" t="s">
        <v>108</v>
      </c>
      <c r="C10" s="24" t="s">
        <v>96</v>
      </c>
      <c r="D10" s="24" t="str">
        <f>IFERROR(INDEX(Partidos!$D$4:$D$107,MATCH($A10,Partidos!$A$4:$A$107,0)),"")</f>
        <v>Haití</v>
      </c>
      <c r="E10" s="24" t="str">
        <f>IFERROR(INDEX(Partidos!$E$4:$E$107,MATCH($A10,Partidos!$A$4:$A$107,0)),"")</f>
        <v>Escocia</v>
      </c>
      <c r="F10" s="32">
        <v>0</v>
      </c>
      <c r="G10" s="32">
        <v>2</v>
      </c>
      <c r="H10" s="33" t="s">
        <v>97</v>
      </c>
    </row>
    <row r="11" spans="1:8" x14ac:dyDescent="0.3">
      <c r="A11" s="29">
        <v>8</v>
      </c>
      <c r="B11" s="29" t="s">
        <v>108</v>
      </c>
      <c r="C11" s="24" t="s">
        <v>96</v>
      </c>
      <c r="D11" s="24" t="str">
        <f>IFERROR(INDEX(Partidos!$D$4:$D$107,MATCH($A11,Partidos!$A$4:$A$107,0)),"")</f>
        <v>Australia</v>
      </c>
      <c r="E11" s="24" t="str">
        <f>IFERROR(INDEX(Partidos!$E$4:$E$107,MATCH($A11,Partidos!$A$4:$A$107,0)),"")</f>
        <v>Turquía</v>
      </c>
      <c r="F11" s="32">
        <v>2</v>
      </c>
      <c r="G11" s="32">
        <v>2</v>
      </c>
      <c r="H11" s="33" t="s">
        <v>97</v>
      </c>
    </row>
    <row r="12" spans="1:8" x14ac:dyDescent="0.3">
      <c r="A12" s="31">
        <v>9</v>
      </c>
      <c r="B12" s="31" t="s">
        <v>119</v>
      </c>
      <c r="C12" s="24" t="s">
        <v>96</v>
      </c>
      <c r="D12" s="24" t="str">
        <f>IFERROR(INDEX(Partidos!$D$4:$D$107,MATCH($A12,Partidos!$A$4:$A$107,0)),"")</f>
        <v>Alemania</v>
      </c>
      <c r="E12" s="24" t="str">
        <f>IFERROR(INDEX(Partidos!$E$4:$E$107,MATCH($A12,Partidos!$A$4:$A$107,0)),"")</f>
        <v>Curazao</v>
      </c>
      <c r="F12" s="32">
        <v>4</v>
      </c>
      <c r="G12" s="32">
        <v>0</v>
      </c>
      <c r="H12" s="33" t="s">
        <v>97</v>
      </c>
    </row>
    <row r="13" spans="1:8" x14ac:dyDescent="0.3">
      <c r="A13" s="29">
        <v>10</v>
      </c>
      <c r="B13" s="29" t="s">
        <v>119</v>
      </c>
      <c r="C13" s="24" t="s">
        <v>96</v>
      </c>
      <c r="D13" s="24" t="str">
        <f>IFERROR(INDEX(Partidos!$D$4:$D$107,MATCH($A13,Partidos!$A$4:$A$107,0)),"")</f>
        <v>Países Bajos</v>
      </c>
      <c r="E13" s="24" t="str">
        <f>IFERROR(INDEX(Partidos!$E$4:$E$107,MATCH($A13,Partidos!$A$4:$A$107,0)),"")</f>
        <v>Japón</v>
      </c>
      <c r="F13" s="32">
        <v>3</v>
      </c>
      <c r="G13" s="32">
        <v>0</v>
      </c>
      <c r="H13" s="33" t="s">
        <v>97</v>
      </c>
    </row>
    <row r="14" spans="1:8" x14ac:dyDescent="0.3">
      <c r="A14" s="31">
        <v>11</v>
      </c>
      <c r="B14" s="31" t="s">
        <v>119</v>
      </c>
      <c r="C14" s="24" t="s">
        <v>96</v>
      </c>
      <c r="D14" s="24" t="str">
        <f>IFERROR(INDEX(Partidos!$D$4:$D$107,MATCH($A14,Partidos!$A$4:$A$107,0)),"")</f>
        <v>Costa de Marfil</v>
      </c>
      <c r="E14" s="24" t="str">
        <f>IFERROR(INDEX(Partidos!$E$4:$E$107,MATCH($A14,Partidos!$A$4:$A$107,0)),"")</f>
        <v>Ecuador</v>
      </c>
      <c r="F14" s="32">
        <v>0</v>
      </c>
      <c r="G14" s="32">
        <v>3</v>
      </c>
      <c r="H14" s="33" t="s">
        <v>97</v>
      </c>
    </row>
    <row r="15" spans="1:8" x14ac:dyDescent="0.3">
      <c r="A15" s="29">
        <v>12</v>
      </c>
      <c r="B15" s="29" t="s">
        <v>119</v>
      </c>
      <c r="C15" s="24" t="s">
        <v>96</v>
      </c>
      <c r="D15" s="24" t="str">
        <f>IFERROR(INDEX(Partidos!$D$4:$D$107,MATCH($A15,Partidos!$A$4:$A$107,0)),"")</f>
        <v>Suecia</v>
      </c>
      <c r="E15" s="24" t="str">
        <f>IFERROR(INDEX(Partidos!$E$4:$E$107,MATCH($A15,Partidos!$A$4:$A$107,0)),"")</f>
        <v>Túnez</v>
      </c>
      <c r="F15" s="32">
        <v>1</v>
      </c>
      <c r="G15" s="32">
        <v>1</v>
      </c>
      <c r="H15" s="33" t="s">
        <v>97</v>
      </c>
    </row>
    <row r="16" spans="1:8" x14ac:dyDescent="0.3">
      <c r="A16" s="31">
        <v>13</v>
      </c>
      <c r="B16" s="31" t="s">
        <v>129</v>
      </c>
      <c r="C16" s="24" t="s">
        <v>96</v>
      </c>
      <c r="D16" s="24" t="str">
        <f>IFERROR(INDEX(Partidos!$D$4:$D$107,MATCH($A16,Partidos!$A$4:$A$107,0)),"")</f>
        <v>España</v>
      </c>
      <c r="E16" s="24" t="str">
        <f>IFERROR(INDEX(Partidos!$E$4:$E$107,MATCH($A16,Partidos!$A$4:$A$107,0)),"")</f>
        <v>Cabo Verde</v>
      </c>
      <c r="F16" s="32">
        <v>6</v>
      </c>
      <c r="G16" s="32">
        <v>1</v>
      </c>
      <c r="H16" s="33" t="s">
        <v>97</v>
      </c>
    </row>
    <row r="17" spans="1:8" x14ac:dyDescent="0.3">
      <c r="A17" s="29">
        <v>14</v>
      </c>
      <c r="B17" s="29" t="s">
        <v>129</v>
      </c>
      <c r="C17" s="24" t="s">
        <v>96</v>
      </c>
      <c r="D17" s="24" t="str">
        <f>IFERROR(INDEX(Partidos!$D$4:$D$107,MATCH($A17,Partidos!$A$4:$A$107,0)),"")</f>
        <v>Bélgica</v>
      </c>
      <c r="E17" s="24" t="str">
        <f>IFERROR(INDEX(Partidos!$E$4:$E$107,MATCH($A17,Partidos!$A$4:$A$107,0)),"")</f>
        <v>Egipto</v>
      </c>
      <c r="F17" s="32">
        <v>2</v>
      </c>
      <c r="G17" s="32">
        <v>0</v>
      </c>
      <c r="H17" s="33" t="s">
        <v>97</v>
      </c>
    </row>
    <row r="18" spans="1:8" x14ac:dyDescent="0.3">
      <c r="A18" s="31">
        <v>15</v>
      </c>
      <c r="B18" s="31" t="s">
        <v>129</v>
      </c>
      <c r="C18" s="24" t="s">
        <v>96</v>
      </c>
      <c r="D18" s="24" t="str">
        <f>IFERROR(INDEX(Partidos!$D$4:$D$107,MATCH($A18,Partidos!$A$4:$A$107,0)),"")</f>
        <v>Arabia Saudí</v>
      </c>
      <c r="E18" s="24" t="str">
        <f>IFERROR(INDEX(Partidos!$E$4:$E$107,MATCH($A18,Partidos!$A$4:$A$107,0)),"")</f>
        <v>Uruguay</v>
      </c>
      <c r="F18" s="32">
        <v>0</v>
      </c>
      <c r="G18" s="32">
        <v>1</v>
      </c>
      <c r="H18" s="33" t="s">
        <v>97</v>
      </c>
    </row>
    <row r="19" spans="1:8" x14ac:dyDescent="0.3">
      <c r="A19" s="29">
        <v>16</v>
      </c>
      <c r="B19" s="29" t="s">
        <v>129</v>
      </c>
      <c r="C19" s="24" t="s">
        <v>96</v>
      </c>
      <c r="D19" s="24" t="str">
        <f>IFERROR(INDEX(Partidos!$D$4:$D$107,MATCH($A19,Partidos!$A$4:$A$107,0)),"")</f>
        <v>Irán</v>
      </c>
      <c r="E19" s="24" t="str">
        <f>IFERROR(INDEX(Partidos!$E$4:$E$107,MATCH($A19,Partidos!$A$4:$A$107,0)),"")</f>
        <v>Nueva Zelanda</v>
      </c>
      <c r="F19" s="32">
        <v>0</v>
      </c>
      <c r="G19" s="32">
        <v>1</v>
      </c>
      <c r="H19" s="33" t="s">
        <v>97</v>
      </c>
    </row>
    <row r="20" spans="1:8" x14ac:dyDescent="0.3">
      <c r="A20" s="31">
        <v>17</v>
      </c>
      <c r="B20" s="31" t="s">
        <v>138</v>
      </c>
      <c r="C20" s="24" t="s">
        <v>96</v>
      </c>
      <c r="D20" s="24" t="str">
        <f>IFERROR(INDEX(Partidos!$D$4:$D$107,MATCH($A20,Partidos!$A$4:$A$107,0)),"")</f>
        <v>Francia</v>
      </c>
      <c r="E20" s="24" t="str">
        <f>IFERROR(INDEX(Partidos!$E$4:$E$107,MATCH($A20,Partidos!$A$4:$A$107,0)),"")</f>
        <v>Senegal</v>
      </c>
      <c r="F20" s="32">
        <v>1</v>
      </c>
      <c r="G20" s="32">
        <v>1</v>
      </c>
      <c r="H20" s="33" t="s">
        <v>97</v>
      </c>
    </row>
    <row r="21" spans="1:8" x14ac:dyDescent="0.3">
      <c r="A21" s="29">
        <v>18</v>
      </c>
      <c r="B21" s="29" t="s">
        <v>138</v>
      </c>
      <c r="C21" s="24" t="s">
        <v>96</v>
      </c>
      <c r="D21" s="24" t="str">
        <f>IFERROR(INDEX(Partidos!$D$4:$D$107,MATCH($A21,Partidos!$A$4:$A$107,0)),"")</f>
        <v>Irak</v>
      </c>
      <c r="E21" s="24" t="str">
        <f>IFERROR(INDEX(Partidos!$E$4:$E$107,MATCH($A21,Partidos!$A$4:$A$107,0)),"")</f>
        <v>Noruega</v>
      </c>
      <c r="F21" s="32">
        <v>0</v>
      </c>
      <c r="G21" s="32">
        <v>2</v>
      </c>
      <c r="H21" s="33" t="s">
        <v>97</v>
      </c>
    </row>
    <row r="22" spans="1:8" x14ac:dyDescent="0.3">
      <c r="A22" s="31">
        <v>19</v>
      </c>
      <c r="B22" s="31" t="s">
        <v>138</v>
      </c>
      <c r="C22" s="24" t="s">
        <v>96</v>
      </c>
      <c r="D22" s="24" t="str">
        <f>IFERROR(INDEX(Partidos!$D$4:$D$107,MATCH($A22,Partidos!$A$4:$A$107,0)),"")</f>
        <v>Argentina</v>
      </c>
      <c r="E22" s="24" t="str">
        <f>IFERROR(INDEX(Partidos!$E$4:$E$107,MATCH($A22,Partidos!$A$4:$A$107,0)),"")</f>
        <v>Argelia</v>
      </c>
      <c r="F22" s="32">
        <v>1</v>
      </c>
      <c r="G22" s="32">
        <v>0</v>
      </c>
      <c r="H22" s="33" t="s">
        <v>97</v>
      </c>
    </row>
    <row r="23" spans="1:8" x14ac:dyDescent="0.3">
      <c r="A23" s="29">
        <v>20</v>
      </c>
      <c r="B23" s="29" t="s">
        <v>138</v>
      </c>
      <c r="C23" s="24" t="s">
        <v>96</v>
      </c>
      <c r="D23" s="24" t="str">
        <f>IFERROR(INDEX(Partidos!$D$4:$D$107,MATCH($A23,Partidos!$A$4:$A$107,0)),"")</f>
        <v>Austria</v>
      </c>
      <c r="E23" s="24" t="str">
        <f>IFERROR(INDEX(Partidos!$E$4:$E$107,MATCH($A23,Partidos!$A$4:$A$107,0)),"")</f>
        <v>Jordania</v>
      </c>
      <c r="F23" s="32">
        <v>2</v>
      </c>
      <c r="G23" s="32">
        <v>0</v>
      </c>
      <c r="H23" s="33" t="s">
        <v>97</v>
      </c>
    </row>
    <row r="24" spans="1:8" x14ac:dyDescent="0.3">
      <c r="A24" s="31">
        <v>21</v>
      </c>
      <c r="B24" s="31" t="s">
        <v>147</v>
      </c>
      <c r="C24" s="24" t="s">
        <v>96</v>
      </c>
      <c r="D24" s="24" t="str">
        <f>IFERROR(INDEX(Partidos!$D$4:$D$107,MATCH($A24,Partidos!$A$4:$A$107,0)),"")</f>
        <v>Portugal</v>
      </c>
      <c r="E24" s="24" t="str">
        <f>IFERROR(INDEX(Partidos!$E$4:$E$107,MATCH($A24,Partidos!$A$4:$A$107,0)),"")</f>
        <v>RD Congo</v>
      </c>
      <c r="F24" s="32">
        <v>3</v>
      </c>
      <c r="G24" s="32">
        <v>0</v>
      </c>
      <c r="H24" s="33" t="s">
        <v>97</v>
      </c>
    </row>
    <row r="25" spans="1:8" x14ac:dyDescent="0.3">
      <c r="A25" s="29">
        <v>22</v>
      </c>
      <c r="B25" s="29" t="s">
        <v>147</v>
      </c>
      <c r="C25" s="24" t="s">
        <v>96</v>
      </c>
      <c r="D25" s="24" t="str">
        <f>IFERROR(INDEX(Partidos!$D$4:$D$107,MATCH($A25,Partidos!$A$4:$A$107,0)),"")</f>
        <v>Inglaterra</v>
      </c>
      <c r="E25" s="24" t="str">
        <f>IFERROR(INDEX(Partidos!$E$4:$E$107,MATCH($A25,Partidos!$A$4:$A$107,0)),"")</f>
        <v>Croacia</v>
      </c>
      <c r="F25" s="32">
        <v>0</v>
      </c>
      <c r="G25" s="32">
        <v>0</v>
      </c>
      <c r="H25" s="33" t="s">
        <v>97</v>
      </c>
    </row>
    <row r="26" spans="1:8" x14ac:dyDescent="0.3">
      <c r="A26" s="31">
        <v>23</v>
      </c>
      <c r="B26" s="31" t="s">
        <v>147</v>
      </c>
      <c r="C26" s="24" t="s">
        <v>96</v>
      </c>
      <c r="D26" s="24" t="str">
        <f>IFERROR(INDEX(Partidos!$D$4:$D$107,MATCH($A26,Partidos!$A$4:$A$107,0)),"")</f>
        <v>Ghana</v>
      </c>
      <c r="E26" s="24" t="str">
        <f>IFERROR(INDEX(Partidos!$E$4:$E$107,MATCH($A26,Partidos!$A$4:$A$107,0)),"")</f>
        <v>Panamá</v>
      </c>
      <c r="F26" s="32">
        <v>0</v>
      </c>
      <c r="G26" s="32">
        <v>1</v>
      </c>
      <c r="H26" s="33" t="s">
        <v>97</v>
      </c>
    </row>
    <row r="27" spans="1:8" x14ac:dyDescent="0.3">
      <c r="A27" s="29">
        <v>24</v>
      </c>
      <c r="B27" s="29" t="s">
        <v>147</v>
      </c>
      <c r="C27" s="24" t="s">
        <v>96</v>
      </c>
      <c r="D27" s="24" t="str">
        <f>IFERROR(INDEX(Partidos!$D$4:$D$107,MATCH($A27,Partidos!$A$4:$A$107,0)),"")</f>
        <v>Uzbekistán</v>
      </c>
      <c r="E27" s="24" t="str">
        <f>IFERROR(INDEX(Partidos!$E$4:$E$107,MATCH($A27,Partidos!$A$4:$A$107,0)),"")</f>
        <v>Colombia</v>
      </c>
      <c r="F27" s="32">
        <v>0</v>
      </c>
      <c r="G27" s="32">
        <v>1</v>
      </c>
      <c r="H27" s="33" t="s">
        <v>97</v>
      </c>
    </row>
    <row r="28" spans="1:8" x14ac:dyDescent="0.3">
      <c r="A28" s="31">
        <v>25</v>
      </c>
      <c r="B28" s="31" t="s">
        <v>156</v>
      </c>
      <c r="C28" s="24" t="s">
        <v>96</v>
      </c>
      <c r="D28" s="24" t="str">
        <f>IFERROR(INDEX(Partidos!$D$4:$D$107,MATCH($A28,Partidos!$A$4:$A$107,0)),"")</f>
        <v>República Checa</v>
      </c>
      <c r="E28" s="24" t="str">
        <f>IFERROR(INDEX(Partidos!$E$4:$E$107,MATCH($A28,Partidos!$A$4:$A$107,0)),"")</f>
        <v>Sudáfrica</v>
      </c>
      <c r="F28" s="32">
        <v>2</v>
      </c>
      <c r="G28" s="32">
        <v>1</v>
      </c>
      <c r="H28" s="33" t="s">
        <v>97</v>
      </c>
    </row>
    <row r="29" spans="1:8" x14ac:dyDescent="0.3">
      <c r="A29" s="29">
        <v>26</v>
      </c>
      <c r="B29" s="29" t="s">
        <v>156</v>
      </c>
      <c r="C29" s="24" t="s">
        <v>96</v>
      </c>
      <c r="D29" s="24" t="str">
        <f>IFERROR(INDEX(Partidos!$D$4:$D$107,MATCH($A29,Partidos!$A$4:$A$107,0)),"")</f>
        <v>Suiza</v>
      </c>
      <c r="E29" s="24" t="str">
        <f>IFERROR(INDEX(Partidos!$E$4:$E$107,MATCH($A29,Partidos!$A$4:$A$107,0)),"")</f>
        <v>Bosnia y Herzegovina</v>
      </c>
      <c r="F29" s="32">
        <v>2</v>
      </c>
      <c r="G29" s="32">
        <v>0</v>
      </c>
      <c r="H29" s="33" t="s">
        <v>97</v>
      </c>
    </row>
    <row r="30" spans="1:8" x14ac:dyDescent="0.3">
      <c r="A30" s="31">
        <v>27</v>
      </c>
      <c r="B30" s="31" t="s">
        <v>156</v>
      </c>
      <c r="C30" s="24" t="s">
        <v>96</v>
      </c>
      <c r="D30" s="24" t="str">
        <f>IFERROR(INDEX(Partidos!$D$4:$D$107,MATCH($A30,Partidos!$A$4:$A$107,0)),"")</f>
        <v>Canadá</v>
      </c>
      <c r="E30" s="24" t="str">
        <f>IFERROR(INDEX(Partidos!$E$4:$E$107,MATCH($A30,Partidos!$A$4:$A$107,0)),"")</f>
        <v>Catar</v>
      </c>
      <c r="F30" s="32">
        <v>1</v>
      </c>
      <c r="G30" s="32">
        <v>0</v>
      </c>
      <c r="H30" s="33" t="s">
        <v>97</v>
      </c>
    </row>
    <row r="31" spans="1:8" x14ac:dyDescent="0.3">
      <c r="A31" s="29">
        <v>28</v>
      </c>
      <c r="B31" s="29" t="s">
        <v>156</v>
      </c>
      <c r="C31" s="24" t="s">
        <v>96</v>
      </c>
      <c r="D31" s="24" t="str">
        <f>IFERROR(INDEX(Partidos!$D$4:$D$107,MATCH($A31,Partidos!$A$4:$A$107,0)),"")</f>
        <v>México</v>
      </c>
      <c r="E31" s="24" t="str">
        <f>IFERROR(INDEX(Partidos!$E$4:$E$107,MATCH($A31,Partidos!$A$4:$A$107,0)),"")</f>
        <v>República de Corea</v>
      </c>
      <c r="F31" s="32">
        <v>3</v>
      </c>
      <c r="G31" s="32">
        <v>2</v>
      </c>
      <c r="H31" s="33" t="s">
        <v>97</v>
      </c>
    </row>
    <row r="32" spans="1:8" x14ac:dyDescent="0.3">
      <c r="A32" s="31">
        <v>29</v>
      </c>
      <c r="B32" s="31" t="s">
        <v>157</v>
      </c>
      <c r="C32" s="24" t="s">
        <v>96</v>
      </c>
      <c r="D32" s="24" t="str">
        <f>IFERROR(INDEX(Partidos!$D$4:$D$107,MATCH($A32,Partidos!$A$4:$A$107,0)),"")</f>
        <v>Estados Unidos</v>
      </c>
      <c r="E32" s="24" t="str">
        <f>IFERROR(INDEX(Partidos!$E$4:$E$107,MATCH($A32,Partidos!$A$4:$A$107,0)),"")</f>
        <v>Australia</v>
      </c>
      <c r="F32" s="32">
        <v>2</v>
      </c>
      <c r="G32" s="32">
        <v>2</v>
      </c>
      <c r="H32" s="33" t="s">
        <v>97</v>
      </c>
    </row>
    <row r="33" spans="1:8" x14ac:dyDescent="0.3">
      <c r="A33" s="29">
        <v>30</v>
      </c>
      <c r="B33" s="29" t="s">
        <v>157</v>
      </c>
      <c r="C33" s="24" t="s">
        <v>96</v>
      </c>
      <c r="D33" s="24" t="str">
        <f>IFERROR(INDEX(Partidos!$D$4:$D$107,MATCH($A33,Partidos!$A$4:$A$107,0)),"")</f>
        <v>Escocia</v>
      </c>
      <c r="E33" s="24" t="str">
        <f>IFERROR(INDEX(Partidos!$E$4:$E$107,MATCH($A33,Partidos!$A$4:$A$107,0)),"")</f>
        <v>Marruecos</v>
      </c>
      <c r="F33" s="32">
        <v>1</v>
      </c>
      <c r="G33" s="32">
        <v>2</v>
      </c>
      <c r="H33" s="33" t="s">
        <v>97</v>
      </c>
    </row>
    <row r="34" spans="1:8" x14ac:dyDescent="0.3">
      <c r="A34" s="31">
        <v>31</v>
      </c>
      <c r="B34" s="31" t="s">
        <v>157</v>
      </c>
      <c r="C34" s="24" t="s">
        <v>96</v>
      </c>
      <c r="D34" s="24" t="str">
        <f>IFERROR(INDEX(Partidos!$D$4:$D$107,MATCH($A34,Partidos!$A$4:$A$107,0)),"")</f>
        <v>Brasil</v>
      </c>
      <c r="E34" s="24" t="str">
        <f>IFERROR(INDEX(Partidos!$E$4:$E$107,MATCH($A34,Partidos!$A$4:$A$107,0)),"")</f>
        <v>Haití</v>
      </c>
      <c r="F34" s="32">
        <v>4</v>
      </c>
      <c r="G34" s="32">
        <v>0</v>
      </c>
      <c r="H34" s="33" t="s">
        <v>97</v>
      </c>
    </row>
    <row r="35" spans="1:8" x14ac:dyDescent="0.3">
      <c r="A35" s="29">
        <v>32</v>
      </c>
      <c r="B35" s="29" t="s">
        <v>157</v>
      </c>
      <c r="C35" s="24" t="s">
        <v>96</v>
      </c>
      <c r="D35" s="24" t="str">
        <f>IFERROR(INDEX(Partidos!$D$4:$D$107,MATCH($A35,Partidos!$A$4:$A$107,0)),"")</f>
        <v>Turquía</v>
      </c>
      <c r="E35" s="24" t="str">
        <f>IFERROR(INDEX(Partidos!$E$4:$E$107,MATCH($A35,Partidos!$A$4:$A$107,0)),"")</f>
        <v>Paraguay</v>
      </c>
      <c r="F35" s="32">
        <v>0</v>
      </c>
      <c r="G35" s="32">
        <v>0</v>
      </c>
      <c r="H35" s="33" t="s">
        <v>97</v>
      </c>
    </row>
    <row r="36" spans="1:8" x14ac:dyDescent="0.3">
      <c r="A36" s="31">
        <v>33</v>
      </c>
      <c r="B36" s="31" t="s">
        <v>158</v>
      </c>
      <c r="C36" s="24" t="s">
        <v>96</v>
      </c>
      <c r="D36" s="24" t="str">
        <f>IFERROR(INDEX(Partidos!$D$4:$D$107,MATCH($A36,Partidos!$A$4:$A$107,0)),"")</f>
        <v>Países Bajos</v>
      </c>
      <c r="E36" s="24" t="str">
        <f>IFERROR(INDEX(Partidos!$E$4:$E$107,MATCH($A36,Partidos!$A$4:$A$107,0)),"")</f>
        <v>Suecia</v>
      </c>
      <c r="F36" s="32">
        <v>1</v>
      </c>
      <c r="G36" s="32">
        <v>0</v>
      </c>
      <c r="H36" s="33" t="s">
        <v>97</v>
      </c>
    </row>
    <row r="37" spans="1:8" x14ac:dyDescent="0.3">
      <c r="A37" s="29">
        <v>34</v>
      </c>
      <c r="B37" s="29" t="s">
        <v>158</v>
      </c>
      <c r="C37" s="24" t="s">
        <v>96</v>
      </c>
      <c r="D37" s="24" t="str">
        <f>IFERROR(INDEX(Partidos!$D$4:$D$107,MATCH($A37,Partidos!$A$4:$A$107,0)),"")</f>
        <v>Alemania</v>
      </c>
      <c r="E37" s="24" t="str">
        <f>IFERROR(INDEX(Partidos!$E$4:$E$107,MATCH($A37,Partidos!$A$4:$A$107,0)),"")</f>
        <v>Costa de Marfil</v>
      </c>
      <c r="F37" s="32">
        <v>3</v>
      </c>
      <c r="G37" s="32">
        <v>0</v>
      </c>
      <c r="H37" s="33" t="s">
        <v>97</v>
      </c>
    </row>
    <row r="38" spans="1:8" x14ac:dyDescent="0.3">
      <c r="A38" s="31">
        <v>35</v>
      </c>
      <c r="B38" s="31" t="s">
        <v>158</v>
      </c>
      <c r="C38" s="24" t="s">
        <v>96</v>
      </c>
      <c r="D38" s="24" t="str">
        <f>IFERROR(INDEX(Partidos!$D$4:$D$107,MATCH($A38,Partidos!$A$4:$A$107,0)),"")</f>
        <v>Ecuador</v>
      </c>
      <c r="E38" s="24" t="str">
        <f>IFERROR(INDEX(Partidos!$E$4:$E$107,MATCH($A38,Partidos!$A$4:$A$107,0)),"")</f>
        <v>Curazao</v>
      </c>
      <c r="F38" s="32">
        <v>2</v>
      </c>
      <c r="G38" s="32">
        <v>0</v>
      </c>
      <c r="H38" s="33" t="s">
        <v>97</v>
      </c>
    </row>
    <row r="39" spans="1:8" x14ac:dyDescent="0.3">
      <c r="A39" s="29">
        <v>36</v>
      </c>
      <c r="B39" s="29" t="s">
        <v>158</v>
      </c>
      <c r="C39" s="24" t="s">
        <v>96</v>
      </c>
      <c r="D39" s="24" t="str">
        <f>IFERROR(INDEX(Partidos!$D$4:$D$107,MATCH($A39,Partidos!$A$4:$A$107,0)),"")</f>
        <v>Túnez</v>
      </c>
      <c r="E39" s="24" t="str">
        <f>IFERROR(INDEX(Partidos!$E$4:$E$107,MATCH($A39,Partidos!$A$4:$A$107,0)),"")</f>
        <v>Japón</v>
      </c>
      <c r="F39" s="32">
        <v>0</v>
      </c>
      <c r="G39" s="32">
        <v>0</v>
      </c>
      <c r="H39" s="33" t="s">
        <v>97</v>
      </c>
    </row>
    <row r="40" spans="1:8" x14ac:dyDescent="0.3">
      <c r="A40" s="31">
        <v>37</v>
      </c>
      <c r="B40" s="31" t="s">
        <v>161</v>
      </c>
      <c r="C40" s="24" t="s">
        <v>96</v>
      </c>
      <c r="D40" s="24" t="str">
        <f>IFERROR(INDEX(Partidos!$D$4:$D$107,MATCH($A40,Partidos!$A$4:$A$107,0)),"")</f>
        <v>España</v>
      </c>
      <c r="E40" s="24" t="str">
        <f>IFERROR(INDEX(Partidos!$E$4:$E$107,MATCH($A40,Partidos!$A$4:$A$107,0)),"")</f>
        <v>Arabia Saudí</v>
      </c>
      <c r="F40" s="32">
        <v>3</v>
      </c>
      <c r="G40" s="32">
        <v>0</v>
      </c>
      <c r="H40" s="33" t="s">
        <v>97</v>
      </c>
    </row>
    <row r="41" spans="1:8" x14ac:dyDescent="0.3">
      <c r="A41" s="29">
        <v>38</v>
      </c>
      <c r="B41" s="29" t="s">
        <v>161</v>
      </c>
      <c r="C41" s="24" t="s">
        <v>96</v>
      </c>
      <c r="D41" s="24" t="str">
        <f>IFERROR(INDEX(Partidos!$D$4:$D$107,MATCH($A41,Partidos!$A$4:$A$107,0)),"")</f>
        <v>Bélgica</v>
      </c>
      <c r="E41" s="24" t="str">
        <f>IFERROR(INDEX(Partidos!$E$4:$E$107,MATCH($A41,Partidos!$A$4:$A$107,0)),"")</f>
        <v>Irán</v>
      </c>
      <c r="F41" s="32">
        <v>3</v>
      </c>
      <c r="G41" s="32">
        <v>0</v>
      </c>
      <c r="H41" s="33" t="s">
        <v>97</v>
      </c>
    </row>
    <row r="42" spans="1:8" x14ac:dyDescent="0.3">
      <c r="A42" s="31">
        <v>39</v>
      </c>
      <c r="B42" s="31" t="s">
        <v>161</v>
      </c>
      <c r="C42" s="24" t="s">
        <v>96</v>
      </c>
      <c r="D42" s="24" t="str">
        <f>IFERROR(INDEX(Partidos!$D$4:$D$107,MATCH($A42,Partidos!$A$4:$A$107,0)),"")</f>
        <v>Uruguay</v>
      </c>
      <c r="E42" s="24" t="str">
        <f>IFERROR(INDEX(Partidos!$E$4:$E$107,MATCH($A42,Partidos!$A$4:$A$107,0)),"")</f>
        <v>Cabo Verde</v>
      </c>
      <c r="F42" s="32">
        <v>2</v>
      </c>
      <c r="G42" s="32">
        <v>0</v>
      </c>
      <c r="H42" s="33" t="s">
        <v>97</v>
      </c>
    </row>
    <row r="43" spans="1:8" x14ac:dyDescent="0.3">
      <c r="A43" s="29">
        <v>40</v>
      </c>
      <c r="B43" s="29" t="s">
        <v>161</v>
      </c>
      <c r="C43" s="24" t="s">
        <v>96</v>
      </c>
      <c r="D43" s="24" t="str">
        <f>IFERROR(INDEX(Partidos!$D$4:$D$107,MATCH($A43,Partidos!$A$4:$A$107,0)),"")</f>
        <v>Nueva Zelanda</v>
      </c>
      <c r="E43" s="24" t="str">
        <f>IFERROR(INDEX(Partidos!$E$4:$E$107,MATCH($A43,Partidos!$A$4:$A$107,0)),"")</f>
        <v>Egipto</v>
      </c>
      <c r="F43" s="32">
        <v>2</v>
      </c>
      <c r="G43" s="32">
        <v>2</v>
      </c>
      <c r="H43" s="33" t="s">
        <v>97</v>
      </c>
    </row>
    <row r="44" spans="1:8" x14ac:dyDescent="0.3">
      <c r="A44" s="31">
        <v>41</v>
      </c>
      <c r="B44" s="31" t="s">
        <v>162</v>
      </c>
      <c r="C44" s="24" t="s">
        <v>96</v>
      </c>
      <c r="D44" s="24" t="str">
        <f>IFERROR(INDEX(Partidos!$D$4:$D$107,MATCH($A44,Partidos!$A$4:$A$107,0)),"")</f>
        <v>Argentina</v>
      </c>
      <c r="E44" s="24" t="str">
        <f>IFERROR(INDEX(Partidos!$E$4:$E$107,MATCH($A44,Partidos!$A$4:$A$107,0)),"")</f>
        <v>Austria</v>
      </c>
      <c r="F44" s="32">
        <v>2</v>
      </c>
      <c r="G44" s="32">
        <v>2</v>
      </c>
      <c r="H44" s="33" t="s">
        <v>97</v>
      </c>
    </row>
    <row r="45" spans="1:8" x14ac:dyDescent="0.3">
      <c r="A45" s="29">
        <v>42</v>
      </c>
      <c r="B45" s="29" t="s">
        <v>162</v>
      </c>
      <c r="C45" s="24" t="s">
        <v>96</v>
      </c>
      <c r="D45" s="24" t="str">
        <f>IFERROR(INDEX(Partidos!$D$4:$D$107,MATCH($A45,Partidos!$A$4:$A$107,0)),"")</f>
        <v>Francia</v>
      </c>
      <c r="E45" s="24" t="str">
        <f>IFERROR(INDEX(Partidos!$E$4:$E$107,MATCH($A45,Partidos!$A$4:$A$107,0)),"")</f>
        <v>Irak</v>
      </c>
      <c r="F45" s="32">
        <v>4</v>
      </c>
      <c r="G45" s="32">
        <v>0</v>
      </c>
      <c r="H45" s="33" t="s">
        <v>97</v>
      </c>
    </row>
    <row r="46" spans="1:8" x14ac:dyDescent="0.3">
      <c r="A46" s="31">
        <v>43</v>
      </c>
      <c r="B46" s="31" t="s">
        <v>162</v>
      </c>
      <c r="C46" s="24" t="s">
        <v>96</v>
      </c>
      <c r="D46" s="24" t="str">
        <f>IFERROR(INDEX(Partidos!$D$4:$D$107,MATCH($A46,Partidos!$A$4:$A$107,0)),"")</f>
        <v>Noruega</v>
      </c>
      <c r="E46" s="24" t="str">
        <f>IFERROR(INDEX(Partidos!$E$4:$E$107,MATCH($A46,Partidos!$A$4:$A$107,0)),"")</f>
        <v>Senegal</v>
      </c>
      <c r="F46" s="32">
        <v>2</v>
      </c>
      <c r="G46" s="32">
        <v>1</v>
      </c>
      <c r="H46" s="33" t="s">
        <v>97</v>
      </c>
    </row>
    <row r="47" spans="1:8" x14ac:dyDescent="0.3">
      <c r="A47" s="29">
        <v>44</v>
      </c>
      <c r="B47" s="29" t="s">
        <v>162</v>
      </c>
      <c r="C47" s="24" t="s">
        <v>96</v>
      </c>
      <c r="D47" s="24" t="str">
        <f>IFERROR(INDEX(Partidos!$D$4:$D$107,MATCH($A47,Partidos!$A$4:$A$107,0)),"")</f>
        <v>Jordania</v>
      </c>
      <c r="E47" s="24" t="str">
        <f>IFERROR(INDEX(Partidos!$E$4:$E$107,MATCH($A47,Partidos!$A$4:$A$107,0)),"")</f>
        <v>Argelia</v>
      </c>
      <c r="F47" s="32">
        <v>0</v>
      </c>
      <c r="G47" s="32">
        <v>0</v>
      </c>
      <c r="H47" s="33" t="s">
        <v>97</v>
      </c>
    </row>
    <row r="48" spans="1:8" x14ac:dyDescent="0.3">
      <c r="A48" s="31">
        <v>45</v>
      </c>
      <c r="B48" s="31" t="s">
        <v>164</v>
      </c>
      <c r="C48" s="24" t="s">
        <v>96</v>
      </c>
      <c r="D48" s="24" t="str">
        <f>IFERROR(INDEX(Partidos!$D$4:$D$107,MATCH($A48,Partidos!$A$4:$A$107,0)),"")</f>
        <v>Portugal</v>
      </c>
      <c r="E48" s="24" t="str">
        <f>IFERROR(INDEX(Partidos!$E$4:$E$107,MATCH($A48,Partidos!$A$4:$A$107,0)),"")</f>
        <v>Uzbekistán</v>
      </c>
      <c r="F48" s="32">
        <v>2</v>
      </c>
      <c r="G48" s="32">
        <v>1</v>
      </c>
      <c r="H48" s="33" t="s">
        <v>97</v>
      </c>
    </row>
    <row r="49" spans="1:8" x14ac:dyDescent="0.3">
      <c r="A49" s="29">
        <v>46</v>
      </c>
      <c r="B49" s="29" t="s">
        <v>164</v>
      </c>
      <c r="C49" s="24" t="s">
        <v>96</v>
      </c>
      <c r="D49" s="24" t="str">
        <f>IFERROR(INDEX(Partidos!$D$4:$D$107,MATCH($A49,Partidos!$A$4:$A$107,0)),"")</f>
        <v>Inglaterra</v>
      </c>
      <c r="E49" s="24" t="str">
        <f>IFERROR(INDEX(Partidos!$E$4:$E$107,MATCH($A49,Partidos!$A$4:$A$107,0)),"")</f>
        <v>Ghana</v>
      </c>
      <c r="F49" s="32">
        <v>2</v>
      </c>
      <c r="G49" s="32">
        <v>0</v>
      </c>
      <c r="H49" s="33" t="s">
        <v>97</v>
      </c>
    </row>
    <row r="50" spans="1:8" x14ac:dyDescent="0.3">
      <c r="A50" s="31">
        <v>47</v>
      </c>
      <c r="B50" s="31" t="s">
        <v>164</v>
      </c>
      <c r="C50" s="24" t="s">
        <v>96</v>
      </c>
      <c r="D50" s="24" t="str">
        <f>IFERROR(INDEX(Partidos!$D$4:$D$107,MATCH($A50,Partidos!$A$4:$A$107,0)),"")</f>
        <v>Panamá</v>
      </c>
      <c r="E50" s="24" t="str">
        <f>IFERROR(INDEX(Partidos!$E$4:$E$107,MATCH($A50,Partidos!$A$4:$A$107,0)),"")</f>
        <v>Croacia</v>
      </c>
      <c r="F50" s="32">
        <v>1</v>
      </c>
      <c r="G50" s="32">
        <v>2</v>
      </c>
      <c r="H50" s="33" t="s">
        <v>97</v>
      </c>
    </row>
    <row r="51" spans="1:8" x14ac:dyDescent="0.3">
      <c r="A51" s="29">
        <v>48</v>
      </c>
      <c r="B51" s="29" t="s">
        <v>164</v>
      </c>
      <c r="C51" s="24" t="s">
        <v>96</v>
      </c>
      <c r="D51" s="24" t="str">
        <f>IFERROR(INDEX(Partidos!$D$4:$D$107,MATCH($A51,Partidos!$A$4:$A$107,0)),"")</f>
        <v>Colombia</v>
      </c>
      <c r="E51" s="24" t="str">
        <f>IFERROR(INDEX(Partidos!$E$4:$E$107,MATCH($A51,Partidos!$A$4:$A$107,0)),"")</f>
        <v>RD Congo</v>
      </c>
      <c r="F51" s="32">
        <v>3</v>
      </c>
      <c r="G51" s="32">
        <v>1</v>
      </c>
      <c r="H51" s="33" t="s">
        <v>97</v>
      </c>
    </row>
    <row r="52" spans="1:8" x14ac:dyDescent="0.3">
      <c r="A52" s="31">
        <v>49</v>
      </c>
      <c r="B52" s="31" t="s">
        <v>165</v>
      </c>
      <c r="C52" s="24" t="s">
        <v>96</v>
      </c>
      <c r="D52" s="24" t="str">
        <f>IFERROR(INDEX(Partidos!$D$4:$D$107,MATCH($A52,Partidos!$A$4:$A$107,0)),"")</f>
        <v>Suiza</v>
      </c>
      <c r="E52" s="24" t="str">
        <f>IFERROR(INDEX(Partidos!$E$4:$E$107,MATCH($A52,Partidos!$A$4:$A$107,0)),"")</f>
        <v>Canadá</v>
      </c>
      <c r="F52" s="32">
        <v>2</v>
      </c>
      <c r="G52" s="32">
        <v>2</v>
      </c>
      <c r="H52" s="33" t="s">
        <v>97</v>
      </c>
    </row>
    <row r="53" spans="1:8" x14ac:dyDescent="0.3">
      <c r="A53" s="29">
        <v>50</v>
      </c>
      <c r="B53" s="29" t="s">
        <v>165</v>
      </c>
      <c r="C53" s="24" t="s">
        <v>96</v>
      </c>
      <c r="D53" s="24" t="str">
        <f>IFERROR(INDEX(Partidos!$D$4:$D$107,MATCH($A53,Partidos!$A$4:$A$107,0)),"")</f>
        <v>Bosnia y Herzegovina</v>
      </c>
      <c r="E53" s="24" t="str">
        <f>IFERROR(INDEX(Partidos!$E$4:$E$107,MATCH($A53,Partidos!$A$4:$A$107,0)),"")</f>
        <v>Catar</v>
      </c>
      <c r="F53" s="32">
        <v>0</v>
      </c>
      <c r="G53" s="32">
        <v>0</v>
      </c>
      <c r="H53" s="33" t="s">
        <v>97</v>
      </c>
    </row>
    <row r="54" spans="1:8" x14ac:dyDescent="0.3">
      <c r="A54" s="31">
        <v>51</v>
      </c>
      <c r="B54" s="31" t="s">
        <v>165</v>
      </c>
      <c r="C54" s="24" t="s">
        <v>96</v>
      </c>
      <c r="D54" s="24" t="str">
        <f>IFERROR(INDEX(Partidos!$D$4:$D$107,MATCH($A54,Partidos!$A$4:$A$107,0)),"")</f>
        <v>Escocia</v>
      </c>
      <c r="E54" s="24" t="str">
        <f>IFERROR(INDEX(Partidos!$E$4:$E$107,MATCH($A54,Partidos!$A$4:$A$107,0)),"")</f>
        <v>Brasil</v>
      </c>
      <c r="F54" s="32">
        <v>1</v>
      </c>
      <c r="G54" s="32">
        <v>3</v>
      </c>
      <c r="H54" s="33" t="s">
        <v>97</v>
      </c>
    </row>
    <row r="55" spans="1:8" x14ac:dyDescent="0.3">
      <c r="A55" s="29">
        <v>52</v>
      </c>
      <c r="B55" s="29" t="s">
        <v>165</v>
      </c>
      <c r="C55" s="24" t="s">
        <v>96</v>
      </c>
      <c r="D55" s="24" t="str">
        <f>IFERROR(INDEX(Partidos!$D$4:$D$107,MATCH($A55,Partidos!$A$4:$A$107,0)),"")</f>
        <v>Marruecos</v>
      </c>
      <c r="E55" s="24" t="str">
        <f>IFERROR(INDEX(Partidos!$E$4:$E$107,MATCH($A55,Partidos!$A$4:$A$107,0)),"")</f>
        <v>Haití</v>
      </c>
      <c r="F55" s="32">
        <v>1</v>
      </c>
      <c r="G55" s="32">
        <v>0</v>
      </c>
      <c r="H55" s="33" t="s">
        <v>97</v>
      </c>
    </row>
    <row r="56" spans="1:8" x14ac:dyDescent="0.3">
      <c r="A56" s="31">
        <v>53</v>
      </c>
      <c r="B56" s="31" t="s">
        <v>165</v>
      </c>
      <c r="C56" s="24" t="s">
        <v>96</v>
      </c>
      <c r="D56" s="24" t="str">
        <f>IFERROR(INDEX(Partidos!$D$4:$D$107,MATCH($A56,Partidos!$A$4:$A$107,0)),"")</f>
        <v>República Checa</v>
      </c>
      <c r="E56" s="24" t="str">
        <f>IFERROR(INDEX(Partidos!$E$4:$E$107,MATCH($A56,Partidos!$A$4:$A$107,0)),"")</f>
        <v>México</v>
      </c>
      <c r="F56" s="32">
        <v>2</v>
      </c>
      <c r="G56" s="32">
        <v>2</v>
      </c>
      <c r="H56" s="33" t="s">
        <v>97</v>
      </c>
    </row>
    <row r="57" spans="1:8" x14ac:dyDescent="0.3">
      <c r="A57" s="29">
        <v>54</v>
      </c>
      <c r="B57" s="29" t="s">
        <v>165</v>
      </c>
      <c r="C57" s="24" t="s">
        <v>96</v>
      </c>
      <c r="D57" s="24" t="str">
        <f>IFERROR(INDEX(Partidos!$D$4:$D$107,MATCH($A57,Partidos!$A$4:$A$107,0)),"")</f>
        <v>Sudáfrica</v>
      </c>
      <c r="E57" s="24" t="str">
        <f>IFERROR(INDEX(Partidos!$E$4:$E$107,MATCH($A57,Partidos!$A$4:$A$107,0)),"")</f>
        <v>República de Corea</v>
      </c>
      <c r="F57" s="32">
        <v>0</v>
      </c>
      <c r="G57" s="32">
        <v>1</v>
      </c>
      <c r="H57" s="33" t="s">
        <v>97</v>
      </c>
    </row>
    <row r="58" spans="1:8" x14ac:dyDescent="0.3">
      <c r="A58" s="31">
        <v>55</v>
      </c>
      <c r="B58" s="31" t="s">
        <v>166</v>
      </c>
      <c r="C58" s="24" t="s">
        <v>96</v>
      </c>
      <c r="D58" s="24" t="str">
        <f>IFERROR(INDEX(Partidos!$D$4:$D$107,MATCH($A58,Partidos!$A$4:$A$107,0)),"")</f>
        <v>Curazao</v>
      </c>
      <c r="E58" s="24" t="str">
        <f>IFERROR(INDEX(Partidos!$E$4:$E$107,MATCH($A58,Partidos!$A$4:$A$107,0)),"")</f>
        <v>Costa de Marfil</v>
      </c>
      <c r="F58" s="32">
        <v>3</v>
      </c>
      <c r="G58" s="32">
        <v>3</v>
      </c>
      <c r="H58" s="33" t="s">
        <v>97</v>
      </c>
    </row>
    <row r="59" spans="1:8" x14ac:dyDescent="0.3">
      <c r="A59" s="29">
        <v>56</v>
      </c>
      <c r="B59" s="29" t="s">
        <v>166</v>
      </c>
      <c r="C59" s="24" t="s">
        <v>96</v>
      </c>
      <c r="D59" s="24" t="str">
        <f>IFERROR(INDEX(Partidos!$D$4:$D$107,MATCH($A59,Partidos!$A$4:$A$107,0)),"")</f>
        <v>Ecuador</v>
      </c>
      <c r="E59" s="24" t="str">
        <f>IFERROR(INDEX(Partidos!$E$4:$E$107,MATCH($A59,Partidos!$A$4:$A$107,0)),"")</f>
        <v>Alemania</v>
      </c>
      <c r="F59" s="32">
        <v>1</v>
      </c>
      <c r="G59" s="32">
        <v>1</v>
      </c>
      <c r="H59" s="33" t="s">
        <v>97</v>
      </c>
    </row>
    <row r="60" spans="1:8" x14ac:dyDescent="0.3">
      <c r="A60" s="31">
        <v>57</v>
      </c>
      <c r="B60" s="31" t="s">
        <v>166</v>
      </c>
      <c r="C60" s="24" t="s">
        <v>96</v>
      </c>
      <c r="D60" s="24" t="str">
        <f>IFERROR(INDEX(Partidos!$D$4:$D$107,MATCH($A60,Partidos!$A$4:$A$107,0)),"")</f>
        <v>Japón</v>
      </c>
      <c r="E60" s="24" t="str">
        <f>IFERROR(INDEX(Partidos!$E$4:$E$107,MATCH($A60,Partidos!$A$4:$A$107,0)),"")</f>
        <v>Suecia</v>
      </c>
      <c r="F60" s="32">
        <v>2</v>
      </c>
      <c r="G60" s="32">
        <v>2</v>
      </c>
      <c r="H60" s="33" t="s">
        <v>97</v>
      </c>
    </row>
    <row r="61" spans="1:8" x14ac:dyDescent="0.3">
      <c r="A61" s="29">
        <v>58</v>
      </c>
      <c r="B61" s="29" t="s">
        <v>166</v>
      </c>
      <c r="C61" s="24" t="s">
        <v>96</v>
      </c>
      <c r="D61" s="24" t="str">
        <f>IFERROR(INDEX(Partidos!$D$4:$D$107,MATCH($A61,Partidos!$A$4:$A$107,0)),"")</f>
        <v>Túnez</v>
      </c>
      <c r="E61" s="24" t="str">
        <f>IFERROR(INDEX(Partidos!$E$4:$E$107,MATCH($A61,Partidos!$A$4:$A$107,0)),"")</f>
        <v>Países Bajos</v>
      </c>
      <c r="F61" s="32">
        <v>1</v>
      </c>
      <c r="G61" s="32">
        <v>2</v>
      </c>
      <c r="H61" s="33" t="s">
        <v>97</v>
      </c>
    </row>
    <row r="62" spans="1:8" x14ac:dyDescent="0.3">
      <c r="A62" s="31">
        <v>59</v>
      </c>
      <c r="B62" s="31" t="s">
        <v>166</v>
      </c>
      <c r="C62" s="24" t="s">
        <v>96</v>
      </c>
      <c r="D62" s="24" t="str">
        <f>IFERROR(INDEX(Partidos!$D$4:$D$107,MATCH($A62,Partidos!$A$4:$A$107,0)),"")</f>
        <v>Turquía</v>
      </c>
      <c r="E62" s="24" t="str">
        <f>IFERROR(INDEX(Partidos!$E$4:$E$107,MATCH($A62,Partidos!$A$4:$A$107,0)),"")</f>
        <v>Estados Unidos</v>
      </c>
      <c r="F62" s="32">
        <v>1</v>
      </c>
      <c r="G62" s="32">
        <v>2</v>
      </c>
      <c r="H62" s="33" t="s">
        <v>97</v>
      </c>
    </row>
    <row r="63" spans="1:8" x14ac:dyDescent="0.3">
      <c r="A63" s="29">
        <v>60</v>
      </c>
      <c r="B63" s="29" t="s">
        <v>166</v>
      </c>
      <c r="C63" s="24" t="s">
        <v>96</v>
      </c>
      <c r="D63" s="24" t="str">
        <f>IFERROR(INDEX(Partidos!$D$4:$D$107,MATCH($A63,Partidos!$A$4:$A$107,0)),"")</f>
        <v>Paraguay</v>
      </c>
      <c r="E63" s="24" t="str">
        <f>IFERROR(INDEX(Partidos!$E$4:$E$107,MATCH($A63,Partidos!$A$4:$A$107,0)),"")</f>
        <v>Australia</v>
      </c>
      <c r="F63" s="32">
        <v>2</v>
      </c>
      <c r="G63" s="32">
        <v>0</v>
      </c>
      <c r="H63" s="33" t="s">
        <v>97</v>
      </c>
    </row>
    <row r="64" spans="1:8" x14ac:dyDescent="0.3">
      <c r="A64" s="31">
        <v>61</v>
      </c>
      <c r="B64" s="31" t="s">
        <v>167</v>
      </c>
      <c r="C64" s="24" t="s">
        <v>96</v>
      </c>
      <c r="D64" s="24" t="str">
        <f>IFERROR(INDEX(Partidos!$D$4:$D$107,MATCH($A64,Partidos!$A$4:$A$107,0)),"")</f>
        <v>Noruega</v>
      </c>
      <c r="E64" s="24" t="str">
        <f>IFERROR(INDEX(Partidos!$E$4:$E$107,MATCH($A64,Partidos!$A$4:$A$107,0)),"")</f>
        <v>Francia</v>
      </c>
      <c r="F64" s="32">
        <v>2</v>
      </c>
      <c r="G64" s="32">
        <v>2</v>
      </c>
      <c r="H64" s="33" t="s">
        <v>97</v>
      </c>
    </row>
    <row r="65" spans="1:8" x14ac:dyDescent="0.3">
      <c r="A65" s="29">
        <v>62</v>
      </c>
      <c r="B65" s="29" t="s">
        <v>167</v>
      </c>
      <c r="C65" s="24" t="s">
        <v>96</v>
      </c>
      <c r="D65" s="24" t="str">
        <f>IFERROR(INDEX(Partidos!$D$4:$D$107,MATCH($A65,Partidos!$A$4:$A$107,0)),"")</f>
        <v>Senegal</v>
      </c>
      <c r="E65" s="24" t="str">
        <f>IFERROR(INDEX(Partidos!$E$4:$E$107,MATCH($A65,Partidos!$A$4:$A$107,0)),"")</f>
        <v>Irak</v>
      </c>
      <c r="F65" s="32">
        <v>2</v>
      </c>
      <c r="G65" s="32">
        <v>0</v>
      </c>
      <c r="H65" s="33" t="s">
        <v>97</v>
      </c>
    </row>
    <row r="66" spans="1:8" x14ac:dyDescent="0.3">
      <c r="A66" s="31">
        <v>63</v>
      </c>
      <c r="B66" s="31" t="s">
        <v>167</v>
      </c>
      <c r="C66" s="24" t="s">
        <v>96</v>
      </c>
      <c r="D66" s="24" t="str">
        <f>IFERROR(INDEX(Partidos!$D$4:$D$107,MATCH($A66,Partidos!$A$4:$A$107,0)),"")</f>
        <v>Cabo Verde</v>
      </c>
      <c r="E66" s="24" t="str">
        <f>IFERROR(INDEX(Partidos!$E$4:$E$107,MATCH($A66,Partidos!$A$4:$A$107,0)),"")</f>
        <v>Arabia Saudí</v>
      </c>
      <c r="F66" s="32">
        <v>0</v>
      </c>
      <c r="G66" s="32">
        <v>0</v>
      </c>
      <c r="H66" s="33" t="s">
        <v>97</v>
      </c>
    </row>
    <row r="67" spans="1:8" x14ac:dyDescent="0.3">
      <c r="A67" s="29">
        <v>64</v>
      </c>
      <c r="B67" s="29" t="s">
        <v>167</v>
      </c>
      <c r="C67" s="24" t="s">
        <v>96</v>
      </c>
      <c r="D67" s="24" t="str">
        <f>IFERROR(INDEX(Partidos!$D$4:$D$107,MATCH($A67,Partidos!$A$4:$A$107,0)),"")</f>
        <v>Uruguay</v>
      </c>
      <c r="E67" s="24" t="str">
        <f>IFERROR(INDEX(Partidos!$E$4:$E$107,MATCH($A67,Partidos!$A$4:$A$107,0)),"")</f>
        <v>España</v>
      </c>
      <c r="F67" s="32">
        <v>1</v>
      </c>
      <c r="G67" s="32">
        <v>4</v>
      </c>
      <c r="H67" s="33" t="s">
        <v>97</v>
      </c>
    </row>
    <row r="68" spans="1:8" x14ac:dyDescent="0.3">
      <c r="A68" s="31">
        <v>65</v>
      </c>
      <c r="B68" s="31" t="s">
        <v>167</v>
      </c>
      <c r="C68" s="24" t="s">
        <v>96</v>
      </c>
      <c r="D68" s="24" t="str">
        <f>IFERROR(INDEX(Partidos!$D$4:$D$107,MATCH($A68,Partidos!$A$4:$A$107,0)),"")</f>
        <v>Egipto</v>
      </c>
      <c r="E68" s="24" t="str">
        <f>IFERROR(INDEX(Partidos!$E$4:$E$107,MATCH($A68,Partidos!$A$4:$A$107,0)),"")</f>
        <v>Irán</v>
      </c>
      <c r="F68" s="32">
        <v>3</v>
      </c>
      <c r="G68" s="32">
        <v>1</v>
      </c>
      <c r="H68" s="33" t="s">
        <v>97</v>
      </c>
    </row>
    <row r="69" spans="1:8" x14ac:dyDescent="0.3">
      <c r="A69" s="29">
        <v>66</v>
      </c>
      <c r="B69" s="29" t="s">
        <v>167</v>
      </c>
      <c r="C69" s="24" t="s">
        <v>96</v>
      </c>
      <c r="D69" s="24" t="str">
        <f>IFERROR(INDEX(Partidos!$D$4:$D$107,MATCH($A69,Partidos!$A$4:$A$107,0)),"")</f>
        <v>Nueva Zelanda</v>
      </c>
      <c r="E69" s="24" t="str">
        <f>IFERROR(INDEX(Partidos!$E$4:$E$107,MATCH($A69,Partidos!$A$4:$A$107,0)),"")</f>
        <v>Bélgica</v>
      </c>
      <c r="F69" s="32">
        <v>0</v>
      </c>
      <c r="G69" s="32">
        <v>4</v>
      </c>
      <c r="H69" s="33" t="s">
        <v>97</v>
      </c>
    </row>
    <row r="70" spans="1:8" x14ac:dyDescent="0.3">
      <c r="A70" s="31">
        <v>67</v>
      </c>
      <c r="B70" s="31" t="s">
        <v>168</v>
      </c>
      <c r="C70" s="24" t="s">
        <v>96</v>
      </c>
      <c r="D70" s="24" t="str">
        <f>IFERROR(INDEX(Partidos!$D$4:$D$107,MATCH($A70,Partidos!$A$4:$A$107,0)),"")</f>
        <v>Panamá</v>
      </c>
      <c r="E70" s="24" t="str">
        <f>IFERROR(INDEX(Partidos!$E$4:$E$107,MATCH($A70,Partidos!$A$4:$A$107,0)),"")</f>
        <v>Inglaterra</v>
      </c>
      <c r="F70" s="32">
        <v>0</v>
      </c>
      <c r="G70" s="32">
        <v>0</v>
      </c>
      <c r="H70" s="33" t="s">
        <v>97</v>
      </c>
    </row>
    <row r="71" spans="1:8" x14ac:dyDescent="0.3">
      <c r="A71" s="29">
        <v>68</v>
      </c>
      <c r="B71" s="29" t="s">
        <v>168</v>
      </c>
      <c r="C71" s="24" t="s">
        <v>96</v>
      </c>
      <c r="D71" s="24" t="str">
        <f>IFERROR(INDEX(Partidos!$D$4:$D$107,MATCH($A71,Partidos!$A$4:$A$107,0)),"")</f>
        <v>Croacia</v>
      </c>
      <c r="E71" s="24" t="str">
        <f>IFERROR(INDEX(Partidos!$E$4:$E$107,MATCH($A71,Partidos!$A$4:$A$107,0)),"")</f>
        <v>Ghana</v>
      </c>
      <c r="F71" s="32">
        <v>2</v>
      </c>
      <c r="G71" s="32">
        <v>0</v>
      </c>
      <c r="H71" s="33" t="s">
        <v>97</v>
      </c>
    </row>
    <row r="72" spans="1:8" x14ac:dyDescent="0.3">
      <c r="A72" s="31">
        <v>69</v>
      </c>
      <c r="B72" s="31" t="s">
        <v>168</v>
      </c>
      <c r="C72" s="24" t="s">
        <v>96</v>
      </c>
      <c r="D72" s="24" t="str">
        <f>IFERROR(INDEX(Partidos!$D$4:$D$107,MATCH($A72,Partidos!$A$4:$A$107,0)),"")</f>
        <v>Colombia</v>
      </c>
      <c r="E72" s="24" t="str">
        <f>IFERROR(INDEX(Partidos!$E$4:$E$107,MATCH($A72,Partidos!$A$4:$A$107,0)),"")</f>
        <v>Portugal</v>
      </c>
      <c r="F72" s="32">
        <v>2</v>
      </c>
      <c r="G72" s="32">
        <v>4</v>
      </c>
      <c r="H72" s="33" t="s">
        <v>97</v>
      </c>
    </row>
    <row r="73" spans="1:8" x14ac:dyDescent="0.3">
      <c r="A73" s="29">
        <v>70</v>
      </c>
      <c r="B73" s="29" t="s">
        <v>168</v>
      </c>
      <c r="C73" s="24" t="s">
        <v>96</v>
      </c>
      <c r="D73" s="24" t="str">
        <f>IFERROR(INDEX(Partidos!$D$4:$D$107,MATCH($A73,Partidos!$A$4:$A$107,0)),"")</f>
        <v>RD Congo</v>
      </c>
      <c r="E73" s="24" t="str">
        <f>IFERROR(INDEX(Partidos!$E$4:$E$107,MATCH($A73,Partidos!$A$4:$A$107,0)),"")</f>
        <v>Uzbekistán</v>
      </c>
      <c r="F73" s="32">
        <v>0</v>
      </c>
      <c r="G73" s="32">
        <v>1</v>
      </c>
      <c r="H73" s="33" t="s">
        <v>97</v>
      </c>
    </row>
    <row r="74" spans="1:8" x14ac:dyDescent="0.3">
      <c r="A74" s="31">
        <v>71</v>
      </c>
      <c r="B74" s="31" t="s">
        <v>168</v>
      </c>
      <c r="C74" s="24" t="s">
        <v>96</v>
      </c>
      <c r="D74" s="24" t="str">
        <f>IFERROR(INDEX(Partidos!$D$4:$D$107,MATCH($A74,Partidos!$A$4:$A$107,0)),"")</f>
        <v>Argelia</v>
      </c>
      <c r="E74" s="24" t="str">
        <f>IFERROR(INDEX(Partidos!$E$4:$E$107,MATCH($A74,Partidos!$A$4:$A$107,0)),"")</f>
        <v>Austria</v>
      </c>
      <c r="F74" s="32">
        <v>0</v>
      </c>
      <c r="G74" s="32">
        <v>1</v>
      </c>
      <c r="H74" s="33" t="s">
        <v>97</v>
      </c>
    </row>
    <row r="75" spans="1:8" x14ac:dyDescent="0.3">
      <c r="A75" s="29">
        <v>72</v>
      </c>
      <c r="B75" s="29" t="s">
        <v>168</v>
      </c>
      <c r="C75" s="24" t="s">
        <v>96</v>
      </c>
      <c r="D75" s="24" t="str">
        <f>IFERROR(INDEX(Partidos!$D$4:$D$107,MATCH($A75,Partidos!$A$4:$A$107,0)),"")</f>
        <v>Jordania</v>
      </c>
      <c r="E75" s="24" t="str">
        <f>IFERROR(INDEX(Partidos!$E$4:$E$107,MATCH($A75,Partidos!$A$4:$A$107,0)),"")</f>
        <v>Argentina</v>
      </c>
      <c r="F75" s="32">
        <v>0</v>
      </c>
      <c r="G75" s="32">
        <v>2</v>
      </c>
      <c r="H75" s="33" t="s">
        <v>97</v>
      </c>
    </row>
    <row r="76" spans="1:8" x14ac:dyDescent="0.3">
      <c r="A76" s="31">
        <v>73</v>
      </c>
      <c r="B76" s="31" t="s">
        <v>170</v>
      </c>
      <c r="C76" s="24" t="s">
        <v>173</v>
      </c>
      <c r="D76" s="24" t="str">
        <f>IFERROR(INDEX(Partidos!$D$4:$D$107,MATCH($A76,Partidos!$A$4:$A$107,0)),"")</f>
        <v>Ganador 1A</v>
      </c>
      <c r="E76" s="24" t="str">
        <f>IFERROR(INDEX(Partidos!$E$4:$E$107,MATCH($A76,Partidos!$A$4:$A$107,0)),"")</f>
        <v>Ganador 2B</v>
      </c>
      <c r="F76" s="32"/>
      <c r="G76" s="32"/>
      <c r="H76" s="32"/>
    </row>
    <row r="77" spans="1:8" x14ac:dyDescent="0.3">
      <c r="A77" s="29">
        <v>74</v>
      </c>
      <c r="B77" s="29" t="s">
        <v>174</v>
      </c>
      <c r="C77" s="24" t="s">
        <v>173</v>
      </c>
      <c r="D77" s="24" t="str">
        <f>IFERROR(INDEX(Partidos!$D$4:$D$107,MATCH($A77,Partidos!$A$4:$A$107,0)),"")</f>
        <v>Ganador 1C</v>
      </c>
      <c r="E77" s="24" t="str">
        <f>IFERROR(INDEX(Partidos!$E$4:$E$107,MATCH($A77,Partidos!$A$4:$A$107,0)),"")</f>
        <v>Ganador 2D</v>
      </c>
      <c r="F77" s="32"/>
      <c r="G77" s="32"/>
      <c r="H77" s="32"/>
    </row>
    <row r="78" spans="1:8" x14ac:dyDescent="0.3">
      <c r="A78" s="31">
        <v>75</v>
      </c>
      <c r="B78" s="31" t="s">
        <v>174</v>
      </c>
      <c r="C78" s="24" t="s">
        <v>173</v>
      </c>
      <c r="D78" s="24" t="str">
        <f>IFERROR(INDEX(Partidos!$D$4:$D$107,MATCH($A78,Partidos!$A$4:$A$107,0)),"")</f>
        <v>Ganador 1E</v>
      </c>
      <c r="E78" s="24" t="str">
        <f>IFERROR(INDEX(Partidos!$E$4:$E$107,MATCH($A78,Partidos!$A$4:$A$107,0)),"")</f>
        <v>Ganador 2F</v>
      </c>
      <c r="F78" s="32"/>
      <c r="G78" s="32"/>
      <c r="H78" s="32"/>
    </row>
    <row r="79" spans="1:8" x14ac:dyDescent="0.3">
      <c r="A79" s="29">
        <v>76</v>
      </c>
      <c r="B79" s="29" t="s">
        <v>174</v>
      </c>
      <c r="C79" s="24" t="s">
        <v>173</v>
      </c>
      <c r="D79" s="24" t="str">
        <f>IFERROR(INDEX(Partidos!$D$4:$D$107,MATCH($A79,Partidos!$A$4:$A$107,0)),"")</f>
        <v>Ganador 1G</v>
      </c>
      <c r="E79" s="24" t="str">
        <f>IFERROR(INDEX(Partidos!$E$4:$E$107,MATCH($A79,Partidos!$A$4:$A$107,0)),"")</f>
        <v>Ganador 2H</v>
      </c>
      <c r="F79" s="32"/>
      <c r="G79" s="32"/>
      <c r="H79" s="32"/>
    </row>
    <row r="80" spans="1:8" x14ac:dyDescent="0.3">
      <c r="A80" s="31">
        <v>77</v>
      </c>
      <c r="B80" s="31" t="s">
        <v>182</v>
      </c>
      <c r="C80" s="24" t="s">
        <v>173</v>
      </c>
      <c r="D80" s="24" t="str">
        <f>IFERROR(INDEX(Partidos!$D$4:$D$107,MATCH($A80,Partidos!$A$4:$A$107,0)),"")</f>
        <v>Ganador 1I</v>
      </c>
      <c r="E80" s="24" t="str">
        <f>IFERROR(INDEX(Partidos!$E$4:$E$107,MATCH($A80,Partidos!$A$4:$A$107,0)),"")</f>
        <v>Ganador 2J</v>
      </c>
      <c r="F80" s="32"/>
      <c r="G80" s="32"/>
      <c r="H80" s="32"/>
    </row>
    <row r="81" spans="1:8" x14ac:dyDescent="0.3">
      <c r="A81" s="29">
        <v>78</v>
      </c>
      <c r="B81" s="29" t="s">
        <v>182</v>
      </c>
      <c r="C81" s="24" t="s">
        <v>173</v>
      </c>
      <c r="D81" s="24" t="str">
        <f>IFERROR(INDEX(Partidos!$D$4:$D$107,MATCH($A81,Partidos!$A$4:$A$107,0)),"")</f>
        <v>Ganador 1K</v>
      </c>
      <c r="E81" s="24" t="str">
        <f>IFERROR(INDEX(Partidos!$E$4:$E$107,MATCH($A81,Partidos!$A$4:$A$107,0)),"")</f>
        <v>Ganador 2L</v>
      </c>
      <c r="F81" s="32"/>
      <c r="G81" s="32"/>
      <c r="H81" s="32"/>
    </row>
    <row r="82" spans="1:8" x14ac:dyDescent="0.3">
      <c r="A82" s="31">
        <v>79</v>
      </c>
      <c r="B82" s="31" t="s">
        <v>182</v>
      </c>
      <c r="C82" s="24" t="s">
        <v>173</v>
      </c>
      <c r="D82" s="24" t="str">
        <f>IFERROR(INDEX(Partidos!$D$4:$D$107,MATCH($A82,Partidos!$A$4:$A$107,0)),"")</f>
        <v>Ganador 1B</v>
      </c>
      <c r="E82" s="24" t="str">
        <f>IFERROR(INDEX(Partidos!$E$4:$E$107,MATCH($A82,Partidos!$A$4:$A$107,0)),"")</f>
        <v>Ganador 2A</v>
      </c>
      <c r="F82" s="32"/>
      <c r="G82" s="32"/>
      <c r="H82" s="32"/>
    </row>
    <row r="83" spans="1:8" x14ac:dyDescent="0.3">
      <c r="A83" s="29">
        <v>80</v>
      </c>
      <c r="B83" s="29" t="s">
        <v>189</v>
      </c>
      <c r="C83" s="24" t="s">
        <v>173</v>
      </c>
      <c r="D83" s="24" t="str">
        <f>IFERROR(INDEX(Partidos!$D$4:$D$107,MATCH($A83,Partidos!$A$4:$A$107,0)),"")</f>
        <v>Ganador 1D</v>
      </c>
      <c r="E83" s="24" t="str">
        <f>IFERROR(INDEX(Partidos!$E$4:$E$107,MATCH($A83,Partidos!$A$4:$A$107,0)),"")</f>
        <v>Ganador 2C</v>
      </c>
      <c r="F83" s="32"/>
      <c r="G83" s="32"/>
      <c r="H83" s="32"/>
    </row>
    <row r="84" spans="1:8" x14ac:dyDescent="0.3">
      <c r="A84" s="31">
        <v>81</v>
      </c>
      <c r="B84" s="31" t="s">
        <v>189</v>
      </c>
      <c r="C84" s="24" t="s">
        <v>173</v>
      </c>
      <c r="D84" s="24" t="str">
        <f>IFERROR(INDEX(Partidos!$D$4:$D$107,MATCH($A84,Partidos!$A$4:$A$107,0)),"")</f>
        <v>Ganador 1F</v>
      </c>
      <c r="E84" s="24" t="str">
        <f>IFERROR(INDEX(Partidos!$E$4:$E$107,MATCH($A84,Partidos!$A$4:$A$107,0)),"")</f>
        <v>Ganador 2E</v>
      </c>
      <c r="F84" s="32"/>
      <c r="G84" s="32"/>
      <c r="H84" s="32"/>
    </row>
    <row r="85" spans="1:8" x14ac:dyDescent="0.3">
      <c r="A85" s="29">
        <v>82</v>
      </c>
      <c r="B85" s="29" t="s">
        <v>189</v>
      </c>
      <c r="C85" s="24" t="s">
        <v>173</v>
      </c>
      <c r="D85" s="24" t="str">
        <f>IFERROR(INDEX(Partidos!$D$4:$D$107,MATCH($A85,Partidos!$A$4:$A$107,0)),"")</f>
        <v>Ganador 1H</v>
      </c>
      <c r="E85" s="24" t="str">
        <f>IFERROR(INDEX(Partidos!$E$4:$E$107,MATCH($A85,Partidos!$A$4:$A$107,0)),"")</f>
        <v>Ganador 2G</v>
      </c>
      <c r="F85" s="32"/>
      <c r="G85" s="32"/>
      <c r="H85" s="32"/>
    </row>
    <row r="86" spans="1:8" x14ac:dyDescent="0.3">
      <c r="A86" s="31">
        <v>83</v>
      </c>
      <c r="B86" s="31" t="s">
        <v>196</v>
      </c>
      <c r="C86" s="24" t="s">
        <v>173</v>
      </c>
      <c r="D86" s="24" t="str">
        <f>IFERROR(INDEX(Partidos!$D$4:$D$107,MATCH($A86,Partidos!$A$4:$A$107,0)),"")</f>
        <v>Ganador 1J</v>
      </c>
      <c r="E86" s="24" t="str">
        <f>IFERROR(INDEX(Partidos!$E$4:$E$107,MATCH($A86,Partidos!$A$4:$A$107,0)),"")</f>
        <v>Ganador 2I</v>
      </c>
      <c r="F86" s="32"/>
      <c r="G86" s="32"/>
      <c r="H86" s="32"/>
    </row>
    <row r="87" spans="1:8" x14ac:dyDescent="0.3">
      <c r="A87" s="29">
        <v>84</v>
      </c>
      <c r="B87" s="29" t="s">
        <v>196</v>
      </c>
      <c r="C87" s="24" t="s">
        <v>173</v>
      </c>
      <c r="D87" s="24" t="str">
        <f>IFERROR(INDEX(Partidos!$D$4:$D$107,MATCH($A87,Partidos!$A$4:$A$107,0)),"")</f>
        <v>Ganador 1L</v>
      </c>
      <c r="E87" s="24" t="str">
        <f>IFERROR(INDEX(Partidos!$E$4:$E$107,MATCH($A87,Partidos!$A$4:$A$107,0)),"")</f>
        <v>Ganador 2K</v>
      </c>
      <c r="F87" s="32"/>
      <c r="G87" s="32"/>
      <c r="H87" s="32"/>
    </row>
    <row r="88" spans="1:8" x14ac:dyDescent="0.3">
      <c r="A88" s="31">
        <v>85</v>
      </c>
      <c r="B88" s="31" t="s">
        <v>196</v>
      </c>
      <c r="C88" s="24" t="s">
        <v>173</v>
      </c>
      <c r="D88" s="24" t="str">
        <f>IFERROR(INDEX(Partidos!$D$4:$D$107,MATCH($A88,Partidos!$A$4:$A$107,0)),"")</f>
        <v>Ganador 3A</v>
      </c>
      <c r="E88" s="24" t="str">
        <f>IFERROR(INDEX(Partidos!$E$4:$E$107,MATCH($A88,Partidos!$A$4:$A$107,0)),"")</f>
        <v>Ganador 3B</v>
      </c>
      <c r="F88" s="32"/>
      <c r="G88" s="32"/>
      <c r="H88" s="32"/>
    </row>
    <row r="89" spans="1:8" x14ac:dyDescent="0.3">
      <c r="A89" s="29">
        <v>86</v>
      </c>
      <c r="B89" s="29" t="s">
        <v>203</v>
      </c>
      <c r="C89" s="24" t="s">
        <v>173</v>
      </c>
      <c r="D89" s="24" t="str">
        <f>IFERROR(INDEX(Partidos!$D$4:$D$107,MATCH($A89,Partidos!$A$4:$A$107,0)),"")</f>
        <v>Ganador 3C</v>
      </c>
      <c r="E89" s="24" t="str">
        <f>IFERROR(INDEX(Partidos!$E$4:$E$107,MATCH($A89,Partidos!$A$4:$A$107,0)),"")</f>
        <v>Ganador 3D</v>
      </c>
      <c r="F89" s="32"/>
      <c r="G89" s="32"/>
      <c r="H89" s="32"/>
    </row>
    <row r="90" spans="1:8" x14ac:dyDescent="0.3">
      <c r="A90" s="31">
        <v>87</v>
      </c>
      <c r="B90" s="31" t="s">
        <v>203</v>
      </c>
      <c r="C90" s="24" t="s">
        <v>173</v>
      </c>
      <c r="D90" s="24" t="str">
        <f>IFERROR(INDEX(Partidos!$D$4:$D$107,MATCH($A90,Partidos!$A$4:$A$107,0)),"")</f>
        <v>Ganador 3E</v>
      </c>
      <c r="E90" s="24" t="str">
        <f>IFERROR(INDEX(Partidos!$E$4:$E$107,MATCH($A90,Partidos!$A$4:$A$107,0)),"")</f>
        <v>Ganador 3F</v>
      </c>
      <c r="F90" s="32"/>
      <c r="G90" s="32"/>
      <c r="H90" s="32"/>
    </row>
    <row r="91" spans="1:8" x14ac:dyDescent="0.3">
      <c r="A91" s="29">
        <v>88</v>
      </c>
      <c r="B91" s="29" t="s">
        <v>203</v>
      </c>
      <c r="C91" s="24" t="s">
        <v>173</v>
      </c>
      <c r="D91" s="24" t="str">
        <f>IFERROR(INDEX(Partidos!$D$4:$D$107,MATCH($A91,Partidos!$A$4:$A$107,0)),"")</f>
        <v>Ganador 3G</v>
      </c>
      <c r="E91" s="24" t="str">
        <f>IFERROR(INDEX(Partidos!$E$4:$E$107,MATCH($A91,Partidos!$A$4:$A$107,0)),"")</f>
        <v>Ganador 3H</v>
      </c>
      <c r="F91" s="32"/>
      <c r="G91" s="32"/>
      <c r="H91" s="32"/>
    </row>
    <row r="92" spans="1:8" x14ac:dyDescent="0.3">
      <c r="A92" s="31">
        <v>89</v>
      </c>
      <c r="B92" s="31" t="s">
        <v>211</v>
      </c>
      <c r="C92" s="24" t="s">
        <v>214</v>
      </c>
      <c r="D92" s="24" t="str">
        <f>IFERROR(INDEX(Partidos!$D$4:$D$107,MATCH($A92,Partidos!$A$4:$A$107,0)),"")</f>
        <v>Ganador Octavos 1</v>
      </c>
      <c r="E92" s="24" t="str">
        <f>IFERROR(INDEX(Partidos!$E$4:$E$107,MATCH($A92,Partidos!$A$4:$A$107,0)),"")</f>
        <v>Ganador Octavos 2</v>
      </c>
      <c r="F92" s="32"/>
      <c r="G92" s="32"/>
      <c r="H92" s="32"/>
    </row>
    <row r="93" spans="1:8" x14ac:dyDescent="0.3">
      <c r="A93" s="29">
        <v>90</v>
      </c>
      <c r="B93" s="29" t="s">
        <v>211</v>
      </c>
      <c r="C93" s="24" t="s">
        <v>214</v>
      </c>
      <c r="D93" s="24" t="str">
        <f>IFERROR(INDEX(Partidos!$D$4:$D$107,MATCH($A93,Partidos!$A$4:$A$107,0)),"")</f>
        <v>Ganador Octavos 3</v>
      </c>
      <c r="E93" s="24" t="str">
        <f>IFERROR(INDEX(Partidos!$E$4:$E$107,MATCH($A93,Partidos!$A$4:$A$107,0)),"")</f>
        <v>Ganador Octavos 4</v>
      </c>
      <c r="F93" s="32"/>
      <c r="G93" s="32"/>
      <c r="H93" s="32"/>
    </row>
    <row r="94" spans="1:8" x14ac:dyDescent="0.3">
      <c r="A94" s="31">
        <v>91</v>
      </c>
      <c r="B94" s="31" t="s">
        <v>217</v>
      </c>
      <c r="C94" s="24" t="s">
        <v>214</v>
      </c>
      <c r="D94" s="24" t="str">
        <f>IFERROR(INDEX(Partidos!$D$4:$D$107,MATCH($A94,Partidos!$A$4:$A$107,0)),"")</f>
        <v>Ganador Octavos 5</v>
      </c>
      <c r="E94" s="24" t="str">
        <f>IFERROR(INDEX(Partidos!$E$4:$E$107,MATCH($A94,Partidos!$A$4:$A$107,0)),"")</f>
        <v>Ganador Octavos 6</v>
      </c>
      <c r="F94" s="32"/>
      <c r="G94" s="32"/>
      <c r="H94" s="32"/>
    </row>
    <row r="95" spans="1:8" x14ac:dyDescent="0.3">
      <c r="A95" s="29">
        <v>92</v>
      </c>
      <c r="B95" s="29" t="s">
        <v>217</v>
      </c>
      <c r="C95" s="24" t="s">
        <v>214</v>
      </c>
      <c r="D95" s="24" t="str">
        <f>IFERROR(INDEX(Partidos!$D$4:$D$107,MATCH($A95,Partidos!$A$4:$A$107,0)),"")</f>
        <v>Ganador Octavos 7</v>
      </c>
      <c r="E95" s="24" t="str">
        <f>IFERROR(INDEX(Partidos!$E$4:$E$107,MATCH($A95,Partidos!$A$4:$A$107,0)),"")</f>
        <v>Ganador Octavos 8</v>
      </c>
      <c r="F95" s="32"/>
      <c r="G95" s="32"/>
      <c r="H95" s="32"/>
    </row>
    <row r="96" spans="1:8" x14ac:dyDescent="0.3">
      <c r="A96" s="31">
        <v>93</v>
      </c>
      <c r="B96" s="31" t="s">
        <v>222</v>
      </c>
      <c r="C96" s="24" t="s">
        <v>214</v>
      </c>
      <c r="D96" s="24" t="str">
        <f>IFERROR(INDEX(Partidos!$D$4:$D$107,MATCH($A96,Partidos!$A$4:$A$107,0)),"")</f>
        <v>Ganador Octavos 9</v>
      </c>
      <c r="E96" s="24" t="str">
        <f>IFERROR(INDEX(Partidos!$E$4:$E$107,MATCH($A96,Partidos!$A$4:$A$107,0)),"")</f>
        <v>Ganador Octavos 10</v>
      </c>
      <c r="F96" s="32"/>
      <c r="G96" s="32"/>
      <c r="H96" s="32"/>
    </row>
    <row r="97" spans="1:8" x14ac:dyDescent="0.3">
      <c r="A97" s="29">
        <v>94</v>
      </c>
      <c r="B97" s="29" t="s">
        <v>222</v>
      </c>
      <c r="C97" s="24" t="s">
        <v>214</v>
      </c>
      <c r="D97" s="24" t="str">
        <f>IFERROR(INDEX(Partidos!$D$4:$D$107,MATCH($A97,Partidos!$A$4:$A$107,0)),"")</f>
        <v>Ganador Octavos 11</v>
      </c>
      <c r="E97" s="24" t="str">
        <f>IFERROR(INDEX(Partidos!$E$4:$E$107,MATCH($A97,Partidos!$A$4:$A$107,0)),"")</f>
        <v>Ganador Octavos 12</v>
      </c>
      <c r="F97" s="32"/>
      <c r="G97" s="32"/>
      <c r="H97" s="32"/>
    </row>
    <row r="98" spans="1:8" x14ac:dyDescent="0.3">
      <c r="A98" s="31">
        <v>95</v>
      </c>
      <c r="B98" s="31" t="s">
        <v>228</v>
      </c>
      <c r="C98" s="24" t="s">
        <v>214</v>
      </c>
      <c r="D98" s="24" t="str">
        <f>IFERROR(INDEX(Partidos!$D$4:$D$107,MATCH($A98,Partidos!$A$4:$A$107,0)),"")</f>
        <v>Ganador Octavos 13</v>
      </c>
      <c r="E98" s="24" t="str">
        <f>IFERROR(INDEX(Partidos!$E$4:$E$107,MATCH($A98,Partidos!$A$4:$A$107,0)),"")</f>
        <v>Ganador Octavos 14</v>
      </c>
      <c r="F98" s="32"/>
      <c r="G98" s="32"/>
      <c r="H98" s="32"/>
    </row>
    <row r="99" spans="1:8" x14ac:dyDescent="0.3">
      <c r="A99" s="29">
        <v>96</v>
      </c>
      <c r="B99" s="29" t="s">
        <v>228</v>
      </c>
      <c r="C99" s="24" t="s">
        <v>214</v>
      </c>
      <c r="D99" s="24" t="str">
        <f>IFERROR(INDEX(Partidos!$D$4:$D$107,MATCH($A99,Partidos!$A$4:$A$107,0)),"")</f>
        <v>Ganador Octavos 15</v>
      </c>
      <c r="E99" s="24" t="str">
        <f>IFERROR(INDEX(Partidos!$E$4:$E$107,MATCH($A99,Partidos!$A$4:$A$107,0)),"")</f>
        <v>Ganador Octavos 16</v>
      </c>
      <c r="F99" s="32"/>
      <c r="G99" s="32"/>
      <c r="H99" s="32"/>
    </row>
    <row r="100" spans="1:8" x14ac:dyDescent="0.3">
      <c r="A100" s="31">
        <v>97</v>
      </c>
      <c r="B100" s="31" t="s">
        <v>233</v>
      </c>
      <c r="C100" s="24" t="s">
        <v>236</v>
      </c>
      <c r="D100" s="24" t="str">
        <f>IFERROR(INDEX(Partidos!$D$4:$D$107,MATCH($A100,Partidos!$A$4:$A$107,0)),"")</f>
        <v>Ganador Cuartos 1</v>
      </c>
      <c r="E100" s="24" t="str">
        <f>IFERROR(INDEX(Partidos!$E$4:$E$107,MATCH($A100,Partidos!$A$4:$A$107,0)),"")</f>
        <v>Ganador Cuartos 2</v>
      </c>
      <c r="F100" s="32"/>
      <c r="G100" s="32"/>
      <c r="H100" s="32"/>
    </row>
    <row r="101" spans="1:8" x14ac:dyDescent="0.3">
      <c r="A101" s="29">
        <v>98</v>
      </c>
      <c r="B101" s="29" t="s">
        <v>237</v>
      </c>
      <c r="C101" s="24" t="s">
        <v>236</v>
      </c>
      <c r="D101" s="24" t="str">
        <f>IFERROR(INDEX(Partidos!$D$4:$D$107,MATCH($A101,Partidos!$A$4:$A$107,0)),"")</f>
        <v>Ganador Cuartos 3</v>
      </c>
      <c r="E101" s="24" t="str">
        <f>IFERROR(INDEX(Partidos!$E$4:$E$107,MATCH($A101,Partidos!$A$4:$A$107,0)),"")</f>
        <v>Ganador Cuartos 4</v>
      </c>
      <c r="F101" s="32"/>
      <c r="G101" s="32"/>
      <c r="H101" s="32"/>
    </row>
    <row r="102" spans="1:8" x14ac:dyDescent="0.3">
      <c r="A102" s="31">
        <v>99</v>
      </c>
      <c r="B102" s="31" t="s">
        <v>240</v>
      </c>
      <c r="C102" s="24" t="s">
        <v>236</v>
      </c>
      <c r="D102" s="24" t="str">
        <f>IFERROR(INDEX(Partidos!$D$4:$D$107,MATCH($A102,Partidos!$A$4:$A$107,0)),"")</f>
        <v>Ganador Cuartos 5</v>
      </c>
      <c r="E102" s="24" t="str">
        <f>IFERROR(INDEX(Partidos!$E$4:$E$107,MATCH($A102,Partidos!$A$4:$A$107,0)),"")</f>
        <v>Ganador Cuartos 6</v>
      </c>
      <c r="F102" s="32"/>
      <c r="G102" s="32"/>
      <c r="H102" s="32"/>
    </row>
    <row r="103" spans="1:8" x14ac:dyDescent="0.3">
      <c r="A103" s="29">
        <v>100</v>
      </c>
      <c r="B103" s="29" t="s">
        <v>240</v>
      </c>
      <c r="C103" s="24" t="s">
        <v>236</v>
      </c>
      <c r="D103" s="24" t="str">
        <f>IFERROR(INDEX(Partidos!$D$4:$D$107,MATCH($A103,Partidos!$A$4:$A$107,0)),"")</f>
        <v>Ganador Cuartos 7</v>
      </c>
      <c r="E103" s="24" t="str">
        <f>IFERROR(INDEX(Partidos!$E$4:$E$107,MATCH($A103,Partidos!$A$4:$A$107,0)),"")</f>
        <v>Ganador Cuartos 8</v>
      </c>
      <c r="F103" s="32"/>
      <c r="G103" s="32"/>
      <c r="H103" s="32"/>
    </row>
    <row r="104" spans="1:8" x14ac:dyDescent="0.3">
      <c r="A104" s="31">
        <v>101</v>
      </c>
      <c r="B104" s="31" t="s">
        <v>245</v>
      </c>
      <c r="C104" s="24" t="s">
        <v>248</v>
      </c>
      <c r="D104" s="24" t="str">
        <f>IFERROR(INDEX(Partidos!$D$4:$D$107,MATCH($A104,Partidos!$A$4:$A$107,0)),"")</f>
        <v>Ganador Semifinal 1</v>
      </c>
      <c r="E104" s="24" t="str">
        <f>IFERROR(INDEX(Partidos!$E$4:$E$107,MATCH($A104,Partidos!$A$4:$A$107,0)),"")</f>
        <v>Ganador Semifinal 2</v>
      </c>
      <c r="F104" s="32"/>
      <c r="G104" s="32"/>
      <c r="H104" s="32"/>
    </row>
    <row r="105" spans="1:8" x14ac:dyDescent="0.3">
      <c r="A105" s="29">
        <v>102</v>
      </c>
      <c r="B105" s="29" t="s">
        <v>249</v>
      </c>
      <c r="C105" s="24" t="s">
        <v>248</v>
      </c>
      <c r="D105" s="24" t="str">
        <f>IFERROR(INDEX(Partidos!$D$4:$D$107,MATCH($A105,Partidos!$A$4:$A$107,0)),"")</f>
        <v>Ganador Semifinal 3</v>
      </c>
      <c r="E105" s="24" t="str">
        <f>IFERROR(INDEX(Partidos!$E$4:$E$107,MATCH($A105,Partidos!$A$4:$A$107,0)),"")</f>
        <v>Ganador Semifinal 4</v>
      </c>
      <c r="F105" s="32"/>
      <c r="G105" s="32"/>
      <c r="H105" s="32"/>
    </row>
    <row r="106" spans="1:8" x14ac:dyDescent="0.3">
      <c r="A106" s="31">
        <v>103</v>
      </c>
      <c r="B106" s="31" t="s">
        <v>252</v>
      </c>
      <c r="C106" s="24" t="s">
        <v>255</v>
      </c>
      <c r="D106" s="24" t="str">
        <f>IFERROR(INDEX(Partidos!$D$4:$D$107,MATCH($A106,Partidos!$A$4:$A$107,0)),"")</f>
        <v>Perdedor Semifinal 1</v>
      </c>
      <c r="E106" s="24" t="str">
        <f>IFERROR(INDEX(Partidos!$E$4:$E$107,MATCH($A106,Partidos!$A$4:$A$107,0)),"")</f>
        <v>Perdedor Semifinal 2</v>
      </c>
      <c r="F106" s="32"/>
      <c r="G106" s="32"/>
      <c r="H106" s="32"/>
    </row>
    <row r="107" spans="1:8" x14ac:dyDescent="0.3">
      <c r="A107" s="29">
        <v>104</v>
      </c>
      <c r="B107" s="29" t="s">
        <v>256</v>
      </c>
      <c r="C107" s="24" t="s">
        <v>257</v>
      </c>
      <c r="D107" s="24" t="str">
        <f>IFERROR(INDEX(Partidos!$D$4:$D$107,MATCH($A107,Partidos!$A$4:$A$107,0)),"")</f>
        <v>Ganador Semifinal 1</v>
      </c>
      <c r="E107" s="24" t="str">
        <f>IFERROR(INDEX(Partidos!$E$4:$E$107,MATCH($A107,Partidos!$A$4:$A$107,0)),"")</f>
        <v>Ganador Semifinal 2</v>
      </c>
      <c r="F107" s="32"/>
      <c r="G107" s="32"/>
      <c r="H107" s="32"/>
    </row>
    <row r="109" spans="1:8" ht="15.6" x14ac:dyDescent="0.3">
      <c r="A109" s="13" t="s">
        <v>279</v>
      </c>
      <c r="B109" s="14"/>
      <c r="C109" s="14"/>
    </row>
    <row r="110" spans="1:8" x14ac:dyDescent="0.3">
      <c r="A110" s="19" t="s">
        <v>67</v>
      </c>
      <c r="B110" s="19" t="s">
        <v>280</v>
      </c>
      <c r="C110" s="19" t="s">
        <v>68</v>
      </c>
    </row>
    <row r="111" spans="1:8" x14ac:dyDescent="0.3">
      <c r="A111" s="29" t="s">
        <v>72</v>
      </c>
      <c r="B111" s="35" t="s">
        <v>130</v>
      </c>
      <c r="C111" s="31">
        <f>IFERROR(Resumen!$B$34,"")</f>
        <v>0</v>
      </c>
    </row>
    <row r="112" spans="1:8" x14ac:dyDescent="0.3">
      <c r="A112" s="31" t="s">
        <v>73</v>
      </c>
      <c r="B112" s="35" t="s">
        <v>148</v>
      </c>
      <c r="C112" s="31">
        <f>IFERROR(Resumen!$B$35,"")</f>
        <v>0</v>
      </c>
    </row>
    <row r="113" spans="1:3" x14ac:dyDescent="0.3">
      <c r="A113" s="29" t="s">
        <v>74</v>
      </c>
      <c r="B113" s="35" t="s">
        <v>126</v>
      </c>
      <c r="C113" s="31">
        <f>IFERROR(Resumen!$B$36,"")</f>
        <v>0</v>
      </c>
    </row>
    <row r="114" spans="1:3" x14ac:dyDescent="0.3">
      <c r="A114" s="31" t="s">
        <v>75</v>
      </c>
      <c r="B114" s="35" t="s">
        <v>291</v>
      </c>
      <c r="C114" s="31">
        <f>IFERROR(Resumen!$B$37,"")</f>
        <v>0</v>
      </c>
    </row>
    <row r="115" spans="1:3" ht="28.8" x14ac:dyDescent="0.3">
      <c r="A115" s="29" t="s">
        <v>76</v>
      </c>
      <c r="B115" s="35" t="s">
        <v>373</v>
      </c>
      <c r="C115" s="31">
        <f>IFERROR(Resumen!$B$38,"")</f>
        <v>0</v>
      </c>
    </row>
    <row r="116" spans="1:3" x14ac:dyDescent="0.3">
      <c r="A116" s="31" t="s">
        <v>77</v>
      </c>
      <c r="B116" s="35" t="s">
        <v>321</v>
      </c>
      <c r="C116" s="31">
        <f>IFERROR(Resumen!$B$39,"")</f>
        <v>0</v>
      </c>
    </row>
    <row r="117" spans="1:3" x14ac:dyDescent="0.3">
      <c r="A117" s="29" t="s">
        <v>78</v>
      </c>
      <c r="B117" s="35" t="s">
        <v>285</v>
      </c>
      <c r="C117" s="31">
        <f>IFERROR(Resumen!$B$40,"")</f>
        <v>0</v>
      </c>
    </row>
    <row r="118" spans="1:3" x14ac:dyDescent="0.3">
      <c r="A118" s="31" t="s">
        <v>79</v>
      </c>
      <c r="B118" s="35" t="s">
        <v>285</v>
      </c>
      <c r="C118" s="31">
        <f>IFERROR(Resumen!$B$41,"")</f>
        <v>0</v>
      </c>
    </row>
  </sheetData>
  <autoFilter ref="A3:H107" xr:uid="{00000000-0009-0000-0000-00000F000000}"/>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E9E9E"/>
  </sheetPr>
  <dimension ref="A1:H118"/>
  <sheetViews>
    <sheetView showGridLines="0" workbookViewId="0">
      <pane ySplit="3" topLeftCell="A4" activePane="bottomLeft" state="frozen"/>
      <selection pane="bottomLeft" activeCell="A5" sqref="A5"/>
    </sheetView>
  </sheetViews>
  <sheetFormatPr defaultRowHeight="14.4" x14ac:dyDescent="0.3"/>
  <cols>
    <col min="1" max="1" width="30" customWidth="1"/>
    <col min="2" max="2" width="11" customWidth="1"/>
    <col min="3" max="3" width="18" customWidth="1"/>
    <col min="4" max="5" width="22" customWidth="1"/>
    <col min="6" max="7" width="12" customWidth="1"/>
    <col min="8" max="8" width="14" customWidth="1"/>
  </cols>
  <sheetData>
    <row r="1" spans="1:8" ht="43.95" customHeight="1" x14ac:dyDescent="0.3">
      <c r="A1" s="7" t="s">
        <v>325</v>
      </c>
      <c r="B1" s="1"/>
      <c r="C1" s="1"/>
      <c r="D1" s="1"/>
      <c r="E1" s="1"/>
      <c r="F1" s="1"/>
      <c r="G1" s="1"/>
      <c r="H1" s="1"/>
    </row>
    <row r="2" spans="1:8" ht="18" customHeight="1" x14ac:dyDescent="0.3">
      <c r="A2" s="8" t="s">
        <v>276</v>
      </c>
      <c r="B2" s="9"/>
      <c r="C2" s="9"/>
      <c r="D2" s="9"/>
      <c r="E2" s="9"/>
      <c r="F2" s="9"/>
      <c r="G2" s="9"/>
      <c r="H2" s="9"/>
    </row>
    <row r="3" spans="1:8" ht="28.8" x14ac:dyDescent="0.3">
      <c r="A3" s="19" t="s">
        <v>260</v>
      </c>
      <c r="B3" s="19" t="s">
        <v>49</v>
      </c>
      <c r="C3" s="19" t="s">
        <v>90</v>
      </c>
      <c r="D3" s="19" t="s">
        <v>85</v>
      </c>
      <c r="E3" s="19" t="s">
        <v>86</v>
      </c>
      <c r="F3" s="19" t="s">
        <v>277</v>
      </c>
      <c r="G3" s="19" t="s">
        <v>278</v>
      </c>
      <c r="H3" s="19" t="s">
        <v>91</v>
      </c>
    </row>
    <row r="4" spans="1:8" x14ac:dyDescent="0.3">
      <c r="A4" s="31">
        <v>1</v>
      </c>
      <c r="B4" s="31" t="s">
        <v>92</v>
      </c>
      <c r="C4" s="24" t="s">
        <v>96</v>
      </c>
      <c r="D4" s="24" t="str">
        <f>IFERROR(INDEX(Partidos!$D$4:$D$107,MATCH($A4,Partidos!$A$4:$A$107,0)),"")</f>
        <v>México</v>
      </c>
      <c r="E4" s="24" t="str">
        <f>IFERROR(INDEX(Partidos!$E$4:$E$107,MATCH($A4,Partidos!$A$4:$A$107,0)),"")</f>
        <v>Sudáfrica</v>
      </c>
      <c r="F4" s="32">
        <v>2</v>
      </c>
      <c r="G4" s="32">
        <v>2</v>
      </c>
      <c r="H4" s="33" t="s">
        <v>97</v>
      </c>
    </row>
    <row r="5" spans="1:8" x14ac:dyDescent="0.3">
      <c r="A5" s="29">
        <v>2</v>
      </c>
      <c r="B5" s="29" t="s">
        <v>92</v>
      </c>
      <c r="C5" s="24" t="s">
        <v>96</v>
      </c>
      <c r="D5" s="24" t="str">
        <f>IFERROR(INDEX(Partidos!$D$4:$D$107,MATCH($A5,Partidos!$A$4:$A$107,0)),"")</f>
        <v>República de Corea</v>
      </c>
      <c r="E5" s="24" t="str">
        <f>IFERROR(INDEX(Partidos!$E$4:$E$107,MATCH($A5,Partidos!$A$4:$A$107,0)),"")</f>
        <v>República Checa</v>
      </c>
      <c r="F5" s="32">
        <v>1</v>
      </c>
      <c r="G5" s="32">
        <v>2</v>
      </c>
      <c r="H5" s="33" t="s">
        <v>97</v>
      </c>
    </row>
    <row r="6" spans="1:8" x14ac:dyDescent="0.3">
      <c r="A6" s="31">
        <v>3</v>
      </c>
      <c r="B6" s="31" t="s">
        <v>101</v>
      </c>
      <c r="C6" s="24" t="s">
        <v>96</v>
      </c>
      <c r="D6" s="24" t="str">
        <f>IFERROR(INDEX(Partidos!$D$4:$D$107,MATCH($A6,Partidos!$A$4:$A$107,0)),"")</f>
        <v>Canadá</v>
      </c>
      <c r="E6" s="24" t="str">
        <f>IFERROR(INDEX(Partidos!$E$4:$E$107,MATCH($A6,Partidos!$A$4:$A$107,0)),"")</f>
        <v>Bosnia y Herzegovina</v>
      </c>
      <c r="F6" s="32">
        <v>2</v>
      </c>
      <c r="G6" s="32">
        <v>0</v>
      </c>
      <c r="H6" s="33" t="s">
        <v>97</v>
      </c>
    </row>
    <row r="7" spans="1:8" x14ac:dyDescent="0.3">
      <c r="A7" s="29">
        <v>4</v>
      </c>
      <c r="B7" s="29" t="s">
        <v>101</v>
      </c>
      <c r="C7" s="24" t="s">
        <v>96</v>
      </c>
      <c r="D7" s="24" t="str">
        <f>IFERROR(INDEX(Partidos!$D$4:$D$107,MATCH($A7,Partidos!$A$4:$A$107,0)),"")</f>
        <v>Estados Unidos</v>
      </c>
      <c r="E7" s="24" t="str">
        <f>IFERROR(INDEX(Partidos!$E$4:$E$107,MATCH($A7,Partidos!$A$4:$A$107,0)),"")</f>
        <v>Paraguay</v>
      </c>
      <c r="F7" s="32">
        <v>1</v>
      </c>
      <c r="G7" s="32">
        <v>1</v>
      </c>
      <c r="H7" s="33" t="s">
        <v>97</v>
      </c>
    </row>
    <row r="8" spans="1:8" x14ac:dyDescent="0.3">
      <c r="A8" s="31">
        <v>5</v>
      </c>
      <c r="B8" s="31" t="s">
        <v>108</v>
      </c>
      <c r="C8" s="24" t="s">
        <v>96</v>
      </c>
      <c r="D8" s="24" t="str">
        <f>IFERROR(INDEX(Partidos!$D$4:$D$107,MATCH($A8,Partidos!$A$4:$A$107,0)),"")</f>
        <v>Catar</v>
      </c>
      <c r="E8" s="24" t="str">
        <f>IFERROR(INDEX(Partidos!$E$4:$E$107,MATCH($A8,Partidos!$A$4:$A$107,0)),"")</f>
        <v>Suiza</v>
      </c>
      <c r="F8" s="32">
        <v>0</v>
      </c>
      <c r="G8" s="32">
        <v>3</v>
      </c>
      <c r="H8" s="33" t="s">
        <v>97</v>
      </c>
    </row>
    <row r="9" spans="1:8" x14ac:dyDescent="0.3">
      <c r="A9" s="29">
        <v>6</v>
      </c>
      <c r="B9" s="29" t="s">
        <v>108</v>
      </c>
      <c r="C9" s="24" t="s">
        <v>96</v>
      </c>
      <c r="D9" s="24" t="str">
        <f>IFERROR(INDEX(Partidos!$D$4:$D$107,MATCH($A9,Partidos!$A$4:$A$107,0)),"")</f>
        <v>Brasil</v>
      </c>
      <c r="E9" s="24" t="str">
        <f>IFERROR(INDEX(Partidos!$E$4:$E$107,MATCH($A9,Partidos!$A$4:$A$107,0)),"")</f>
        <v>Marruecos</v>
      </c>
      <c r="F9" s="32">
        <v>3</v>
      </c>
      <c r="G9" s="32">
        <v>1</v>
      </c>
      <c r="H9" s="33" t="s">
        <v>97</v>
      </c>
    </row>
    <row r="10" spans="1:8" x14ac:dyDescent="0.3">
      <c r="A10" s="31">
        <v>7</v>
      </c>
      <c r="B10" s="31" t="s">
        <v>108</v>
      </c>
      <c r="C10" s="24" t="s">
        <v>96</v>
      </c>
      <c r="D10" s="24" t="str">
        <f>IFERROR(INDEX(Partidos!$D$4:$D$107,MATCH($A10,Partidos!$A$4:$A$107,0)),"")</f>
        <v>Haití</v>
      </c>
      <c r="E10" s="24" t="str">
        <f>IFERROR(INDEX(Partidos!$E$4:$E$107,MATCH($A10,Partidos!$A$4:$A$107,0)),"")</f>
        <v>Escocia</v>
      </c>
      <c r="F10" s="32">
        <v>0</v>
      </c>
      <c r="G10" s="32">
        <v>4</v>
      </c>
      <c r="H10" s="33" t="s">
        <v>97</v>
      </c>
    </row>
    <row r="11" spans="1:8" x14ac:dyDescent="0.3">
      <c r="A11" s="29">
        <v>8</v>
      </c>
      <c r="B11" s="29" t="s">
        <v>108</v>
      </c>
      <c r="C11" s="24" t="s">
        <v>96</v>
      </c>
      <c r="D11" s="24" t="str">
        <f>IFERROR(INDEX(Partidos!$D$4:$D$107,MATCH($A11,Partidos!$A$4:$A$107,0)),"")</f>
        <v>Australia</v>
      </c>
      <c r="E11" s="24" t="str">
        <f>IFERROR(INDEX(Partidos!$E$4:$E$107,MATCH($A11,Partidos!$A$4:$A$107,0)),"")</f>
        <v>Turquía</v>
      </c>
      <c r="F11" s="32">
        <v>0</v>
      </c>
      <c r="G11" s="32">
        <v>2</v>
      </c>
      <c r="H11" s="33" t="s">
        <v>97</v>
      </c>
    </row>
    <row r="12" spans="1:8" x14ac:dyDescent="0.3">
      <c r="A12" s="31">
        <v>9</v>
      </c>
      <c r="B12" s="31" t="s">
        <v>119</v>
      </c>
      <c r="C12" s="24" t="s">
        <v>96</v>
      </c>
      <c r="D12" s="24" t="str">
        <f>IFERROR(INDEX(Partidos!$D$4:$D$107,MATCH($A12,Partidos!$A$4:$A$107,0)),"")</f>
        <v>Alemania</v>
      </c>
      <c r="E12" s="24" t="str">
        <f>IFERROR(INDEX(Partidos!$E$4:$E$107,MATCH($A12,Partidos!$A$4:$A$107,0)),"")</f>
        <v>Curazao</v>
      </c>
      <c r="F12" s="32">
        <v>6</v>
      </c>
      <c r="G12" s="32">
        <v>0</v>
      </c>
      <c r="H12" s="33" t="s">
        <v>97</v>
      </c>
    </row>
    <row r="13" spans="1:8" x14ac:dyDescent="0.3">
      <c r="A13" s="29">
        <v>10</v>
      </c>
      <c r="B13" s="29" t="s">
        <v>119</v>
      </c>
      <c r="C13" s="24" t="s">
        <v>96</v>
      </c>
      <c r="D13" s="24" t="str">
        <f>IFERROR(INDEX(Partidos!$D$4:$D$107,MATCH($A13,Partidos!$A$4:$A$107,0)),"")</f>
        <v>Países Bajos</v>
      </c>
      <c r="E13" s="24" t="str">
        <f>IFERROR(INDEX(Partidos!$E$4:$E$107,MATCH($A13,Partidos!$A$4:$A$107,0)),"")</f>
        <v>Japón</v>
      </c>
      <c r="F13" s="32">
        <v>2</v>
      </c>
      <c r="G13" s="32">
        <v>1</v>
      </c>
      <c r="H13" s="33" t="s">
        <v>97</v>
      </c>
    </row>
    <row r="14" spans="1:8" x14ac:dyDescent="0.3">
      <c r="A14" s="31">
        <v>11</v>
      </c>
      <c r="B14" s="31" t="s">
        <v>119</v>
      </c>
      <c r="C14" s="24" t="s">
        <v>96</v>
      </c>
      <c r="D14" s="24" t="str">
        <f>IFERROR(INDEX(Partidos!$D$4:$D$107,MATCH($A14,Partidos!$A$4:$A$107,0)),"")</f>
        <v>Costa de Marfil</v>
      </c>
      <c r="E14" s="24" t="str">
        <f>IFERROR(INDEX(Partidos!$E$4:$E$107,MATCH($A14,Partidos!$A$4:$A$107,0)),"")</f>
        <v>Ecuador</v>
      </c>
      <c r="F14" s="32">
        <v>0</v>
      </c>
      <c r="G14" s="32">
        <v>2</v>
      </c>
      <c r="H14" s="33" t="s">
        <v>97</v>
      </c>
    </row>
    <row r="15" spans="1:8" x14ac:dyDescent="0.3">
      <c r="A15" s="29">
        <v>12</v>
      </c>
      <c r="B15" s="29" t="s">
        <v>119</v>
      </c>
      <c r="C15" s="24" t="s">
        <v>96</v>
      </c>
      <c r="D15" s="24" t="str">
        <f>IFERROR(INDEX(Partidos!$D$4:$D$107,MATCH($A15,Partidos!$A$4:$A$107,0)),"")</f>
        <v>Suecia</v>
      </c>
      <c r="E15" s="24" t="str">
        <f>IFERROR(INDEX(Partidos!$E$4:$E$107,MATCH($A15,Partidos!$A$4:$A$107,0)),"")</f>
        <v>Túnez</v>
      </c>
      <c r="F15" s="32">
        <v>2</v>
      </c>
      <c r="G15" s="32">
        <v>0</v>
      </c>
      <c r="H15" s="33" t="s">
        <v>97</v>
      </c>
    </row>
    <row r="16" spans="1:8" x14ac:dyDescent="0.3">
      <c r="A16" s="31">
        <v>13</v>
      </c>
      <c r="B16" s="31" t="s">
        <v>129</v>
      </c>
      <c r="C16" s="24" t="s">
        <v>96</v>
      </c>
      <c r="D16" s="24" t="str">
        <f>IFERROR(INDEX(Partidos!$D$4:$D$107,MATCH($A16,Partidos!$A$4:$A$107,0)),"")</f>
        <v>España</v>
      </c>
      <c r="E16" s="24" t="str">
        <f>IFERROR(INDEX(Partidos!$E$4:$E$107,MATCH($A16,Partidos!$A$4:$A$107,0)),"")</f>
        <v>Cabo Verde</v>
      </c>
      <c r="F16" s="32">
        <v>5</v>
      </c>
      <c r="G16" s="32">
        <v>0</v>
      </c>
      <c r="H16" s="33" t="s">
        <v>97</v>
      </c>
    </row>
    <row r="17" spans="1:8" x14ac:dyDescent="0.3">
      <c r="A17" s="29">
        <v>14</v>
      </c>
      <c r="B17" s="29" t="s">
        <v>129</v>
      </c>
      <c r="C17" s="24" t="s">
        <v>96</v>
      </c>
      <c r="D17" s="24" t="str">
        <f>IFERROR(INDEX(Partidos!$D$4:$D$107,MATCH($A17,Partidos!$A$4:$A$107,0)),"")</f>
        <v>Bélgica</v>
      </c>
      <c r="E17" s="24" t="str">
        <f>IFERROR(INDEX(Partidos!$E$4:$E$107,MATCH($A17,Partidos!$A$4:$A$107,0)),"")</f>
        <v>Egipto</v>
      </c>
      <c r="F17" s="32">
        <v>2</v>
      </c>
      <c r="G17" s="32">
        <v>1</v>
      </c>
      <c r="H17" s="33" t="s">
        <v>97</v>
      </c>
    </row>
    <row r="18" spans="1:8" x14ac:dyDescent="0.3">
      <c r="A18" s="31">
        <v>15</v>
      </c>
      <c r="B18" s="31" t="s">
        <v>129</v>
      </c>
      <c r="C18" s="24" t="s">
        <v>96</v>
      </c>
      <c r="D18" s="24" t="str">
        <f>IFERROR(INDEX(Partidos!$D$4:$D$107,MATCH($A18,Partidos!$A$4:$A$107,0)),"")</f>
        <v>Arabia Saudí</v>
      </c>
      <c r="E18" s="24" t="str">
        <f>IFERROR(INDEX(Partidos!$E$4:$E$107,MATCH($A18,Partidos!$A$4:$A$107,0)),"")</f>
        <v>Uruguay</v>
      </c>
      <c r="F18" s="32">
        <v>0</v>
      </c>
      <c r="G18" s="32">
        <v>3</v>
      </c>
      <c r="H18" s="33" t="s">
        <v>97</v>
      </c>
    </row>
    <row r="19" spans="1:8" x14ac:dyDescent="0.3">
      <c r="A19" s="29">
        <v>16</v>
      </c>
      <c r="B19" s="29" t="s">
        <v>129</v>
      </c>
      <c r="C19" s="24" t="s">
        <v>96</v>
      </c>
      <c r="D19" s="24" t="str">
        <f>IFERROR(INDEX(Partidos!$D$4:$D$107,MATCH($A19,Partidos!$A$4:$A$107,0)),"")</f>
        <v>Irán</v>
      </c>
      <c r="E19" s="24" t="str">
        <f>IFERROR(INDEX(Partidos!$E$4:$E$107,MATCH($A19,Partidos!$A$4:$A$107,0)),"")</f>
        <v>Nueva Zelanda</v>
      </c>
      <c r="F19" s="32">
        <v>0</v>
      </c>
      <c r="G19" s="32">
        <v>1</v>
      </c>
      <c r="H19" s="33" t="s">
        <v>97</v>
      </c>
    </row>
    <row r="20" spans="1:8" x14ac:dyDescent="0.3">
      <c r="A20" s="31">
        <v>17</v>
      </c>
      <c r="B20" s="31" t="s">
        <v>138</v>
      </c>
      <c r="C20" s="24" t="s">
        <v>96</v>
      </c>
      <c r="D20" s="24" t="str">
        <f>IFERROR(INDEX(Partidos!$D$4:$D$107,MATCH($A20,Partidos!$A$4:$A$107,0)),"")</f>
        <v>Francia</v>
      </c>
      <c r="E20" s="24" t="str">
        <f>IFERROR(INDEX(Partidos!$E$4:$E$107,MATCH($A20,Partidos!$A$4:$A$107,0)),"")</f>
        <v>Senegal</v>
      </c>
      <c r="F20" s="32">
        <v>3</v>
      </c>
      <c r="G20" s="32">
        <v>2</v>
      </c>
      <c r="H20" s="33" t="s">
        <v>97</v>
      </c>
    </row>
    <row r="21" spans="1:8" x14ac:dyDescent="0.3">
      <c r="A21" s="29">
        <v>18</v>
      </c>
      <c r="B21" s="29" t="s">
        <v>138</v>
      </c>
      <c r="C21" s="24" t="s">
        <v>96</v>
      </c>
      <c r="D21" s="24" t="str">
        <f>IFERROR(INDEX(Partidos!$D$4:$D$107,MATCH($A21,Partidos!$A$4:$A$107,0)),"")</f>
        <v>Irak</v>
      </c>
      <c r="E21" s="24" t="str">
        <f>IFERROR(INDEX(Partidos!$E$4:$E$107,MATCH($A21,Partidos!$A$4:$A$107,0)),"")</f>
        <v>Noruega</v>
      </c>
      <c r="F21" s="32">
        <v>0</v>
      </c>
      <c r="G21" s="32">
        <v>3</v>
      </c>
      <c r="H21" s="33" t="s">
        <v>97</v>
      </c>
    </row>
    <row r="22" spans="1:8" x14ac:dyDescent="0.3">
      <c r="A22" s="31">
        <v>19</v>
      </c>
      <c r="B22" s="31" t="s">
        <v>138</v>
      </c>
      <c r="C22" s="24" t="s">
        <v>96</v>
      </c>
      <c r="D22" s="24" t="str">
        <f>IFERROR(INDEX(Partidos!$D$4:$D$107,MATCH($A22,Partidos!$A$4:$A$107,0)),"")</f>
        <v>Argentina</v>
      </c>
      <c r="E22" s="24" t="str">
        <f>IFERROR(INDEX(Partidos!$E$4:$E$107,MATCH($A22,Partidos!$A$4:$A$107,0)),"")</f>
        <v>Argelia</v>
      </c>
      <c r="F22" s="32">
        <v>3</v>
      </c>
      <c r="G22" s="32">
        <v>0</v>
      </c>
      <c r="H22" s="33" t="s">
        <v>97</v>
      </c>
    </row>
    <row r="23" spans="1:8" x14ac:dyDescent="0.3">
      <c r="A23" s="29">
        <v>20</v>
      </c>
      <c r="B23" s="29" t="s">
        <v>138</v>
      </c>
      <c r="C23" s="24" t="s">
        <v>96</v>
      </c>
      <c r="D23" s="24" t="str">
        <f>IFERROR(INDEX(Partidos!$D$4:$D$107,MATCH($A23,Partidos!$A$4:$A$107,0)),"")</f>
        <v>Austria</v>
      </c>
      <c r="E23" s="24" t="str">
        <f>IFERROR(INDEX(Partidos!$E$4:$E$107,MATCH($A23,Partidos!$A$4:$A$107,0)),"")</f>
        <v>Jordania</v>
      </c>
      <c r="F23" s="32">
        <v>3</v>
      </c>
      <c r="G23" s="32">
        <v>0</v>
      </c>
      <c r="H23" s="33" t="s">
        <v>97</v>
      </c>
    </row>
    <row r="24" spans="1:8" x14ac:dyDescent="0.3">
      <c r="A24" s="31">
        <v>21</v>
      </c>
      <c r="B24" s="31" t="s">
        <v>147</v>
      </c>
      <c r="C24" s="24" t="s">
        <v>96</v>
      </c>
      <c r="D24" s="24" t="str">
        <f>IFERROR(INDEX(Partidos!$D$4:$D$107,MATCH($A24,Partidos!$A$4:$A$107,0)),"")</f>
        <v>Portugal</v>
      </c>
      <c r="E24" s="24" t="str">
        <f>IFERROR(INDEX(Partidos!$E$4:$E$107,MATCH($A24,Partidos!$A$4:$A$107,0)),"")</f>
        <v>RD Congo</v>
      </c>
      <c r="F24" s="32">
        <v>4</v>
      </c>
      <c r="G24" s="32">
        <v>1</v>
      </c>
      <c r="H24" s="33" t="s">
        <v>97</v>
      </c>
    </row>
    <row r="25" spans="1:8" x14ac:dyDescent="0.3">
      <c r="A25" s="29">
        <v>22</v>
      </c>
      <c r="B25" s="29" t="s">
        <v>147</v>
      </c>
      <c r="C25" s="24" t="s">
        <v>96</v>
      </c>
      <c r="D25" s="24" t="str">
        <f>IFERROR(INDEX(Partidos!$D$4:$D$107,MATCH($A25,Partidos!$A$4:$A$107,0)),"")</f>
        <v>Inglaterra</v>
      </c>
      <c r="E25" s="24" t="str">
        <f>IFERROR(INDEX(Partidos!$E$4:$E$107,MATCH($A25,Partidos!$A$4:$A$107,0)),"")</f>
        <v>Croacia</v>
      </c>
      <c r="F25" s="32">
        <v>0</v>
      </c>
      <c r="G25" s="32">
        <v>0</v>
      </c>
      <c r="H25" s="33" t="s">
        <v>97</v>
      </c>
    </row>
    <row r="26" spans="1:8" x14ac:dyDescent="0.3">
      <c r="A26" s="31">
        <v>23</v>
      </c>
      <c r="B26" s="31" t="s">
        <v>147</v>
      </c>
      <c r="C26" s="24" t="s">
        <v>96</v>
      </c>
      <c r="D26" s="24" t="str">
        <f>IFERROR(INDEX(Partidos!$D$4:$D$107,MATCH($A26,Partidos!$A$4:$A$107,0)),"")</f>
        <v>Ghana</v>
      </c>
      <c r="E26" s="24" t="str">
        <f>IFERROR(INDEX(Partidos!$E$4:$E$107,MATCH($A26,Partidos!$A$4:$A$107,0)),"")</f>
        <v>Panamá</v>
      </c>
      <c r="F26" s="32">
        <v>1</v>
      </c>
      <c r="G26" s="32">
        <v>3</v>
      </c>
      <c r="H26" s="33" t="s">
        <v>97</v>
      </c>
    </row>
    <row r="27" spans="1:8" x14ac:dyDescent="0.3">
      <c r="A27" s="29">
        <v>24</v>
      </c>
      <c r="B27" s="29" t="s">
        <v>147</v>
      </c>
      <c r="C27" s="24" t="s">
        <v>96</v>
      </c>
      <c r="D27" s="24" t="str">
        <f>IFERROR(INDEX(Partidos!$D$4:$D$107,MATCH($A27,Partidos!$A$4:$A$107,0)),"")</f>
        <v>Uzbekistán</v>
      </c>
      <c r="E27" s="24" t="str">
        <f>IFERROR(INDEX(Partidos!$E$4:$E$107,MATCH($A27,Partidos!$A$4:$A$107,0)),"")</f>
        <v>Colombia</v>
      </c>
      <c r="F27" s="32">
        <v>0</v>
      </c>
      <c r="G27" s="32">
        <v>3</v>
      </c>
      <c r="H27" s="33" t="s">
        <v>97</v>
      </c>
    </row>
    <row r="28" spans="1:8" x14ac:dyDescent="0.3">
      <c r="A28" s="31">
        <v>25</v>
      </c>
      <c r="B28" s="31" t="s">
        <v>156</v>
      </c>
      <c r="C28" s="24" t="s">
        <v>96</v>
      </c>
      <c r="D28" s="24" t="str">
        <f>IFERROR(INDEX(Partidos!$D$4:$D$107,MATCH($A28,Partidos!$A$4:$A$107,0)),"")</f>
        <v>República Checa</v>
      </c>
      <c r="E28" s="24" t="str">
        <f>IFERROR(INDEX(Partidos!$E$4:$E$107,MATCH($A28,Partidos!$A$4:$A$107,0)),"")</f>
        <v>Sudáfrica</v>
      </c>
      <c r="F28" s="32">
        <v>1</v>
      </c>
      <c r="G28" s="32">
        <v>1</v>
      </c>
      <c r="H28" s="33" t="s">
        <v>97</v>
      </c>
    </row>
    <row r="29" spans="1:8" x14ac:dyDescent="0.3">
      <c r="A29" s="29">
        <v>26</v>
      </c>
      <c r="B29" s="29" t="s">
        <v>156</v>
      </c>
      <c r="C29" s="24" t="s">
        <v>96</v>
      </c>
      <c r="D29" s="24" t="str">
        <f>IFERROR(INDEX(Partidos!$D$4:$D$107,MATCH($A29,Partidos!$A$4:$A$107,0)),"")</f>
        <v>Suiza</v>
      </c>
      <c r="E29" s="24" t="str">
        <f>IFERROR(INDEX(Partidos!$E$4:$E$107,MATCH($A29,Partidos!$A$4:$A$107,0)),"")</f>
        <v>Bosnia y Herzegovina</v>
      </c>
      <c r="F29" s="32">
        <v>2</v>
      </c>
      <c r="G29" s="32">
        <v>0</v>
      </c>
      <c r="H29" s="33" t="s">
        <v>97</v>
      </c>
    </row>
    <row r="30" spans="1:8" x14ac:dyDescent="0.3">
      <c r="A30" s="31">
        <v>27</v>
      </c>
      <c r="B30" s="31" t="s">
        <v>156</v>
      </c>
      <c r="C30" s="24" t="s">
        <v>96</v>
      </c>
      <c r="D30" s="24" t="str">
        <f>IFERROR(INDEX(Partidos!$D$4:$D$107,MATCH($A30,Partidos!$A$4:$A$107,0)),"")</f>
        <v>Canadá</v>
      </c>
      <c r="E30" s="24" t="str">
        <f>IFERROR(INDEX(Partidos!$E$4:$E$107,MATCH($A30,Partidos!$A$4:$A$107,0)),"")</f>
        <v>Catar</v>
      </c>
      <c r="F30" s="32">
        <v>2</v>
      </c>
      <c r="G30" s="32">
        <v>0</v>
      </c>
      <c r="H30" s="33" t="s">
        <v>97</v>
      </c>
    </row>
    <row r="31" spans="1:8" x14ac:dyDescent="0.3">
      <c r="A31" s="29">
        <v>28</v>
      </c>
      <c r="B31" s="29" t="s">
        <v>156</v>
      </c>
      <c r="C31" s="24" t="s">
        <v>96</v>
      </c>
      <c r="D31" s="24" t="str">
        <f>IFERROR(INDEX(Partidos!$D$4:$D$107,MATCH($A31,Partidos!$A$4:$A$107,0)),"")</f>
        <v>México</v>
      </c>
      <c r="E31" s="24" t="str">
        <f>IFERROR(INDEX(Partidos!$E$4:$E$107,MATCH($A31,Partidos!$A$4:$A$107,0)),"")</f>
        <v>República de Corea</v>
      </c>
      <c r="F31" s="32">
        <v>2</v>
      </c>
      <c r="G31" s="32">
        <v>0</v>
      </c>
      <c r="H31" s="33" t="s">
        <v>97</v>
      </c>
    </row>
    <row r="32" spans="1:8" x14ac:dyDescent="0.3">
      <c r="A32" s="31">
        <v>29</v>
      </c>
      <c r="B32" s="31" t="s">
        <v>157</v>
      </c>
      <c r="C32" s="24" t="s">
        <v>96</v>
      </c>
      <c r="D32" s="24" t="str">
        <f>IFERROR(INDEX(Partidos!$D$4:$D$107,MATCH($A32,Partidos!$A$4:$A$107,0)),"")</f>
        <v>Estados Unidos</v>
      </c>
      <c r="E32" s="24" t="str">
        <f>IFERROR(INDEX(Partidos!$E$4:$E$107,MATCH($A32,Partidos!$A$4:$A$107,0)),"")</f>
        <v>Australia</v>
      </c>
      <c r="F32" s="32">
        <v>3</v>
      </c>
      <c r="G32" s="32">
        <v>1</v>
      </c>
      <c r="H32" s="33" t="s">
        <v>97</v>
      </c>
    </row>
    <row r="33" spans="1:8" x14ac:dyDescent="0.3">
      <c r="A33" s="29">
        <v>30</v>
      </c>
      <c r="B33" s="29" t="s">
        <v>157</v>
      </c>
      <c r="C33" s="24" t="s">
        <v>96</v>
      </c>
      <c r="D33" s="24" t="str">
        <f>IFERROR(INDEX(Partidos!$D$4:$D$107,MATCH($A33,Partidos!$A$4:$A$107,0)),"")</f>
        <v>Escocia</v>
      </c>
      <c r="E33" s="24" t="str">
        <f>IFERROR(INDEX(Partidos!$E$4:$E$107,MATCH($A33,Partidos!$A$4:$A$107,0)),"")</f>
        <v>Marruecos</v>
      </c>
      <c r="F33" s="32">
        <v>0</v>
      </c>
      <c r="G33" s="32">
        <v>3</v>
      </c>
      <c r="H33" s="33" t="s">
        <v>97</v>
      </c>
    </row>
    <row r="34" spans="1:8" x14ac:dyDescent="0.3">
      <c r="A34" s="31">
        <v>31</v>
      </c>
      <c r="B34" s="31" t="s">
        <v>157</v>
      </c>
      <c r="C34" s="24" t="s">
        <v>96</v>
      </c>
      <c r="D34" s="24" t="str">
        <f>IFERROR(INDEX(Partidos!$D$4:$D$107,MATCH($A34,Partidos!$A$4:$A$107,0)),"")</f>
        <v>Brasil</v>
      </c>
      <c r="E34" s="24" t="str">
        <f>IFERROR(INDEX(Partidos!$E$4:$E$107,MATCH($A34,Partidos!$A$4:$A$107,0)),"")</f>
        <v>Haití</v>
      </c>
      <c r="F34" s="32">
        <v>6</v>
      </c>
      <c r="G34" s="32">
        <v>0</v>
      </c>
      <c r="H34" s="33" t="s">
        <v>97</v>
      </c>
    </row>
    <row r="35" spans="1:8" x14ac:dyDescent="0.3">
      <c r="A35" s="29">
        <v>32</v>
      </c>
      <c r="B35" s="29" t="s">
        <v>157</v>
      </c>
      <c r="C35" s="24" t="s">
        <v>96</v>
      </c>
      <c r="D35" s="24" t="str">
        <f>IFERROR(INDEX(Partidos!$D$4:$D$107,MATCH($A35,Partidos!$A$4:$A$107,0)),"")</f>
        <v>Turquía</v>
      </c>
      <c r="E35" s="24" t="str">
        <f>IFERROR(INDEX(Partidos!$E$4:$E$107,MATCH($A35,Partidos!$A$4:$A$107,0)),"")</f>
        <v>Paraguay</v>
      </c>
      <c r="F35" s="32">
        <v>2</v>
      </c>
      <c r="G35" s="32">
        <v>1</v>
      </c>
      <c r="H35" s="33" t="s">
        <v>97</v>
      </c>
    </row>
    <row r="36" spans="1:8" x14ac:dyDescent="0.3">
      <c r="A36" s="31">
        <v>33</v>
      </c>
      <c r="B36" s="31" t="s">
        <v>158</v>
      </c>
      <c r="C36" s="24" t="s">
        <v>96</v>
      </c>
      <c r="D36" s="24" t="str">
        <f>IFERROR(INDEX(Partidos!$D$4:$D$107,MATCH($A36,Partidos!$A$4:$A$107,0)),"")</f>
        <v>Países Bajos</v>
      </c>
      <c r="E36" s="24" t="str">
        <f>IFERROR(INDEX(Partidos!$E$4:$E$107,MATCH($A36,Partidos!$A$4:$A$107,0)),"")</f>
        <v>Suecia</v>
      </c>
      <c r="F36" s="32">
        <v>1</v>
      </c>
      <c r="G36" s="32">
        <v>0</v>
      </c>
      <c r="H36" s="33" t="s">
        <v>97</v>
      </c>
    </row>
    <row r="37" spans="1:8" x14ac:dyDescent="0.3">
      <c r="A37" s="29">
        <v>34</v>
      </c>
      <c r="B37" s="29" t="s">
        <v>158</v>
      </c>
      <c r="C37" s="24" t="s">
        <v>96</v>
      </c>
      <c r="D37" s="24" t="str">
        <f>IFERROR(INDEX(Partidos!$D$4:$D$107,MATCH($A37,Partidos!$A$4:$A$107,0)),"")</f>
        <v>Alemania</v>
      </c>
      <c r="E37" s="24" t="str">
        <f>IFERROR(INDEX(Partidos!$E$4:$E$107,MATCH($A37,Partidos!$A$4:$A$107,0)),"")</f>
        <v>Costa de Marfil</v>
      </c>
      <c r="F37" s="32">
        <v>3</v>
      </c>
      <c r="G37" s="32">
        <v>1</v>
      </c>
      <c r="H37" s="33" t="s">
        <v>97</v>
      </c>
    </row>
    <row r="38" spans="1:8" x14ac:dyDescent="0.3">
      <c r="A38" s="31">
        <v>35</v>
      </c>
      <c r="B38" s="31" t="s">
        <v>158</v>
      </c>
      <c r="C38" s="24" t="s">
        <v>96</v>
      </c>
      <c r="D38" s="24" t="str">
        <f>IFERROR(INDEX(Partidos!$D$4:$D$107,MATCH($A38,Partidos!$A$4:$A$107,0)),"")</f>
        <v>Ecuador</v>
      </c>
      <c r="E38" s="24" t="str">
        <f>IFERROR(INDEX(Partidos!$E$4:$E$107,MATCH($A38,Partidos!$A$4:$A$107,0)),"")</f>
        <v>Curazao</v>
      </c>
      <c r="F38" s="32">
        <v>5</v>
      </c>
      <c r="G38" s="32">
        <v>1</v>
      </c>
      <c r="H38" s="33" t="s">
        <v>97</v>
      </c>
    </row>
    <row r="39" spans="1:8" x14ac:dyDescent="0.3">
      <c r="A39" s="29">
        <v>36</v>
      </c>
      <c r="B39" s="29" t="s">
        <v>158</v>
      </c>
      <c r="C39" s="24" t="s">
        <v>96</v>
      </c>
      <c r="D39" s="24" t="str">
        <f>IFERROR(INDEX(Partidos!$D$4:$D$107,MATCH($A39,Partidos!$A$4:$A$107,0)),"")</f>
        <v>Túnez</v>
      </c>
      <c r="E39" s="24" t="str">
        <f>IFERROR(INDEX(Partidos!$E$4:$E$107,MATCH($A39,Partidos!$A$4:$A$107,0)),"")</f>
        <v>Japón</v>
      </c>
      <c r="F39" s="32">
        <v>0</v>
      </c>
      <c r="G39" s="32">
        <v>1</v>
      </c>
      <c r="H39" s="33" t="s">
        <v>97</v>
      </c>
    </row>
    <row r="40" spans="1:8" x14ac:dyDescent="0.3">
      <c r="A40" s="31">
        <v>37</v>
      </c>
      <c r="B40" s="31" t="s">
        <v>161</v>
      </c>
      <c r="C40" s="24" t="s">
        <v>96</v>
      </c>
      <c r="D40" s="24" t="str">
        <f>IFERROR(INDEX(Partidos!$D$4:$D$107,MATCH($A40,Partidos!$A$4:$A$107,0)),"")</f>
        <v>España</v>
      </c>
      <c r="E40" s="24" t="str">
        <f>IFERROR(INDEX(Partidos!$E$4:$E$107,MATCH($A40,Partidos!$A$4:$A$107,0)),"")</f>
        <v>Arabia Saudí</v>
      </c>
      <c r="F40" s="32">
        <v>4</v>
      </c>
      <c r="G40" s="32">
        <v>0</v>
      </c>
      <c r="H40" s="33" t="s">
        <v>97</v>
      </c>
    </row>
    <row r="41" spans="1:8" x14ac:dyDescent="0.3">
      <c r="A41" s="29">
        <v>38</v>
      </c>
      <c r="B41" s="29" t="s">
        <v>161</v>
      </c>
      <c r="C41" s="24" t="s">
        <v>96</v>
      </c>
      <c r="D41" s="24" t="str">
        <f>IFERROR(INDEX(Partidos!$D$4:$D$107,MATCH($A41,Partidos!$A$4:$A$107,0)),"")</f>
        <v>Bélgica</v>
      </c>
      <c r="E41" s="24" t="str">
        <f>IFERROR(INDEX(Partidos!$E$4:$E$107,MATCH($A41,Partidos!$A$4:$A$107,0)),"")</f>
        <v>Irán</v>
      </c>
      <c r="F41" s="32">
        <v>3</v>
      </c>
      <c r="G41" s="32">
        <v>0</v>
      </c>
      <c r="H41" s="33" t="s">
        <v>97</v>
      </c>
    </row>
    <row r="42" spans="1:8" x14ac:dyDescent="0.3">
      <c r="A42" s="31">
        <v>39</v>
      </c>
      <c r="B42" s="31" t="s">
        <v>161</v>
      </c>
      <c r="C42" s="24" t="s">
        <v>96</v>
      </c>
      <c r="D42" s="24" t="str">
        <f>IFERROR(INDEX(Partidos!$D$4:$D$107,MATCH($A42,Partidos!$A$4:$A$107,0)),"")</f>
        <v>Uruguay</v>
      </c>
      <c r="E42" s="24" t="str">
        <f>IFERROR(INDEX(Partidos!$E$4:$E$107,MATCH($A42,Partidos!$A$4:$A$107,0)),"")</f>
        <v>Cabo Verde</v>
      </c>
      <c r="F42" s="32">
        <v>4</v>
      </c>
      <c r="G42" s="32">
        <v>0</v>
      </c>
      <c r="H42" s="33" t="s">
        <v>97</v>
      </c>
    </row>
    <row r="43" spans="1:8" x14ac:dyDescent="0.3">
      <c r="A43" s="29">
        <v>40</v>
      </c>
      <c r="B43" s="29" t="s">
        <v>161</v>
      </c>
      <c r="C43" s="24" t="s">
        <v>96</v>
      </c>
      <c r="D43" s="24" t="str">
        <f>IFERROR(INDEX(Partidos!$D$4:$D$107,MATCH($A43,Partidos!$A$4:$A$107,0)),"")</f>
        <v>Nueva Zelanda</v>
      </c>
      <c r="E43" s="24" t="str">
        <f>IFERROR(INDEX(Partidos!$E$4:$E$107,MATCH($A43,Partidos!$A$4:$A$107,0)),"")</f>
        <v>Egipto</v>
      </c>
      <c r="F43" s="32">
        <v>0</v>
      </c>
      <c r="G43" s="32">
        <v>2</v>
      </c>
      <c r="H43" s="33" t="s">
        <v>97</v>
      </c>
    </row>
    <row r="44" spans="1:8" x14ac:dyDescent="0.3">
      <c r="A44" s="31">
        <v>41</v>
      </c>
      <c r="B44" s="31" t="s">
        <v>162</v>
      </c>
      <c r="C44" s="24" t="s">
        <v>96</v>
      </c>
      <c r="D44" s="24" t="str">
        <f>IFERROR(INDEX(Partidos!$D$4:$D$107,MATCH($A44,Partidos!$A$4:$A$107,0)),"")</f>
        <v>Argentina</v>
      </c>
      <c r="E44" s="24" t="str">
        <f>IFERROR(INDEX(Partidos!$E$4:$E$107,MATCH($A44,Partidos!$A$4:$A$107,0)),"")</f>
        <v>Austria</v>
      </c>
      <c r="F44" s="32">
        <v>2</v>
      </c>
      <c r="G44" s="32">
        <v>1</v>
      </c>
      <c r="H44" s="33" t="s">
        <v>97</v>
      </c>
    </row>
    <row r="45" spans="1:8" x14ac:dyDescent="0.3">
      <c r="A45" s="29">
        <v>42</v>
      </c>
      <c r="B45" s="29" t="s">
        <v>162</v>
      </c>
      <c r="C45" s="24" t="s">
        <v>96</v>
      </c>
      <c r="D45" s="24" t="str">
        <f>IFERROR(INDEX(Partidos!$D$4:$D$107,MATCH($A45,Partidos!$A$4:$A$107,0)),"")</f>
        <v>Francia</v>
      </c>
      <c r="E45" s="24" t="str">
        <f>IFERROR(INDEX(Partidos!$E$4:$E$107,MATCH($A45,Partidos!$A$4:$A$107,0)),"")</f>
        <v>Irak</v>
      </c>
      <c r="F45" s="32">
        <v>3</v>
      </c>
      <c r="G45" s="32">
        <v>0</v>
      </c>
      <c r="H45" s="33" t="s">
        <v>97</v>
      </c>
    </row>
    <row r="46" spans="1:8" x14ac:dyDescent="0.3">
      <c r="A46" s="31">
        <v>43</v>
      </c>
      <c r="B46" s="31" t="s">
        <v>162</v>
      </c>
      <c r="C46" s="24" t="s">
        <v>96</v>
      </c>
      <c r="D46" s="24" t="str">
        <f>IFERROR(INDEX(Partidos!$D$4:$D$107,MATCH($A46,Partidos!$A$4:$A$107,0)),"")</f>
        <v>Noruega</v>
      </c>
      <c r="E46" s="24" t="str">
        <f>IFERROR(INDEX(Partidos!$E$4:$E$107,MATCH($A46,Partidos!$A$4:$A$107,0)),"")</f>
        <v>Senegal</v>
      </c>
      <c r="F46" s="32">
        <v>1</v>
      </c>
      <c r="G46" s="32">
        <v>1</v>
      </c>
      <c r="H46" s="33" t="s">
        <v>97</v>
      </c>
    </row>
    <row r="47" spans="1:8" x14ac:dyDescent="0.3">
      <c r="A47" s="29">
        <v>44</v>
      </c>
      <c r="B47" s="29" t="s">
        <v>162</v>
      </c>
      <c r="C47" s="24" t="s">
        <v>96</v>
      </c>
      <c r="D47" s="24" t="str">
        <f>IFERROR(INDEX(Partidos!$D$4:$D$107,MATCH($A47,Partidos!$A$4:$A$107,0)),"")</f>
        <v>Jordania</v>
      </c>
      <c r="E47" s="24" t="str">
        <f>IFERROR(INDEX(Partidos!$E$4:$E$107,MATCH($A47,Partidos!$A$4:$A$107,0)),"")</f>
        <v>Argelia</v>
      </c>
      <c r="F47" s="32">
        <v>0</v>
      </c>
      <c r="G47" s="32">
        <v>2</v>
      </c>
      <c r="H47" s="33" t="s">
        <v>97</v>
      </c>
    </row>
    <row r="48" spans="1:8" x14ac:dyDescent="0.3">
      <c r="A48" s="31">
        <v>45</v>
      </c>
      <c r="B48" s="31" t="s">
        <v>164</v>
      </c>
      <c r="C48" s="24" t="s">
        <v>96</v>
      </c>
      <c r="D48" s="24" t="str">
        <f>IFERROR(INDEX(Partidos!$D$4:$D$107,MATCH($A48,Partidos!$A$4:$A$107,0)),"")</f>
        <v>Portugal</v>
      </c>
      <c r="E48" s="24" t="str">
        <f>IFERROR(INDEX(Partidos!$E$4:$E$107,MATCH($A48,Partidos!$A$4:$A$107,0)),"")</f>
        <v>Uzbekistán</v>
      </c>
      <c r="F48" s="32">
        <v>6</v>
      </c>
      <c r="G48" s="32">
        <v>1</v>
      </c>
      <c r="H48" s="33" t="s">
        <v>97</v>
      </c>
    </row>
    <row r="49" spans="1:8" x14ac:dyDescent="0.3">
      <c r="A49" s="29">
        <v>46</v>
      </c>
      <c r="B49" s="29" t="s">
        <v>164</v>
      </c>
      <c r="C49" s="24" t="s">
        <v>96</v>
      </c>
      <c r="D49" s="24" t="str">
        <f>IFERROR(INDEX(Partidos!$D$4:$D$107,MATCH($A49,Partidos!$A$4:$A$107,0)),"")</f>
        <v>Inglaterra</v>
      </c>
      <c r="E49" s="24" t="str">
        <f>IFERROR(INDEX(Partidos!$E$4:$E$107,MATCH($A49,Partidos!$A$4:$A$107,0)),"")</f>
        <v>Ghana</v>
      </c>
      <c r="F49" s="32">
        <v>2</v>
      </c>
      <c r="G49" s="32">
        <v>1</v>
      </c>
      <c r="H49" s="33" t="s">
        <v>97</v>
      </c>
    </row>
    <row r="50" spans="1:8" x14ac:dyDescent="0.3">
      <c r="A50" s="31">
        <v>47</v>
      </c>
      <c r="B50" s="31" t="s">
        <v>164</v>
      </c>
      <c r="C50" s="24" t="s">
        <v>96</v>
      </c>
      <c r="D50" s="24" t="str">
        <f>IFERROR(INDEX(Partidos!$D$4:$D$107,MATCH($A50,Partidos!$A$4:$A$107,0)),"")</f>
        <v>Panamá</v>
      </c>
      <c r="E50" s="24" t="str">
        <f>IFERROR(INDEX(Partidos!$E$4:$E$107,MATCH($A50,Partidos!$A$4:$A$107,0)),"")</f>
        <v>Croacia</v>
      </c>
      <c r="F50" s="32">
        <v>1</v>
      </c>
      <c r="G50" s="32">
        <v>2</v>
      </c>
      <c r="H50" s="33" t="s">
        <v>97</v>
      </c>
    </row>
    <row r="51" spans="1:8" x14ac:dyDescent="0.3">
      <c r="A51" s="29">
        <v>48</v>
      </c>
      <c r="B51" s="29" t="s">
        <v>164</v>
      </c>
      <c r="C51" s="24" t="s">
        <v>96</v>
      </c>
      <c r="D51" s="24" t="str">
        <f>IFERROR(INDEX(Partidos!$D$4:$D$107,MATCH($A51,Partidos!$A$4:$A$107,0)),"")</f>
        <v>Colombia</v>
      </c>
      <c r="E51" s="24" t="str">
        <f>IFERROR(INDEX(Partidos!$E$4:$E$107,MATCH($A51,Partidos!$A$4:$A$107,0)),"")</f>
        <v>RD Congo</v>
      </c>
      <c r="F51" s="32">
        <v>4</v>
      </c>
      <c r="G51" s="32">
        <v>1</v>
      </c>
      <c r="H51" s="33" t="s">
        <v>97</v>
      </c>
    </row>
    <row r="52" spans="1:8" x14ac:dyDescent="0.3">
      <c r="A52" s="31">
        <v>49</v>
      </c>
      <c r="B52" s="31" t="s">
        <v>165</v>
      </c>
      <c r="C52" s="24" t="s">
        <v>96</v>
      </c>
      <c r="D52" s="24" t="str">
        <f>IFERROR(INDEX(Partidos!$D$4:$D$107,MATCH($A52,Partidos!$A$4:$A$107,0)),"")</f>
        <v>Suiza</v>
      </c>
      <c r="E52" s="24" t="str">
        <f>IFERROR(INDEX(Partidos!$E$4:$E$107,MATCH($A52,Partidos!$A$4:$A$107,0)),"")</f>
        <v>Canadá</v>
      </c>
      <c r="F52" s="32">
        <v>2</v>
      </c>
      <c r="G52" s="32">
        <v>2</v>
      </c>
      <c r="H52" s="33" t="s">
        <v>97</v>
      </c>
    </row>
    <row r="53" spans="1:8" x14ac:dyDescent="0.3">
      <c r="A53" s="29">
        <v>50</v>
      </c>
      <c r="B53" s="29" t="s">
        <v>165</v>
      </c>
      <c r="C53" s="24" t="s">
        <v>96</v>
      </c>
      <c r="D53" s="24" t="str">
        <f>IFERROR(INDEX(Partidos!$D$4:$D$107,MATCH($A53,Partidos!$A$4:$A$107,0)),"")</f>
        <v>Bosnia y Herzegovina</v>
      </c>
      <c r="E53" s="24" t="str">
        <f>IFERROR(INDEX(Partidos!$E$4:$E$107,MATCH($A53,Partidos!$A$4:$A$107,0)),"")</f>
        <v>Catar</v>
      </c>
      <c r="F53" s="32">
        <v>2</v>
      </c>
      <c r="G53" s="32">
        <v>1</v>
      </c>
      <c r="H53" s="33" t="s">
        <v>97</v>
      </c>
    </row>
    <row r="54" spans="1:8" x14ac:dyDescent="0.3">
      <c r="A54" s="31">
        <v>51</v>
      </c>
      <c r="B54" s="31" t="s">
        <v>165</v>
      </c>
      <c r="C54" s="24" t="s">
        <v>96</v>
      </c>
      <c r="D54" s="24" t="str">
        <f>IFERROR(INDEX(Partidos!$D$4:$D$107,MATCH($A54,Partidos!$A$4:$A$107,0)),"")</f>
        <v>Escocia</v>
      </c>
      <c r="E54" s="24" t="str">
        <f>IFERROR(INDEX(Partidos!$E$4:$E$107,MATCH($A54,Partidos!$A$4:$A$107,0)),"")</f>
        <v>Brasil</v>
      </c>
      <c r="F54" s="32">
        <v>1</v>
      </c>
      <c r="G54" s="32">
        <v>3</v>
      </c>
      <c r="H54" s="33" t="s">
        <v>97</v>
      </c>
    </row>
    <row r="55" spans="1:8" x14ac:dyDescent="0.3">
      <c r="A55" s="29">
        <v>52</v>
      </c>
      <c r="B55" s="29" t="s">
        <v>165</v>
      </c>
      <c r="C55" s="24" t="s">
        <v>96</v>
      </c>
      <c r="D55" s="24" t="str">
        <f>IFERROR(INDEX(Partidos!$D$4:$D$107,MATCH($A55,Partidos!$A$4:$A$107,0)),"")</f>
        <v>Marruecos</v>
      </c>
      <c r="E55" s="24" t="str">
        <f>IFERROR(INDEX(Partidos!$E$4:$E$107,MATCH($A55,Partidos!$A$4:$A$107,0)),"")</f>
        <v>Haití</v>
      </c>
      <c r="F55" s="32">
        <v>5</v>
      </c>
      <c r="G55" s="32">
        <v>1</v>
      </c>
      <c r="H55" s="33" t="s">
        <v>97</v>
      </c>
    </row>
    <row r="56" spans="1:8" x14ac:dyDescent="0.3">
      <c r="A56" s="31">
        <v>53</v>
      </c>
      <c r="B56" s="31" t="s">
        <v>165</v>
      </c>
      <c r="C56" s="24" t="s">
        <v>96</v>
      </c>
      <c r="D56" s="24" t="str">
        <f>IFERROR(INDEX(Partidos!$D$4:$D$107,MATCH($A56,Partidos!$A$4:$A$107,0)),"")</f>
        <v>República Checa</v>
      </c>
      <c r="E56" s="24" t="str">
        <f>IFERROR(INDEX(Partidos!$E$4:$E$107,MATCH($A56,Partidos!$A$4:$A$107,0)),"")</f>
        <v>México</v>
      </c>
      <c r="F56" s="32">
        <v>1</v>
      </c>
      <c r="G56" s="32">
        <v>2</v>
      </c>
      <c r="H56" s="33" t="s">
        <v>97</v>
      </c>
    </row>
    <row r="57" spans="1:8" x14ac:dyDescent="0.3">
      <c r="A57" s="29">
        <v>54</v>
      </c>
      <c r="B57" s="29" t="s">
        <v>165</v>
      </c>
      <c r="C57" s="24" t="s">
        <v>96</v>
      </c>
      <c r="D57" s="24" t="str">
        <f>IFERROR(INDEX(Partidos!$D$4:$D$107,MATCH($A57,Partidos!$A$4:$A$107,0)),"")</f>
        <v>Sudáfrica</v>
      </c>
      <c r="E57" s="24" t="str">
        <f>IFERROR(INDEX(Partidos!$E$4:$E$107,MATCH($A57,Partidos!$A$4:$A$107,0)),"")</f>
        <v>República de Corea</v>
      </c>
      <c r="F57" s="32">
        <v>0</v>
      </c>
      <c r="G57" s="32">
        <v>0</v>
      </c>
      <c r="H57" s="33" t="s">
        <v>97</v>
      </c>
    </row>
    <row r="58" spans="1:8" x14ac:dyDescent="0.3">
      <c r="A58" s="31">
        <v>55</v>
      </c>
      <c r="B58" s="31" t="s">
        <v>166</v>
      </c>
      <c r="C58" s="24" t="s">
        <v>96</v>
      </c>
      <c r="D58" s="24" t="str">
        <f>IFERROR(INDEX(Partidos!$D$4:$D$107,MATCH($A58,Partidos!$A$4:$A$107,0)),"")</f>
        <v>Curazao</v>
      </c>
      <c r="E58" s="24" t="str">
        <f>IFERROR(INDEX(Partidos!$E$4:$E$107,MATCH($A58,Partidos!$A$4:$A$107,0)),"")</f>
        <v>Costa de Marfil</v>
      </c>
      <c r="F58" s="32">
        <v>1</v>
      </c>
      <c r="G58" s="32">
        <v>4</v>
      </c>
      <c r="H58" s="33" t="s">
        <v>97</v>
      </c>
    </row>
    <row r="59" spans="1:8" x14ac:dyDescent="0.3">
      <c r="A59" s="29">
        <v>56</v>
      </c>
      <c r="B59" s="29" t="s">
        <v>166</v>
      </c>
      <c r="C59" s="24" t="s">
        <v>96</v>
      </c>
      <c r="D59" s="24" t="str">
        <f>IFERROR(INDEX(Partidos!$D$4:$D$107,MATCH($A59,Partidos!$A$4:$A$107,0)),"")</f>
        <v>Ecuador</v>
      </c>
      <c r="E59" s="24" t="str">
        <f>IFERROR(INDEX(Partidos!$E$4:$E$107,MATCH($A59,Partidos!$A$4:$A$107,0)),"")</f>
        <v>Alemania</v>
      </c>
      <c r="F59" s="32">
        <v>2</v>
      </c>
      <c r="G59" s="32">
        <v>2</v>
      </c>
      <c r="H59" s="33" t="s">
        <v>97</v>
      </c>
    </row>
    <row r="60" spans="1:8" x14ac:dyDescent="0.3">
      <c r="A60" s="31">
        <v>57</v>
      </c>
      <c r="B60" s="31" t="s">
        <v>166</v>
      </c>
      <c r="C60" s="24" t="s">
        <v>96</v>
      </c>
      <c r="D60" s="24" t="str">
        <f>IFERROR(INDEX(Partidos!$D$4:$D$107,MATCH($A60,Partidos!$A$4:$A$107,0)),"")</f>
        <v>Japón</v>
      </c>
      <c r="E60" s="24" t="str">
        <f>IFERROR(INDEX(Partidos!$E$4:$E$107,MATCH($A60,Partidos!$A$4:$A$107,0)),"")</f>
        <v>Suecia</v>
      </c>
      <c r="F60" s="32">
        <v>1</v>
      </c>
      <c r="G60" s="32">
        <v>1</v>
      </c>
      <c r="H60" s="33" t="s">
        <v>97</v>
      </c>
    </row>
    <row r="61" spans="1:8" x14ac:dyDescent="0.3">
      <c r="A61" s="29">
        <v>58</v>
      </c>
      <c r="B61" s="29" t="s">
        <v>166</v>
      </c>
      <c r="C61" s="24" t="s">
        <v>96</v>
      </c>
      <c r="D61" s="24" t="str">
        <f>IFERROR(INDEX(Partidos!$D$4:$D$107,MATCH($A61,Partidos!$A$4:$A$107,0)),"")</f>
        <v>Túnez</v>
      </c>
      <c r="E61" s="24" t="str">
        <f>IFERROR(INDEX(Partidos!$E$4:$E$107,MATCH($A61,Partidos!$A$4:$A$107,0)),"")</f>
        <v>Países Bajos</v>
      </c>
      <c r="F61" s="32">
        <v>1</v>
      </c>
      <c r="G61" s="32">
        <v>3</v>
      </c>
      <c r="H61" s="33" t="s">
        <v>97</v>
      </c>
    </row>
    <row r="62" spans="1:8" x14ac:dyDescent="0.3">
      <c r="A62" s="31">
        <v>59</v>
      </c>
      <c r="B62" s="31" t="s">
        <v>166</v>
      </c>
      <c r="C62" s="24" t="s">
        <v>96</v>
      </c>
      <c r="D62" s="24" t="str">
        <f>IFERROR(INDEX(Partidos!$D$4:$D$107,MATCH($A62,Partidos!$A$4:$A$107,0)),"")</f>
        <v>Turquía</v>
      </c>
      <c r="E62" s="24" t="str">
        <f>IFERROR(INDEX(Partidos!$E$4:$E$107,MATCH($A62,Partidos!$A$4:$A$107,0)),"")</f>
        <v>Estados Unidos</v>
      </c>
      <c r="F62" s="32">
        <v>1</v>
      </c>
      <c r="G62" s="32">
        <v>1</v>
      </c>
      <c r="H62" s="33" t="s">
        <v>97</v>
      </c>
    </row>
    <row r="63" spans="1:8" x14ac:dyDescent="0.3">
      <c r="A63" s="29">
        <v>60</v>
      </c>
      <c r="B63" s="29" t="s">
        <v>166</v>
      </c>
      <c r="C63" s="24" t="s">
        <v>96</v>
      </c>
      <c r="D63" s="24" t="str">
        <f>IFERROR(INDEX(Partidos!$D$4:$D$107,MATCH($A63,Partidos!$A$4:$A$107,0)),"")</f>
        <v>Paraguay</v>
      </c>
      <c r="E63" s="24" t="str">
        <f>IFERROR(INDEX(Partidos!$E$4:$E$107,MATCH($A63,Partidos!$A$4:$A$107,0)),"")</f>
        <v>Australia</v>
      </c>
      <c r="F63" s="32">
        <v>2</v>
      </c>
      <c r="G63" s="32">
        <v>0</v>
      </c>
      <c r="H63" s="33" t="s">
        <v>97</v>
      </c>
    </row>
    <row r="64" spans="1:8" x14ac:dyDescent="0.3">
      <c r="A64" s="31">
        <v>61</v>
      </c>
      <c r="B64" s="31" t="s">
        <v>167</v>
      </c>
      <c r="C64" s="24" t="s">
        <v>96</v>
      </c>
      <c r="D64" s="24" t="str">
        <f>IFERROR(INDEX(Partidos!$D$4:$D$107,MATCH($A64,Partidos!$A$4:$A$107,0)),"")</f>
        <v>Noruega</v>
      </c>
      <c r="E64" s="24" t="str">
        <f>IFERROR(INDEX(Partidos!$E$4:$E$107,MATCH($A64,Partidos!$A$4:$A$107,0)),"")</f>
        <v>Francia</v>
      </c>
      <c r="F64" s="32">
        <v>2</v>
      </c>
      <c r="G64" s="32">
        <v>2</v>
      </c>
      <c r="H64" s="33" t="s">
        <v>97</v>
      </c>
    </row>
    <row r="65" spans="1:8" x14ac:dyDescent="0.3">
      <c r="A65" s="29">
        <v>62</v>
      </c>
      <c r="B65" s="29" t="s">
        <v>167</v>
      </c>
      <c r="C65" s="24" t="s">
        <v>96</v>
      </c>
      <c r="D65" s="24" t="str">
        <f>IFERROR(INDEX(Partidos!$D$4:$D$107,MATCH($A65,Partidos!$A$4:$A$107,0)),"")</f>
        <v>Senegal</v>
      </c>
      <c r="E65" s="24" t="str">
        <f>IFERROR(INDEX(Partidos!$E$4:$E$107,MATCH($A65,Partidos!$A$4:$A$107,0)),"")</f>
        <v>Irak</v>
      </c>
      <c r="F65" s="32">
        <v>3</v>
      </c>
      <c r="G65" s="32">
        <v>0</v>
      </c>
      <c r="H65" s="33" t="s">
        <v>97</v>
      </c>
    </row>
    <row r="66" spans="1:8" x14ac:dyDescent="0.3">
      <c r="A66" s="31">
        <v>63</v>
      </c>
      <c r="B66" s="31" t="s">
        <v>167</v>
      </c>
      <c r="C66" s="24" t="s">
        <v>96</v>
      </c>
      <c r="D66" s="24" t="str">
        <f>IFERROR(INDEX(Partidos!$D$4:$D$107,MATCH($A66,Partidos!$A$4:$A$107,0)),"")</f>
        <v>Cabo Verde</v>
      </c>
      <c r="E66" s="24" t="str">
        <f>IFERROR(INDEX(Partidos!$E$4:$E$107,MATCH($A66,Partidos!$A$4:$A$107,0)),"")</f>
        <v>Arabia Saudí</v>
      </c>
      <c r="F66" s="32">
        <v>2</v>
      </c>
      <c r="G66" s="32">
        <v>2</v>
      </c>
      <c r="H66" s="33" t="s">
        <v>97</v>
      </c>
    </row>
    <row r="67" spans="1:8" x14ac:dyDescent="0.3">
      <c r="A67" s="29">
        <v>64</v>
      </c>
      <c r="B67" s="29" t="s">
        <v>167</v>
      </c>
      <c r="C67" s="24" t="s">
        <v>96</v>
      </c>
      <c r="D67" s="24" t="str">
        <f>IFERROR(INDEX(Partidos!$D$4:$D$107,MATCH($A67,Partidos!$A$4:$A$107,0)),"")</f>
        <v>Uruguay</v>
      </c>
      <c r="E67" s="24" t="str">
        <f>IFERROR(INDEX(Partidos!$E$4:$E$107,MATCH($A67,Partidos!$A$4:$A$107,0)),"")</f>
        <v>España</v>
      </c>
      <c r="F67" s="32">
        <v>0</v>
      </c>
      <c r="G67" s="32">
        <v>2</v>
      </c>
      <c r="H67" s="33" t="s">
        <v>97</v>
      </c>
    </row>
    <row r="68" spans="1:8" x14ac:dyDescent="0.3">
      <c r="A68" s="31">
        <v>65</v>
      </c>
      <c r="B68" s="31" t="s">
        <v>167</v>
      </c>
      <c r="C68" s="24" t="s">
        <v>96</v>
      </c>
      <c r="D68" s="24" t="str">
        <f>IFERROR(INDEX(Partidos!$D$4:$D$107,MATCH($A68,Partidos!$A$4:$A$107,0)),"")</f>
        <v>Egipto</v>
      </c>
      <c r="E68" s="24" t="str">
        <f>IFERROR(INDEX(Partidos!$E$4:$E$107,MATCH($A68,Partidos!$A$4:$A$107,0)),"")</f>
        <v>Irán</v>
      </c>
      <c r="F68" s="32">
        <v>2</v>
      </c>
      <c r="G68" s="32">
        <v>0</v>
      </c>
      <c r="H68" s="33" t="s">
        <v>97</v>
      </c>
    </row>
    <row r="69" spans="1:8" x14ac:dyDescent="0.3">
      <c r="A69" s="29">
        <v>66</v>
      </c>
      <c r="B69" s="29" t="s">
        <v>167</v>
      </c>
      <c r="C69" s="24" t="s">
        <v>96</v>
      </c>
      <c r="D69" s="24" t="str">
        <f>IFERROR(INDEX(Partidos!$D$4:$D$107,MATCH($A69,Partidos!$A$4:$A$107,0)),"")</f>
        <v>Nueva Zelanda</v>
      </c>
      <c r="E69" s="24" t="str">
        <f>IFERROR(INDEX(Partidos!$E$4:$E$107,MATCH($A69,Partidos!$A$4:$A$107,0)),"")</f>
        <v>Bélgica</v>
      </c>
      <c r="F69" s="32">
        <v>1</v>
      </c>
      <c r="G69" s="32">
        <v>3</v>
      </c>
      <c r="H69" s="33" t="s">
        <v>97</v>
      </c>
    </row>
    <row r="70" spans="1:8" x14ac:dyDescent="0.3">
      <c r="A70" s="31">
        <v>67</v>
      </c>
      <c r="B70" s="31" t="s">
        <v>168</v>
      </c>
      <c r="C70" s="24" t="s">
        <v>96</v>
      </c>
      <c r="D70" s="24" t="str">
        <f>IFERROR(INDEX(Partidos!$D$4:$D$107,MATCH($A70,Partidos!$A$4:$A$107,0)),"")</f>
        <v>Panamá</v>
      </c>
      <c r="E70" s="24" t="str">
        <f>IFERROR(INDEX(Partidos!$E$4:$E$107,MATCH($A70,Partidos!$A$4:$A$107,0)),"")</f>
        <v>Inglaterra</v>
      </c>
      <c r="F70" s="32">
        <v>1</v>
      </c>
      <c r="G70" s="32">
        <v>3</v>
      </c>
      <c r="H70" s="33" t="s">
        <v>97</v>
      </c>
    </row>
    <row r="71" spans="1:8" x14ac:dyDescent="0.3">
      <c r="A71" s="29">
        <v>68</v>
      </c>
      <c r="B71" s="29" t="s">
        <v>168</v>
      </c>
      <c r="C71" s="24" t="s">
        <v>96</v>
      </c>
      <c r="D71" s="24" t="str">
        <f>IFERROR(INDEX(Partidos!$D$4:$D$107,MATCH($A71,Partidos!$A$4:$A$107,0)),"")</f>
        <v>Croacia</v>
      </c>
      <c r="E71" s="24" t="str">
        <f>IFERROR(INDEX(Partidos!$E$4:$E$107,MATCH($A71,Partidos!$A$4:$A$107,0)),"")</f>
        <v>Ghana</v>
      </c>
      <c r="F71" s="32">
        <v>2</v>
      </c>
      <c r="G71" s="32">
        <v>0</v>
      </c>
      <c r="H71" s="33" t="s">
        <v>97</v>
      </c>
    </row>
    <row r="72" spans="1:8" x14ac:dyDescent="0.3">
      <c r="A72" s="31">
        <v>69</v>
      </c>
      <c r="B72" s="31" t="s">
        <v>168</v>
      </c>
      <c r="C72" s="24" t="s">
        <v>96</v>
      </c>
      <c r="D72" s="24" t="str">
        <f>IFERROR(INDEX(Partidos!$D$4:$D$107,MATCH($A72,Partidos!$A$4:$A$107,0)),"")</f>
        <v>Colombia</v>
      </c>
      <c r="E72" s="24" t="str">
        <f>IFERROR(INDEX(Partidos!$E$4:$E$107,MATCH($A72,Partidos!$A$4:$A$107,0)),"")</f>
        <v>Portugal</v>
      </c>
      <c r="F72" s="32">
        <v>2</v>
      </c>
      <c r="G72" s="32">
        <v>3</v>
      </c>
      <c r="H72" s="33" t="s">
        <v>97</v>
      </c>
    </row>
    <row r="73" spans="1:8" x14ac:dyDescent="0.3">
      <c r="A73" s="29">
        <v>70</v>
      </c>
      <c r="B73" s="29" t="s">
        <v>168</v>
      </c>
      <c r="C73" s="24" t="s">
        <v>96</v>
      </c>
      <c r="D73" s="24" t="str">
        <f>IFERROR(INDEX(Partidos!$D$4:$D$107,MATCH($A73,Partidos!$A$4:$A$107,0)),"")</f>
        <v>RD Congo</v>
      </c>
      <c r="E73" s="24" t="str">
        <f>IFERROR(INDEX(Partidos!$E$4:$E$107,MATCH($A73,Partidos!$A$4:$A$107,0)),"")</f>
        <v>Uzbekistán</v>
      </c>
      <c r="F73" s="32">
        <v>3</v>
      </c>
      <c r="G73" s="32">
        <v>0</v>
      </c>
      <c r="H73" s="33" t="s">
        <v>97</v>
      </c>
    </row>
    <row r="74" spans="1:8" x14ac:dyDescent="0.3">
      <c r="A74" s="31">
        <v>71</v>
      </c>
      <c r="B74" s="31" t="s">
        <v>168</v>
      </c>
      <c r="C74" s="24" t="s">
        <v>96</v>
      </c>
      <c r="D74" s="24" t="str">
        <f>IFERROR(INDEX(Partidos!$D$4:$D$107,MATCH($A74,Partidos!$A$4:$A$107,0)),"")</f>
        <v>Argelia</v>
      </c>
      <c r="E74" s="24" t="str">
        <f>IFERROR(INDEX(Partidos!$E$4:$E$107,MATCH($A74,Partidos!$A$4:$A$107,0)),"")</f>
        <v>Austria</v>
      </c>
      <c r="F74" s="32">
        <v>0</v>
      </c>
      <c r="G74" s="32">
        <v>2</v>
      </c>
      <c r="H74" s="33" t="s">
        <v>97</v>
      </c>
    </row>
    <row r="75" spans="1:8" x14ac:dyDescent="0.3">
      <c r="A75" s="29">
        <v>72</v>
      </c>
      <c r="B75" s="29" t="s">
        <v>168</v>
      </c>
      <c r="C75" s="24" t="s">
        <v>96</v>
      </c>
      <c r="D75" s="24" t="str">
        <f>IFERROR(INDEX(Partidos!$D$4:$D$107,MATCH($A75,Partidos!$A$4:$A$107,0)),"")</f>
        <v>Jordania</v>
      </c>
      <c r="E75" s="24" t="str">
        <f>IFERROR(INDEX(Partidos!$E$4:$E$107,MATCH($A75,Partidos!$A$4:$A$107,0)),"")</f>
        <v>Argentina</v>
      </c>
      <c r="F75" s="32">
        <v>0</v>
      </c>
      <c r="G75" s="32">
        <v>3</v>
      </c>
      <c r="H75" s="33" t="s">
        <v>97</v>
      </c>
    </row>
    <row r="76" spans="1:8" x14ac:dyDescent="0.3">
      <c r="A76" s="31">
        <v>73</v>
      </c>
      <c r="B76" s="31" t="s">
        <v>170</v>
      </c>
      <c r="C76" s="24" t="s">
        <v>173</v>
      </c>
      <c r="D76" s="24" t="str">
        <f>IFERROR(INDEX(Partidos!$D$4:$D$107,MATCH($A76,Partidos!$A$4:$A$107,0)),"")</f>
        <v>Ganador 1A</v>
      </c>
      <c r="E76" s="24" t="str">
        <f>IFERROR(INDEX(Partidos!$E$4:$E$107,MATCH($A76,Partidos!$A$4:$A$107,0)),"")</f>
        <v>Ganador 2B</v>
      </c>
      <c r="F76" s="32"/>
      <c r="G76" s="32"/>
      <c r="H76" s="32"/>
    </row>
    <row r="77" spans="1:8" x14ac:dyDescent="0.3">
      <c r="A77" s="29">
        <v>74</v>
      </c>
      <c r="B77" s="29" t="s">
        <v>174</v>
      </c>
      <c r="C77" s="24" t="s">
        <v>173</v>
      </c>
      <c r="D77" s="24" t="str">
        <f>IFERROR(INDEX(Partidos!$D$4:$D$107,MATCH($A77,Partidos!$A$4:$A$107,0)),"")</f>
        <v>Ganador 1C</v>
      </c>
      <c r="E77" s="24" t="str">
        <f>IFERROR(INDEX(Partidos!$E$4:$E$107,MATCH($A77,Partidos!$A$4:$A$107,0)),"")</f>
        <v>Ganador 2D</v>
      </c>
      <c r="F77" s="32"/>
      <c r="G77" s="32"/>
      <c r="H77" s="32"/>
    </row>
    <row r="78" spans="1:8" x14ac:dyDescent="0.3">
      <c r="A78" s="31">
        <v>75</v>
      </c>
      <c r="B78" s="31" t="s">
        <v>174</v>
      </c>
      <c r="C78" s="24" t="s">
        <v>173</v>
      </c>
      <c r="D78" s="24" t="str">
        <f>IFERROR(INDEX(Partidos!$D$4:$D$107,MATCH($A78,Partidos!$A$4:$A$107,0)),"")</f>
        <v>Ganador 1E</v>
      </c>
      <c r="E78" s="24" t="str">
        <f>IFERROR(INDEX(Partidos!$E$4:$E$107,MATCH($A78,Partidos!$A$4:$A$107,0)),"")</f>
        <v>Ganador 2F</v>
      </c>
      <c r="F78" s="32"/>
      <c r="G78" s="32"/>
      <c r="H78" s="32"/>
    </row>
    <row r="79" spans="1:8" x14ac:dyDescent="0.3">
      <c r="A79" s="29">
        <v>76</v>
      </c>
      <c r="B79" s="29" t="s">
        <v>174</v>
      </c>
      <c r="C79" s="24" t="s">
        <v>173</v>
      </c>
      <c r="D79" s="24" t="str">
        <f>IFERROR(INDEX(Partidos!$D$4:$D$107,MATCH($A79,Partidos!$A$4:$A$107,0)),"")</f>
        <v>Ganador 1G</v>
      </c>
      <c r="E79" s="24" t="str">
        <f>IFERROR(INDEX(Partidos!$E$4:$E$107,MATCH($A79,Partidos!$A$4:$A$107,0)),"")</f>
        <v>Ganador 2H</v>
      </c>
      <c r="F79" s="32"/>
      <c r="G79" s="32"/>
      <c r="H79" s="32"/>
    </row>
    <row r="80" spans="1:8" x14ac:dyDescent="0.3">
      <c r="A80" s="31">
        <v>77</v>
      </c>
      <c r="B80" s="31" t="s">
        <v>182</v>
      </c>
      <c r="C80" s="24" t="s">
        <v>173</v>
      </c>
      <c r="D80" s="24" t="str">
        <f>IFERROR(INDEX(Partidos!$D$4:$D$107,MATCH($A80,Partidos!$A$4:$A$107,0)),"")</f>
        <v>Ganador 1I</v>
      </c>
      <c r="E80" s="24" t="str">
        <f>IFERROR(INDEX(Partidos!$E$4:$E$107,MATCH($A80,Partidos!$A$4:$A$107,0)),"")</f>
        <v>Ganador 2J</v>
      </c>
      <c r="F80" s="32"/>
      <c r="G80" s="32"/>
      <c r="H80" s="32"/>
    </row>
    <row r="81" spans="1:8" x14ac:dyDescent="0.3">
      <c r="A81" s="29">
        <v>78</v>
      </c>
      <c r="B81" s="29" t="s">
        <v>182</v>
      </c>
      <c r="C81" s="24" t="s">
        <v>173</v>
      </c>
      <c r="D81" s="24" t="str">
        <f>IFERROR(INDEX(Partidos!$D$4:$D$107,MATCH($A81,Partidos!$A$4:$A$107,0)),"")</f>
        <v>Ganador 1K</v>
      </c>
      <c r="E81" s="24" t="str">
        <f>IFERROR(INDEX(Partidos!$E$4:$E$107,MATCH($A81,Partidos!$A$4:$A$107,0)),"")</f>
        <v>Ganador 2L</v>
      </c>
      <c r="F81" s="32"/>
      <c r="G81" s="32"/>
      <c r="H81" s="32"/>
    </row>
    <row r="82" spans="1:8" x14ac:dyDescent="0.3">
      <c r="A82" s="31">
        <v>79</v>
      </c>
      <c r="B82" s="31" t="s">
        <v>182</v>
      </c>
      <c r="C82" s="24" t="s">
        <v>173</v>
      </c>
      <c r="D82" s="24" t="str">
        <f>IFERROR(INDEX(Partidos!$D$4:$D$107,MATCH($A82,Partidos!$A$4:$A$107,0)),"")</f>
        <v>Ganador 1B</v>
      </c>
      <c r="E82" s="24" t="str">
        <f>IFERROR(INDEX(Partidos!$E$4:$E$107,MATCH($A82,Partidos!$A$4:$A$107,0)),"")</f>
        <v>Ganador 2A</v>
      </c>
      <c r="F82" s="32"/>
      <c r="G82" s="32"/>
      <c r="H82" s="32"/>
    </row>
    <row r="83" spans="1:8" x14ac:dyDescent="0.3">
      <c r="A83" s="29">
        <v>80</v>
      </c>
      <c r="B83" s="29" t="s">
        <v>189</v>
      </c>
      <c r="C83" s="24" t="s">
        <v>173</v>
      </c>
      <c r="D83" s="24" t="str">
        <f>IFERROR(INDEX(Partidos!$D$4:$D$107,MATCH($A83,Partidos!$A$4:$A$107,0)),"")</f>
        <v>Ganador 1D</v>
      </c>
      <c r="E83" s="24" t="str">
        <f>IFERROR(INDEX(Partidos!$E$4:$E$107,MATCH($A83,Partidos!$A$4:$A$107,0)),"")</f>
        <v>Ganador 2C</v>
      </c>
      <c r="F83" s="32"/>
      <c r="G83" s="32"/>
      <c r="H83" s="32"/>
    </row>
    <row r="84" spans="1:8" x14ac:dyDescent="0.3">
      <c r="A84" s="31">
        <v>81</v>
      </c>
      <c r="B84" s="31" t="s">
        <v>189</v>
      </c>
      <c r="C84" s="24" t="s">
        <v>173</v>
      </c>
      <c r="D84" s="24" t="str">
        <f>IFERROR(INDEX(Partidos!$D$4:$D$107,MATCH($A84,Partidos!$A$4:$A$107,0)),"")</f>
        <v>Ganador 1F</v>
      </c>
      <c r="E84" s="24" t="str">
        <f>IFERROR(INDEX(Partidos!$E$4:$E$107,MATCH($A84,Partidos!$A$4:$A$107,0)),"")</f>
        <v>Ganador 2E</v>
      </c>
      <c r="F84" s="32"/>
      <c r="G84" s="32"/>
      <c r="H84" s="32"/>
    </row>
    <row r="85" spans="1:8" x14ac:dyDescent="0.3">
      <c r="A85" s="29">
        <v>82</v>
      </c>
      <c r="B85" s="29" t="s">
        <v>189</v>
      </c>
      <c r="C85" s="24" t="s">
        <v>173</v>
      </c>
      <c r="D85" s="24" t="str">
        <f>IFERROR(INDEX(Partidos!$D$4:$D$107,MATCH($A85,Partidos!$A$4:$A$107,0)),"")</f>
        <v>Ganador 1H</v>
      </c>
      <c r="E85" s="24" t="str">
        <f>IFERROR(INDEX(Partidos!$E$4:$E$107,MATCH($A85,Partidos!$A$4:$A$107,0)),"")</f>
        <v>Ganador 2G</v>
      </c>
      <c r="F85" s="32"/>
      <c r="G85" s="32"/>
      <c r="H85" s="32"/>
    </row>
    <row r="86" spans="1:8" x14ac:dyDescent="0.3">
      <c r="A86" s="31">
        <v>83</v>
      </c>
      <c r="B86" s="31" t="s">
        <v>196</v>
      </c>
      <c r="C86" s="24" t="s">
        <v>173</v>
      </c>
      <c r="D86" s="24" t="str">
        <f>IFERROR(INDEX(Partidos!$D$4:$D$107,MATCH($A86,Partidos!$A$4:$A$107,0)),"")</f>
        <v>Ganador 1J</v>
      </c>
      <c r="E86" s="24" t="str">
        <f>IFERROR(INDEX(Partidos!$E$4:$E$107,MATCH($A86,Partidos!$A$4:$A$107,0)),"")</f>
        <v>Ganador 2I</v>
      </c>
      <c r="F86" s="32"/>
      <c r="G86" s="32"/>
      <c r="H86" s="32"/>
    </row>
    <row r="87" spans="1:8" x14ac:dyDescent="0.3">
      <c r="A87" s="29">
        <v>84</v>
      </c>
      <c r="B87" s="29" t="s">
        <v>196</v>
      </c>
      <c r="C87" s="24" t="s">
        <v>173</v>
      </c>
      <c r="D87" s="24" t="str">
        <f>IFERROR(INDEX(Partidos!$D$4:$D$107,MATCH($A87,Partidos!$A$4:$A$107,0)),"")</f>
        <v>Ganador 1L</v>
      </c>
      <c r="E87" s="24" t="str">
        <f>IFERROR(INDEX(Partidos!$E$4:$E$107,MATCH($A87,Partidos!$A$4:$A$107,0)),"")</f>
        <v>Ganador 2K</v>
      </c>
      <c r="F87" s="32"/>
      <c r="G87" s="32"/>
      <c r="H87" s="32"/>
    </row>
    <row r="88" spans="1:8" x14ac:dyDescent="0.3">
      <c r="A88" s="31">
        <v>85</v>
      </c>
      <c r="B88" s="31" t="s">
        <v>196</v>
      </c>
      <c r="C88" s="24" t="s">
        <v>173</v>
      </c>
      <c r="D88" s="24" t="str">
        <f>IFERROR(INDEX(Partidos!$D$4:$D$107,MATCH($A88,Partidos!$A$4:$A$107,0)),"")</f>
        <v>Ganador 3A</v>
      </c>
      <c r="E88" s="24" t="str">
        <f>IFERROR(INDEX(Partidos!$E$4:$E$107,MATCH($A88,Partidos!$A$4:$A$107,0)),"")</f>
        <v>Ganador 3B</v>
      </c>
      <c r="F88" s="32"/>
      <c r="G88" s="32"/>
      <c r="H88" s="32"/>
    </row>
    <row r="89" spans="1:8" x14ac:dyDescent="0.3">
      <c r="A89" s="29">
        <v>86</v>
      </c>
      <c r="B89" s="29" t="s">
        <v>203</v>
      </c>
      <c r="C89" s="24" t="s">
        <v>173</v>
      </c>
      <c r="D89" s="24" t="str">
        <f>IFERROR(INDEX(Partidos!$D$4:$D$107,MATCH($A89,Partidos!$A$4:$A$107,0)),"")</f>
        <v>Ganador 3C</v>
      </c>
      <c r="E89" s="24" t="str">
        <f>IFERROR(INDEX(Partidos!$E$4:$E$107,MATCH($A89,Partidos!$A$4:$A$107,0)),"")</f>
        <v>Ganador 3D</v>
      </c>
      <c r="F89" s="32"/>
      <c r="G89" s="32"/>
      <c r="H89" s="32"/>
    </row>
    <row r="90" spans="1:8" x14ac:dyDescent="0.3">
      <c r="A90" s="31">
        <v>87</v>
      </c>
      <c r="B90" s="31" t="s">
        <v>203</v>
      </c>
      <c r="C90" s="24" t="s">
        <v>173</v>
      </c>
      <c r="D90" s="24" t="str">
        <f>IFERROR(INDEX(Partidos!$D$4:$D$107,MATCH($A90,Partidos!$A$4:$A$107,0)),"")</f>
        <v>Ganador 3E</v>
      </c>
      <c r="E90" s="24" t="str">
        <f>IFERROR(INDEX(Partidos!$E$4:$E$107,MATCH($A90,Partidos!$A$4:$A$107,0)),"")</f>
        <v>Ganador 3F</v>
      </c>
      <c r="F90" s="32"/>
      <c r="G90" s="32"/>
      <c r="H90" s="32"/>
    </row>
    <row r="91" spans="1:8" x14ac:dyDescent="0.3">
      <c r="A91" s="29">
        <v>88</v>
      </c>
      <c r="B91" s="29" t="s">
        <v>203</v>
      </c>
      <c r="C91" s="24" t="s">
        <v>173</v>
      </c>
      <c r="D91" s="24" t="str">
        <f>IFERROR(INDEX(Partidos!$D$4:$D$107,MATCH($A91,Partidos!$A$4:$A$107,0)),"")</f>
        <v>Ganador 3G</v>
      </c>
      <c r="E91" s="24" t="str">
        <f>IFERROR(INDEX(Partidos!$E$4:$E$107,MATCH($A91,Partidos!$A$4:$A$107,0)),"")</f>
        <v>Ganador 3H</v>
      </c>
      <c r="F91" s="32"/>
      <c r="G91" s="32"/>
      <c r="H91" s="32"/>
    </row>
    <row r="92" spans="1:8" x14ac:dyDescent="0.3">
      <c r="A92" s="31">
        <v>89</v>
      </c>
      <c r="B92" s="31" t="s">
        <v>211</v>
      </c>
      <c r="C92" s="24" t="s">
        <v>214</v>
      </c>
      <c r="D92" s="24" t="str">
        <f>IFERROR(INDEX(Partidos!$D$4:$D$107,MATCH($A92,Partidos!$A$4:$A$107,0)),"")</f>
        <v>Ganador Octavos 1</v>
      </c>
      <c r="E92" s="24" t="str">
        <f>IFERROR(INDEX(Partidos!$E$4:$E$107,MATCH($A92,Partidos!$A$4:$A$107,0)),"")</f>
        <v>Ganador Octavos 2</v>
      </c>
      <c r="F92" s="32"/>
      <c r="G92" s="32"/>
      <c r="H92" s="32"/>
    </row>
    <row r="93" spans="1:8" x14ac:dyDescent="0.3">
      <c r="A93" s="29">
        <v>90</v>
      </c>
      <c r="B93" s="29" t="s">
        <v>211</v>
      </c>
      <c r="C93" s="24" t="s">
        <v>214</v>
      </c>
      <c r="D93" s="24" t="str">
        <f>IFERROR(INDEX(Partidos!$D$4:$D$107,MATCH($A93,Partidos!$A$4:$A$107,0)),"")</f>
        <v>Ganador Octavos 3</v>
      </c>
      <c r="E93" s="24" t="str">
        <f>IFERROR(INDEX(Partidos!$E$4:$E$107,MATCH($A93,Partidos!$A$4:$A$107,0)),"")</f>
        <v>Ganador Octavos 4</v>
      </c>
      <c r="F93" s="32"/>
      <c r="G93" s="32"/>
      <c r="H93" s="32"/>
    </row>
    <row r="94" spans="1:8" x14ac:dyDescent="0.3">
      <c r="A94" s="31">
        <v>91</v>
      </c>
      <c r="B94" s="31" t="s">
        <v>217</v>
      </c>
      <c r="C94" s="24" t="s">
        <v>214</v>
      </c>
      <c r="D94" s="24" t="str">
        <f>IFERROR(INDEX(Partidos!$D$4:$D$107,MATCH($A94,Partidos!$A$4:$A$107,0)),"")</f>
        <v>Ganador Octavos 5</v>
      </c>
      <c r="E94" s="24" t="str">
        <f>IFERROR(INDEX(Partidos!$E$4:$E$107,MATCH($A94,Partidos!$A$4:$A$107,0)),"")</f>
        <v>Ganador Octavos 6</v>
      </c>
      <c r="F94" s="32"/>
      <c r="G94" s="32"/>
      <c r="H94" s="32"/>
    </row>
    <row r="95" spans="1:8" x14ac:dyDescent="0.3">
      <c r="A95" s="29">
        <v>92</v>
      </c>
      <c r="B95" s="29" t="s">
        <v>217</v>
      </c>
      <c r="C95" s="24" t="s">
        <v>214</v>
      </c>
      <c r="D95" s="24" t="str">
        <f>IFERROR(INDEX(Partidos!$D$4:$D$107,MATCH($A95,Partidos!$A$4:$A$107,0)),"")</f>
        <v>Ganador Octavos 7</v>
      </c>
      <c r="E95" s="24" t="str">
        <f>IFERROR(INDEX(Partidos!$E$4:$E$107,MATCH($A95,Partidos!$A$4:$A$107,0)),"")</f>
        <v>Ganador Octavos 8</v>
      </c>
      <c r="F95" s="32"/>
      <c r="G95" s="32"/>
      <c r="H95" s="32"/>
    </row>
    <row r="96" spans="1:8" x14ac:dyDescent="0.3">
      <c r="A96" s="31">
        <v>93</v>
      </c>
      <c r="B96" s="31" t="s">
        <v>222</v>
      </c>
      <c r="C96" s="24" t="s">
        <v>214</v>
      </c>
      <c r="D96" s="24" t="str">
        <f>IFERROR(INDEX(Partidos!$D$4:$D$107,MATCH($A96,Partidos!$A$4:$A$107,0)),"")</f>
        <v>Ganador Octavos 9</v>
      </c>
      <c r="E96" s="24" t="str">
        <f>IFERROR(INDEX(Partidos!$E$4:$E$107,MATCH($A96,Partidos!$A$4:$A$107,0)),"")</f>
        <v>Ganador Octavos 10</v>
      </c>
      <c r="F96" s="32"/>
      <c r="G96" s="32"/>
      <c r="H96" s="32"/>
    </row>
    <row r="97" spans="1:8" x14ac:dyDescent="0.3">
      <c r="A97" s="29">
        <v>94</v>
      </c>
      <c r="B97" s="29" t="s">
        <v>222</v>
      </c>
      <c r="C97" s="24" t="s">
        <v>214</v>
      </c>
      <c r="D97" s="24" t="str">
        <f>IFERROR(INDEX(Partidos!$D$4:$D$107,MATCH($A97,Partidos!$A$4:$A$107,0)),"")</f>
        <v>Ganador Octavos 11</v>
      </c>
      <c r="E97" s="24" t="str">
        <f>IFERROR(INDEX(Partidos!$E$4:$E$107,MATCH($A97,Partidos!$A$4:$A$107,0)),"")</f>
        <v>Ganador Octavos 12</v>
      </c>
      <c r="F97" s="32"/>
      <c r="G97" s="32"/>
      <c r="H97" s="32"/>
    </row>
    <row r="98" spans="1:8" x14ac:dyDescent="0.3">
      <c r="A98" s="31">
        <v>95</v>
      </c>
      <c r="B98" s="31" t="s">
        <v>228</v>
      </c>
      <c r="C98" s="24" t="s">
        <v>214</v>
      </c>
      <c r="D98" s="24" t="str">
        <f>IFERROR(INDEX(Partidos!$D$4:$D$107,MATCH($A98,Partidos!$A$4:$A$107,0)),"")</f>
        <v>Ganador Octavos 13</v>
      </c>
      <c r="E98" s="24" t="str">
        <f>IFERROR(INDEX(Partidos!$E$4:$E$107,MATCH($A98,Partidos!$A$4:$A$107,0)),"")</f>
        <v>Ganador Octavos 14</v>
      </c>
      <c r="F98" s="32"/>
      <c r="G98" s="32"/>
      <c r="H98" s="32"/>
    </row>
    <row r="99" spans="1:8" x14ac:dyDescent="0.3">
      <c r="A99" s="29">
        <v>96</v>
      </c>
      <c r="B99" s="29" t="s">
        <v>228</v>
      </c>
      <c r="C99" s="24" t="s">
        <v>214</v>
      </c>
      <c r="D99" s="24" t="str">
        <f>IFERROR(INDEX(Partidos!$D$4:$D$107,MATCH($A99,Partidos!$A$4:$A$107,0)),"")</f>
        <v>Ganador Octavos 15</v>
      </c>
      <c r="E99" s="24" t="str">
        <f>IFERROR(INDEX(Partidos!$E$4:$E$107,MATCH($A99,Partidos!$A$4:$A$107,0)),"")</f>
        <v>Ganador Octavos 16</v>
      </c>
      <c r="F99" s="32"/>
      <c r="G99" s="32"/>
      <c r="H99" s="32"/>
    </row>
    <row r="100" spans="1:8" x14ac:dyDescent="0.3">
      <c r="A100" s="31">
        <v>97</v>
      </c>
      <c r="B100" s="31" t="s">
        <v>233</v>
      </c>
      <c r="C100" s="24" t="s">
        <v>236</v>
      </c>
      <c r="D100" s="24" t="str">
        <f>IFERROR(INDEX(Partidos!$D$4:$D$107,MATCH($A100,Partidos!$A$4:$A$107,0)),"")</f>
        <v>Ganador Cuartos 1</v>
      </c>
      <c r="E100" s="24" t="str">
        <f>IFERROR(INDEX(Partidos!$E$4:$E$107,MATCH($A100,Partidos!$A$4:$A$107,0)),"")</f>
        <v>Ganador Cuartos 2</v>
      </c>
      <c r="F100" s="32"/>
      <c r="G100" s="32"/>
      <c r="H100" s="32"/>
    </row>
    <row r="101" spans="1:8" x14ac:dyDescent="0.3">
      <c r="A101" s="29">
        <v>98</v>
      </c>
      <c r="B101" s="29" t="s">
        <v>237</v>
      </c>
      <c r="C101" s="24" t="s">
        <v>236</v>
      </c>
      <c r="D101" s="24" t="str">
        <f>IFERROR(INDEX(Partidos!$D$4:$D$107,MATCH($A101,Partidos!$A$4:$A$107,0)),"")</f>
        <v>Ganador Cuartos 3</v>
      </c>
      <c r="E101" s="24" t="str">
        <f>IFERROR(INDEX(Partidos!$E$4:$E$107,MATCH($A101,Partidos!$A$4:$A$107,0)),"")</f>
        <v>Ganador Cuartos 4</v>
      </c>
      <c r="F101" s="32"/>
      <c r="G101" s="32"/>
      <c r="H101" s="32"/>
    </row>
    <row r="102" spans="1:8" x14ac:dyDescent="0.3">
      <c r="A102" s="31">
        <v>99</v>
      </c>
      <c r="B102" s="31" t="s">
        <v>240</v>
      </c>
      <c r="C102" s="24" t="s">
        <v>236</v>
      </c>
      <c r="D102" s="24" t="str">
        <f>IFERROR(INDEX(Partidos!$D$4:$D$107,MATCH($A102,Partidos!$A$4:$A$107,0)),"")</f>
        <v>Ganador Cuartos 5</v>
      </c>
      <c r="E102" s="24" t="str">
        <f>IFERROR(INDEX(Partidos!$E$4:$E$107,MATCH($A102,Partidos!$A$4:$A$107,0)),"")</f>
        <v>Ganador Cuartos 6</v>
      </c>
      <c r="F102" s="32"/>
      <c r="G102" s="32"/>
      <c r="H102" s="32"/>
    </row>
    <row r="103" spans="1:8" x14ac:dyDescent="0.3">
      <c r="A103" s="29">
        <v>100</v>
      </c>
      <c r="B103" s="29" t="s">
        <v>240</v>
      </c>
      <c r="C103" s="24" t="s">
        <v>236</v>
      </c>
      <c r="D103" s="24" t="str">
        <f>IFERROR(INDEX(Partidos!$D$4:$D$107,MATCH($A103,Partidos!$A$4:$A$107,0)),"")</f>
        <v>Ganador Cuartos 7</v>
      </c>
      <c r="E103" s="24" t="str">
        <f>IFERROR(INDEX(Partidos!$E$4:$E$107,MATCH($A103,Partidos!$A$4:$A$107,0)),"")</f>
        <v>Ganador Cuartos 8</v>
      </c>
      <c r="F103" s="32"/>
      <c r="G103" s="32"/>
      <c r="H103" s="32"/>
    </row>
    <row r="104" spans="1:8" x14ac:dyDescent="0.3">
      <c r="A104" s="31">
        <v>101</v>
      </c>
      <c r="B104" s="31" t="s">
        <v>245</v>
      </c>
      <c r="C104" s="24" t="s">
        <v>248</v>
      </c>
      <c r="D104" s="24" t="str">
        <f>IFERROR(INDEX(Partidos!$D$4:$D$107,MATCH($A104,Partidos!$A$4:$A$107,0)),"")</f>
        <v>Ganador Semifinal 1</v>
      </c>
      <c r="E104" s="24" t="str">
        <f>IFERROR(INDEX(Partidos!$E$4:$E$107,MATCH($A104,Partidos!$A$4:$A$107,0)),"")</f>
        <v>Ganador Semifinal 2</v>
      </c>
      <c r="F104" s="32"/>
      <c r="G104" s="32"/>
      <c r="H104" s="32"/>
    </row>
    <row r="105" spans="1:8" x14ac:dyDescent="0.3">
      <c r="A105" s="29">
        <v>102</v>
      </c>
      <c r="B105" s="29" t="s">
        <v>249</v>
      </c>
      <c r="C105" s="24" t="s">
        <v>248</v>
      </c>
      <c r="D105" s="24" t="str">
        <f>IFERROR(INDEX(Partidos!$D$4:$D$107,MATCH($A105,Partidos!$A$4:$A$107,0)),"")</f>
        <v>Ganador Semifinal 3</v>
      </c>
      <c r="E105" s="24" t="str">
        <f>IFERROR(INDEX(Partidos!$E$4:$E$107,MATCH($A105,Partidos!$A$4:$A$107,0)),"")</f>
        <v>Ganador Semifinal 4</v>
      </c>
      <c r="F105" s="32"/>
      <c r="G105" s="32"/>
      <c r="H105" s="32"/>
    </row>
    <row r="106" spans="1:8" x14ac:dyDescent="0.3">
      <c r="A106" s="31">
        <v>103</v>
      </c>
      <c r="B106" s="31" t="s">
        <v>252</v>
      </c>
      <c r="C106" s="24" t="s">
        <v>255</v>
      </c>
      <c r="D106" s="24" t="str">
        <f>IFERROR(INDEX(Partidos!$D$4:$D$107,MATCH($A106,Partidos!$A$4:$A$107,0)),"")</f>
        <v>Perdedor Semifinal 1</v>
      </c>
      <c r="E106" s="24" t="str">
        <f>IFERROR(INDEX(Partidos!$E$4:$E$107,MATCH($A106,Partidos!$A$4:$A$107,0)),"")</f>
        <v>Perdedor Semifinal 2</v>
      </c>
      <c r="F106" s="32"/>
      <c r="G106" s="32"/>
      <c r="H106" s="32"/>
    </row>
    <row r="107" spans="1:8" x14ac:dyDescent="0.3">
      <c r="A107" s="29">
        <v>104</v>
      </c>
      <c r="B107" s="29" t="s">
        <v>256</v>
      </c>
      <c r="C107" s="24" t="s">
        <v>257</v>
      </c>
      <c r="D107" s="24" t="str">
        <f>IFERROR(INDEX(Partidos!$D$4:$D$107,MATCH($A107,Partidos!$A$4:$A$107,0)),"")</f>
        <v>Ganador Semifinal 1</v>
      </c>
      <c r="E107" s="24" t="str">
        <f>IFERROR(INDEX(Partidos!$E$4:$E$107,MATCH($A107,Partidos!$A$4:$A$107,0)),"")</f>
        <v>Ganador Semifinal 2</v>
      </c>
      <c r="F107" s="32"/>
      <c r="G107" s="32"/>
      <c r="H107" s="32"/>
    </row>
    <row r="109" spans="1:8" ht="15.6" x14ac:dyDescent="0.3">
      <c r="A109" s="13" t="s">
        <v>279</v>
      </c>
      <c r="B109" s="14"/>
      <c r="C109" s="14"/>
    </row>
    <row r="110" spans="1:8" x14ac:dyDescent="0.3">
      <c r="A110" s="19" t="s">
        <v>67</v>
      </c>
      <c r="B110" s="19" t="s">
        <v>280</v>
      </c>
      <c r="C110" s="19" t="s">
        <v>68</v>
      </c>
    </row>
    <row r="111" spans="1:8" x14ac:dyDescent="0.3">
      <c r="A111" s="29" t="s">
        <v>72</v>
      </c>
      <c r="B111" s="35" t="s">
        <v>296</v>
      </c>
      <c r="C111" s="31">
        <f>IFERROR(Resumen!$B$34,"")</f>
        <v>0</v>
      </c>
    </row>
    <row r="112" spans="1:8" x14ac:dyDescent="0.3">
      <c r="A112" s="31" t="s">
        <v>73</v>
      </c>
      <c r="B112" s="35" t="s">
        <v>297</v>
      </c>
      <c r="C112" s="31">
        <f>IFERROR(Resumen!$B$35,"")</f>
        <v>0</v>
      </c>
    </row>
    <row r="113" spans="1:3" x14ac:dyDescent="0.3">
      <c r="A113" s="29" t="s">
        <v>74</v>
      </c>
      <c r="B113" s="35" t="s">
        <v>326</v>
      </c>
      <c r="C113" s="31">
        <f>IFERROR(Resumen!$B$36,"")</f>
        <v>0</v>
      </c>
    </row>
    <row r="114" spans="1:3" x14ac:dyDescent="0.3">
      <c r="A114" s="31" t="s">
        <v>75</v>
      </c>
      <c r="B114" s="35" t="s">
        <v>327</v>
      </c>
      <c r="C114" s="31">
        <f>IFERROR(Resumen!$B$37,"")</f>
        <v>0</v>
      </c>
    </row>
    <row r="115" spans="1:3" ht="28.8" x14ac:dyDescent="0.3">
      <c r="A115" s="29" t="s">
        <v>76</v>
      </c>
      <c r="B115" s="35" t="s">
        <v>328</v>
      </c>
      <c r="C115" s="31">
        <f>IFERROR(Resumen!$B$38,"")</f>
        <v>0</v>
      </c>
    </row>
    <row r="116" spans="1:3" ht="28.8" x14ac:dyDescent="0.3">
      <c r="A116" s="31" t="s">
        <v>77</v>
      </c>
      <c r="B116" s="35" t="s">
        <v>329</v>
      </c>
      <c r="C116" s="31">
        <f>IFERROR(Resumen!$B$39,"")</f>
        <v>0</v>
      </c>
    </row>
    <row r="117" spans="1:3" x14ac:dyDescent="0.3">
      <c r="A117" s="29" t="s">
        <v>78</v>
      </c>
      <c r="B117" s="35" t="s">
        <v>330</v>
      </c>
      <c r="C117" s="31">
        <f>IFERROR(Resumen!$B$40,"")</f>
        <v>0</v>
      </c>
    </row>
    <row r="118" spans="1:3" x14ac:dyDescent="0.3">
      <c r="A118" s="31" t="s">
        <v>79</v>
      </c>
      <c r="B118" s="35" t="s">
        <v>302</v>
      </c>
      <c r="C118" s="31">
        <f>IFERROR(Resumen!$B$41,"")</f>
        <v>0</v>
      </c>
    </row>
  </sheetData>
  <autoFilter ref="A3:H107" xr:uid="{00000000-0009-0000-0000-000010000000}"/>
  <pageMargins left="0.75" right="0.75" top="1" bottom="1" header="0.5" footer="0.5"/>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E9E9E"/>
  </sheetPr>
  <dimension ref="A1:D19"/>
  <sheetViews>
    <sheetView showGridLines="0" workbookViewId="0"/>
  </sheetViews>
  <sheetFormatPr defaultRowHeight="14.4" x14ac:dyDescent="0.3"/>
  <cols>
    <col min="1" max="1" width="36" customWidth="1"/>
    <col min="2" max="2" width="12" customWidth="1"/>
    <col min="3" max="3" width="8" customWidth="1"/>
  </cols>
  <sheetData>
    <row r="1" spans="1:4" ht="40.049999999999997" customHeight="1" x14ac:dyDescent="0.3">
      <c r="A1" s="7" t="s">
        <v>331</v>
      </c>
      <c r="B1" s="36" t="s">
        <v>332</v>
      </c>
      <c r="C1" s="1"/>
      <c r="D1" s="1"/>
    </row>
    <row r="3" spans="1:4" x14ac:dyDescent="0.3">
      <c r="A3" s="26" t="s">
        <v>333</v>
      </c>
    </row>
    <row r="4" spans="1:4" x14ac:dyDescent="0.3">
      <c r="A4" t="s">
        <v>334</v>
      </c>
      <c r="B4" s="37">
        <v>5</v>
      </c>
      <c r="C4" t="s">
        <v>335</v>
      </c>
    </row>
    <row r="5" spans="1:4" x14ac:dyDescent="0.3">
      <c r="A5" t="s">
        <v>336</v>
      </c>
      <c r="B5" s="37">
        <v>3</v>
      </c>
      <c r="C5" t="s">
        <v>335</v>
      </c>
    </row>
    <row r="6" spans="1:4" x14ac:dyDescent="0.3">
      <c r="A6" t="s">
        <v>337</v>
      </c>
      <c r="B6" s="37">
        <v>2</v>
      </c>
      <c r="C6" t="s">
        <v>335</v>
      </c>
    </row>
    <row r="8" spans="1:4" x14ac:dyDescent="0.3">
      <c r="A8" s="26" t="s">
        <v>338</v>
      </c>
    </row>
    <row r="9" spans="1:4" x14ac:dyDescent="0.3">
      <c r="A9" t="s">
        <v>339</v>
      </c>
      <c r="B9" s="37">
        <v>10</v>
      </c>
      <c r="C9" t="s">
        <v>335</v>
      </c>
    </row>
    <row r="10" spans="1:4" x14ac:dyDescent="0.3">
      <c r="A10" t="s">
        <v>340</v>
      </c>
      <c r="B10" s="37">
        <v>6</v>
      </c>
      <c r="C10" t="s">
        <v>335</v>
      </c>
    </row>
    <row r="11" spans="1:4" x14ac:dyDescent="0.3">
      <c r="A11" t="s">
        <v>341</v>
      </c>
      <c r="B11" s="37">
        <v>4</v>
      </c>
      <c r="C11" t="s">
        <v>335</v>
      </c>
    </row>
    <row r="13" spans="1:4" x14ac:dyDescent="0.3">
      <c r="A13" s="26" t="s">
        <v>342</v>
      </c>
    </row>
    <row r="14" spans="1:4" x14ac:dyDescent="0.3">
      <c r="A14" t="s">
        <v>343</v>
      </c>
      <c r="B14" s="37">
        <v>15</v>
      </c>
      <c r="C14" t="s">
        <v>335</v>
      </c>
    </row>
    <row r="15" spans="1:4" x14ac:dyDescent="0.3">
      <c r="A15" t="s">
        <v>344</v>
      </c>
      <c r="B15" s="37">
        <v>15</v>
      </c>
      <c r="C15" t="s">
        <v>335</v>
      </c>
    </row>
    <row r="16" spans="1:4" x14ac:dyDescent="0.3">
      <c r="A16" t="s">
        <v>345</v>
      </c>
      <c r="B16" s="37">
        <v>15</v>
      </c>
      <c r="C16" t="s">
        <v>335</v>
      </c>
    </row>
    <row r="18" spans="1:3" x14ac:dyDescent="0.3">
      <c r="A18" s="26" t="s">
        <v>346</v>
      </c>
    </row>
    <row r="19" spans="1:3" x14ac:dyDescent="0.3">
      <c r="A19" t="s">
        <v>347</v>
      </c>
      <c r="B19" s="37">
        <v>10</v>
      </c>
      <c r="C19" t="s">
        <v>335</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9E9E9E"/>
  </sheetPr>
  <dimension ref="A1:X105"/>
  <sheetViews>
    <sheetView showGridLines="0" workbookViewId="0"/>
  </sheetViews>
  <sheetFormatPr defaultRowHeight="14.4" x14ac:dyDescent="0.3"/>
  <cols>
    <col min="1" max="1" width="14" customWidth="1"/>
    <col min="2" max="10" width="11" customWidth="1"/>
    <col min="11" max="13" width="13" hidden="1" customWidth="1"/>
    <col min="21" max="24" width="13" hidden="1" customWidth="1"/>
  </cols>
  <sheetData>
    <row r="1" spans="1:13" x14ac:dyDescent="0.3">
      <c r="A1" s="19" t="s">
        <v>41</v>
      </c>
      <c r="B1" s="19" t="s">
        <v>348</v>
      </c>
      <c r="C1" s="19" t="s">
        <v>349</v>
      </c>
      <c r="D1" s="19" t="s">
        <v>350</v>
      </c>
      <c r="E1" s="19" t="s">
        <v>351</v>
      </c>
      <c r="F1" s="19" t="s">
        <v>43</v>
      </c>
      <c r="G1" s="19" t="s">
        <v>44</v>
      </c>
      <c r="H1" s="19" t="s">
        <v>45</v>
      </c>
      <c r="I1" s="19" t="s">
        <v>46</v>
      </c>
      <c r="J1" s="19" t="s">
        <v>352</v>
      </c>
    </row>
    <row r="2" spans="1:13" x14ac:dyDescent="0.3">
      <c r="A2" t="s">
        <v>55</v>
      </c>
      <c r="B2">
        <f>SUMIFS(Pronosticos!$G$4:$G$1147,Pronosticos!$D$4:$D$1147,A2)</f>
        <v>11</v>
      </c>
      <c r="C2">
        <f t="shared" ref="C2:C12" si="0">K2+L2+M2</f>
        <v>0</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0</v>
      </c>
      <c r="E2">
        <f t="shared" ref="E2:E12" si="1">B2+C2+D2</f>
        <v>11</v>
      </c>
      <c r="F2">
        <f>COUNTIFS(Pronosticos!$D$4:$D$1147,A2,Pronosticos!$G$4:$G$1147,Puntuacion!$B$4)+COUNTIFS(Pronosticos!$D$4:$D$1147,A2,Pronosticos!$G$4:$G$1147,Puntuacion!$B$9)</f>
        <v>1</v>
      </c>
      <c r="G2">
        <f>COUNTIFS(Pronosticos!$D$4:$D$1147,A2,Pronosticos!$G$4:$G$1147,Puntuacion!$B$5)+COUNTIFS(Pronosticos!$D$4:$D$1147,A2,Pronosticos!$G$4:$G$1147,Puntuacion!$B$6)+COUNTIFS(Pronosticos!$D$4:$D$1147,A2,Pronosticos!$G$4:$G$1147,Puntuacion!$B$10)+COUNTIFS(Pronosticos!$D$4:$D$1147,A2,Pronosticos!$G$4:$G$1147,Puntuacion!$B$11)</f>
        <v>3</v>
      </c>
      <c r="H2">
        <f>COUNTIFS(Pronosticos!$D$4:$D$1147,A2,Pronosticos!$G$4:$G$1147,0)</f>
        <v>5</v>
      </c>
      <c r="I2">
        <f>IF(COUNTIF(Partidos!$H$4:$H$107,"Finalizado")=0,"",(F2+G2)/COUNTIF(Partidos!$H$4:$H$107,"Finalizado"))</f>
        <v>0.44444444444444442</v>
      </c>
      <c r="J2">
        <f t="shared" ref="J2:J12" si="2">E2*1000000+F2*1000+(100-H2)</f>
        <v>11001095</v>
      </c>
      <c r="K2">
        <f>IF(AND(COUNTIFS(Partidos!$J$4:$J$107,"Octavos",Partidos!$H$4:$H$107,"Finalizado")=8,COUNTIFS(Partidos!$J$4:$J$107,"Octavos",Partidos!$H$4:$H$107,"Finalizado")&gt;0,SUMIFS(Pronosticos!$J$4:$J$1147,Pronosticos!$D$4:$D$1147,A2,Pronosticos!$I$4:$I$1147,"Octavos")=8),Puntuacion!$B$14,0)</f>
        <v>0</v>
      </c>
      <c r="L2">
        <f>IF(AND(COUNTIFS(Partidos!$J$4:$J$107,"Cuartos",Partidos!$H$4:$H$107,"Finalizado")=4,COUNTIFS(Partidos!$J$4:$J$107,"Cuartos",Partidos!$H$4:$H$107,"Finalizado")&gt;0,SUMIFS(Pronosticos!$J$4:$J$1147,Pronosticos!$D$4:$D$1147,A2,Pronosticos!$I$4:$I$1147,"Cuartos")=4),Puntuacion!$B$15,0)</f>
        <v>0</v>
      </c>
      <c r="M2">
        <f>IF(AND(COUNTIFS(Partidos!$J$4:$J$107,"Semifinal",Partidos!$H$4:$H$107,"Finalizado")=2,COUNTIFS(Partidos!$J$4:$J$107,"Semifinal",Partidos!$H$4:$H$107,"Finalizado")&gt;0,SUMIFS(Pronosticos!$J$4:$J$1147,Pronosticos!$D$4:$D$1147,A2,Pronosticos!$I$4:$I$1147,"Semifinal")=2),Puntuacion!$B$16,0)</f>
        <v>0</v>
      </c>
    </row>
    <row r="3" spans="1:13" x14ac:dyDescent="0.3">
      <c r="A3" t="s">
        <v>264</v>
      </c>
      <c r="B3">
        <f>SUMIFS(Pronosticos!$G$4:$G$1147,Pronosticos!$D$4:$D$1147,A3)</f>
        <v>11</v>
      </c>
      <c r="C3">
        <f t="shared" si="0"/>
        <v>0</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0</v>
      </c>
      <c r="E3">
        <f t="shared" si="1"/>
        <v>11</v>
      </c>
      <c r="F3">
        <f>COUNTIFS(Pronosticos!$D$4:$D$1147,A3,Pronosticos!$G$4:$G$1147,Puntuacion!$B$4)+COUNTIFS(Pronosticos!$D$4:$D$1147,A3,Pronosticos!$G$4:$G$1147,Puntuacion!$B$9)</f>
        <v>1</v>
      </c>
      <c r="G3">
        <f>COUNTIFS(Pronosticos!$D$4:$D$1147,A3,Pronosticos!$G$4:$G$1147,Puntuacion!$B$5)+COUNTIFS(Pronosticos!$D$4:$D$1147,A3,Pronosticos!$G$4:$G$1147,Puntuacion!$B$6)+COUNTIFS(Pronosticos!$D$4:$D$1147,A3,Pronosticos!$G$4:$G$1147,Puntuacion!$B$10)+COUNTIFS(Pronosticos!$D$4:$D$1147,A3,Pronosticos!$G$4:$G$1147,Puntuacion!$B$11)</f>
        <v>3</v>
      </c>
      <c r="H3">
        <f>COUNTIFS(Pronosticos!$D$4:$D$1147,A3,Pronosticos!$G$4:$G$1147,0)</f>
        <v>5</v>
      </c>
      <c r="I3">
        <f>IF(COUNTIF(Partidos!$H$4:$H$107,"Finalizado")=0,"",(F3+G3)/COUNTIF(Partidos!$H$4:$H$107,"Finalizado"))</f>
        <v>0.44444444444444442</v>
      </c>
      <c r="J3">
        <f t="shared" si="2"/>
        <v>11001095</v>
      </c>
      <c r="K3">
        <f>IF(AND(COUNTIFS(Partidos!$J$4:$J$107,"Octavos",Partidos!$H$4:$H$107,"Finalizado")=8,COUNTIFS(Partidos!$J$4:$J$107,"Octavos",Partidos!$H$4:$H$107,"Finalizado")&gt;0,SUMIFS(Pronosticos!$J$4:$J$1147,Pronosticos!$D$4:$D$1147,A3,Pronosticos!$I$4:$I$1147,"Octavos")=8),Puntuacion!$B$14,0)</f>
        <v>0</v>
      </c>
      <c r="L3">
        <f>IF(AND(COUNTIFS(Partidos!$J$4:$J$107,"Cuartos",Partidos!$H$4:$H$107,"Finalizado")=4,COUNTIFS(Partidos!$J$4:$J$107,"Cuartos",Partidos!$H$4:$H$107,"Finalizado")&gt;0,SUMIFS(Pronosticos!$J$4:$J$1147,Pronosticos!$D$4:$D$1147,A3,Pronosticos!$I$4:$I$1147,"Cuartos")=4),Puntuacion!$B$15,0)</f>
        <v>0</v>
      </c>
      <c r="M3">
        <f>IF(AND(COUNTIFS(Partidos!$J$4:$J$107,"Semifinal",Partidos!$H$4:$H$107,"Finalizado")=2,COUNTIFS(Partidos!$J$4:$J$107,"Semifinal",Partidos!$H$4:$H$107,"Finalizado")&gt;0,SUMIFS(Pronosticos!$J$4:$J$1147,Pronosticos!$D$4:$D$1147,A3,Pronosticos!$I$4:$I$1147,"Semifinal")=2),Puntuacion!$B$16,0)</f>
        <v>0</v>
      </c>
    </row>
    <row r="4" spans="1:13" x14ac:dyDescent="0.3">
      <c r="A4" t="s">
        <v>265</v>
      </c>
      <c r="B4">
        <f>SUMIFS(Pronosticos!$G$4:$G$1147,Pronosticos!$D$4:$D$1147,A4)</f>
        <v>11</v>
      </c>
      <c r="C4">
        <f t="shared" si="0"/>
        <v>0</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0</v>
      </c>
      <c r="E4">
        <f t="shared" si="1"/>
        <v>11</v>
      </c>
      <c r="F4">
        <f>COUNTIFS(Pronosticos!$D$4:$D$1147,A4,Pronosticos!$G$4:$G$1147,Puntuacion!$B$4)+COUNTIFS(Pronosticos!$D$4:$D$1147,A4,Pronosticos!$G$4:$G$1147,Puntuacion!$B$9)</f>
        <v>1</v>
      </c>
      <c r="G4">
        <f>COUNTIFS(Pronosticos!$D$4:$D$1147,A4,Pronosticos!$G$4:$G$1147,Puntuacion!$B$5)+COUNTIFS(Pronosticos!$D$4:$D$1147,A4,Pronosticos!$G$4:$G$1147,Puntuacion!$B$6)+COUNTIFS(Pronosticos!$D$4:$D$1147,A4,Pronosticos!$G$4:$G$1147,Puntuacion!$B$10)+COUNTIFS(Pronosticos!$D$4:$D$1147,A4,Pronosticos!$G$4:$G$1147,Puntuacion!$B$11)</f>
        <v>3</v>
      </c>
      <c r="H4">
        <f>COUNTIFS(Pronosticos!$D$4:$D$1147,A4,Pronosticos!$G$4:$G$1147,0)</f>
        <v>5</v>
      </c>
      <c r="I4">
        <f>IF(COUNTIF(Partidos!$H$4:$H$107,"Finalizado")=0,"",(F4+G4)/COUNTIF(Partidos!$H$4:$H$107,"Finalizado"))</f>
        <v>0.44444444444444442</v>
      </c>
      <c r="J4">
        <f t="shared" si="2"/>
        <v>11001095</v>
      </c>
      <c r="K4">
        <f>IF(AND(COUNTIFS(Partidos!$J$4:$J$107,"Octavos",Partidos!$H$4:$H$107,"Finalizado")=8,COUNTIFS(Partidos!$J$4:$J$107,"Octavos",Partidos!$H$4:$H$107,"Finalizado")&gt;0,SUMIFS(Pronosticos!$J$4:$J$1147,Pronosticos!$D$4:$D$1147,A4,Pronosticos!$I$4:$I$1147,"Octavos")=8),Puntuacion!$B$14,0)</f>
        <v>0</v>
      </c>
      <c r="L4">
        <f>IF(AND(COUNTIFS(Partidos!$J$4:$J$107,"Cuartos",Partidos!$H$4:$H$107,"Finalizado")=4,COUNTIFS(Partidos!$J$4:$J$107,"Cuartos",Partidos!$H$4:$H$107,"Finalizado")&gt;0,SUMIFS(Pronosticos!$J$4:$J$1147,Pronosticos!$D$4:$D$1147,A4,Pronosticos!$I$4:$I$1147,"Cuartos")=4),Puntuacion!$B$15,0)</f>
        <v>0</v>
      </c>
      <c r="M4">
        <f>IF(AND(COUNTIFS(Partidos!$J$4:$J$107,"Semifinal",Partidos!$H$4:$H$107,"Finalizado")=2,COUNTIFS(Partidos!$J$4:$J$107,"Semifinal",Partidos!$H$4:$H$107,"Finalizado")&gt;0,SUMIFS(Pronosticos!$J$4:$J$1147,Pronosticos!$D$4:$D$1147,A4,Pronosticos!$I$4:$I$1147,"Semifinal")=2),Puntuacion!$B$16,0)</f>
        <v>0</v>
      </c>
    </row>
    <row r="5" spans="1:13" x14ac:dyDescent="0.3">
      <c r="A5" t="s">
        <v>266</v>
      </c>
      <c r="B5">
        <f>SUMIFS(Pronosticos!$G$4:$G$1147,Pronosticos!$D$4:$D$1147,A5)</f>
        <v>11</v>
      </c>
      <c r="C5">
        <f t="shared" si="0"/>
        <v>0</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0</v>
      </c>
      <c r="E5">
        <f t="shared" si="1"/>
        <v>11</v>
      </c>
      <c r="F5">
        <f>COUNTIFS(Pronosticos!$D$4:$D$1147,A5,Pronosticos!$G$4:$G$1147,Puntuacion!$B$4)+COUNTIFS(Pronosticos!$D$4:$D$1147,A5,Pronosticos!$G$4:$G$1147,Puntuacion!$B$9)</f>
        <v>1</v>
      </c>
      <c r="G5">
        <f>COUNTIFS(Pronosticos!$D$4:$D$1147,A5,Pronosticos!$G$4:$G$1147,Puntuacion!$B$5)+COUNTIFS(Pronosticos!$D$4:$D$1147,A5,Pronosticos!$G$4:$G$1147,Puntuacion!$B$6)+COUNTIFS(Pronosticos!$D$4:$D$1147,A5,Pronosticos!$G$4:$G$1147,Puntuacion!$B$10)+COUNTIFS(Pronosticos!$D$4:$D$1147,A5,Pronosticos!$G$4:$G$1147,Puntuacion!$B$11)</f>
        <v>3</v>
      </c>
      <c r="H5">
        <f>COUNTIFS(Pronosticos!$D$4:$D$1147,A5,Pronosticos!$G$4:$G$1147,0)</f>
        <v>5</v>
      </c>
      <c r="I5">
        <f>IF(COUNTIF(Partidos!$H$4:$H$107,"Finalizado")=0,"",(F5+G5)/COUNTIF(Partidos!$H$4:$H$107,"Finalizado"))</f>
        <v>0.44444444444444442</v>
      </c>
      <c r="J5">
        <f t="shared" si="2"/>
        <v>11001095</v>
      </c>
      <c r="K5">
        <f>IF(AND(COUNTIFS(Partidos!$J$4:$J$107,"Octavos",Partidos!$H$4:$H$107,"Finalizado")=8,COUNTIFS(Partidos!$J$4:$J$107,"Octavos",Partidos!$H$4:$H$107,"Finalizado")&gt;0,SUMIFS(Pronosticos!$J$4:$J$1147,Pronosticos!$D$4:$D$1147,A5,Pronosticos!$I$4:$I$1147,"Octavos")=8),Puntuacion!$B$14,0)</f>
        <v>0</v>
      </c>
      <c r="L5">
        <f>IF(AND(COUNTIFS(Partidos!$J$4:$J$107,"Cuartos",Partidos!$H$4:$H$107,"Finalizado")=4,COUNTIFS(Partidos!$J$4:$J$107,"Cuartos",Partidos!$H$4:$H$107,"Finalizado")&gt;0,SUMIFS(Pronosticos!$J$4:$J$1147,Pronosticos!$D$4:$D$1147,A5,Pronosticos!$I$4:$I$1147,"Cuartos")=4),Puntuacion!$B$15,0)</f>
        <v>0</v>
      </c>
      <c r="M5">
        <f>IF(AND(COUNTIFS(Partidos!$J$4:$J$107,"Semifinal",Partidos!$H$4:$H$107,"Finalizado")=2,COUNTIFS(Partidos!$J$4:$J$107,"Semifinal",Partidos!$H$4:$H$107,"Finalizado")&gt;0,SUMIFS(Pronosticos!$J$4:$J$1147,Pronosticos!$D$4:$D$1147,A5,Pronosticos!$I$4:$I$1147,"Semifinal")=2),Puntuacion!$B$16,0)</f>
        <v>0</v>
      </c>
    </row>
    <row r="6" spans="1:13" x14ac:dyDescent="0.3">
      <c r="A6" t="s">
        <v>267</v>
      </c>
      <c r="B6">
        <f>SUMIFS(Pronosticos!$G$4:$G$1147,Pronosticos!$D$4:$D$1147,A6)</f>
        <v>6</v>
      </c>
      <c r="C6">
        <f t="shared" si="0"/>
        <v>0</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0</v>
      </c>
      <c r="E6">
        <f t="shared" si="1"/>
        <v>6</v>
      </c>
      <c r="F6">
        <f>COUNTIFS(Pronosticos!$D$4:$D$1147,A6,Pronosticos!$G$4:$G$1147,Puntuacion!$B$4)+COUNTIFS(Pronosticos!$D$4:$D$1147,A6,Pronosticos!$G$4:$G$1147,Puntuacion!$B$9)</f>
        <v>0</v>
      </c>
      <c r="G6">
        <f>COUNTIFS(Pronosticos!$D$4:$D$1147,A6,Pronosticos!$G$4:$G$1147,Puntuacion!$B$5)+COUNTIFS(Pronosticos!$D$4:$D$1147,A6,Pronosticos!$G$4:$G$1147,Puntuacion!$B$6)+COUNTIFS(Pronosticos!$D$4:$D$1147,A6,Pronosticos!$G$4:$G$1147,Puntuacion!$B$10)+COUNTIFS(Pronosticos!$D$4:$D$1147,A6,Pronosticos!$G$4:$G$1147,Puntuacion!$B$11)</f>
        <v>3</v>
      </c>
      <c r="H6">
        <f>COUNTIFS(Pronosticos!$D$4:$D$1147,A6,Pronosticos!$G$4:$G$1147,0)</f>
        <v>6</v>
      </c>
      <c r="I6">
        <f>IF(COUNTIF(Partidos!$H$4:$H$107,"Finalizado")=0,"",(F6+G6)/COUNTIF(Partidos!$H$4:$H$107,"Finalizado"))</f>
        <v>0.33333333333333331</v>
      </c>
      <c r="J6">
        <f t="shared" si="2"/>
        <v>6000094</v>
      </c>
      <c r="K6">
        <f>IF(AND(COUNTIFS(Partidos!$J$4:$J$107,"Octavos",Partidos!$H$4:$H$107,"Finalizado")=8,COUNTIFS(Partidos!$J$4:$J$107,"Octavos",Partidos!$H$4:$H$107,"Finalizado")&gt;0,SUMIFS(Pronosticos!$J$4:$J$1147,Pronosticos!$D$4:$D$1147,A6,Pronosticos!$I$4:$I$1147,"Octavos")=8),Puntuacion!$B$14,0)</f>
        <v>0</v>
      </c>
      <c r="L6">
        <f>IF(AND(COUNTIFS(Partidos!$J$4:$J$107,"Cuartos",Partidos!$H$4:$H$107,"Finalizado")=4,COUNTIFS(Partidos!$J$4:$J$107,"Cuartos",Partidos!$H$4:$H$107,"Finalizado")&gt;0,SUMIFS(Pronosticos!$J$4:$J$1147,Pronosticos!$D$4:$D$1147,A6,Pronosticos!$I$4:$I$1147,"Cuartos")=4),Puntuacion!$B$15,0)</f>
        <v>0</v>
      </c>
      <c r="M6">
        <f>IF(AND(COUNTIFS(Partidos!$J$4:$J$107,"Semifinal",Partidos!$H$4:$H$107,"Finalizado")=2,COUNTIFS(Partidos!$J$4:$J$107,"Semifinal",Partidos!$H$4:$H$107,"Finalizado")&gt;0,SUMIFS(Pronosticos!$J$4:$J$1147,Pronosticos!$D$4:$D$1147,A6,Pronosticos!$I$4:$I$1147,"Semifinal")=2),Puntuacion!$B$16,0)</f>
        <v>0</v>
      </c>
    </row>
    <row r="7" spans="1:13" x14ac:dyDescent="0.3">
      <c r="A7" t="s">
        <v>268</v>
      </c>
      <c r="B7">
        <f>SUMIFS(Pronosticos!$G$4:$G$1147,Pronosticos!$D$4:$D$1147,A7)</f>
        <v>12</v>
      </c>
      <c r="C7">
        <f t="shared" si="0"/>
        <v>0</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0</v>
      </c>
      <c r="E7">
        <f t="shared" si="1"/>
        <v>12</v>
      </c>
      <c r="F7">
        <f>COUNTIFS(Pronosticos!$D$4:$D$1147,A7,Pronosticos!$G$4:$G$1147,Puntuacion!$B$4)+COUNTIFS(Pronosticos!$D$4:$D$1147,A7,Pronosticos!$G$4:$G$1147,Puntuacion!$B$9)</f>
        <v>1</v>
      </c>
      <c r="G7">
        <f>COUNTIFS(Pronosticos!$D$4:$D$1147,A7,Pronosticos!$G$4:$G$1147,Puntuacion!$B$5)+COUNTIFS(Pronosticos!$D$4:$D$1147,A7,Pronosticos!$G$4:$G$1147,Puntuacion!$B$6)+COUNTIFS(Pronosticos!$D$4:$D$1147,A7,Pronosticos!$G$4:$G$1147,Puntuacion!$B$10)+COUNTIFS(Pronosticos!$D$4:$D$1147,A7,Pronosticos!$G$4:$G$1147,Puntuacion!$B$11)</f>
        <v>3</v>
      </c>
      <c r="H7">
        <f>COUNTIFS(Pronosticos!$D$4:$D$1147,A7,Pronosticos!$G$4:$G$1147,0)</f>
        <v>5</v>
      </c>
      <c r="I7">
        <f>IF(COUNTIF(Partidos!$H$4:$H$107,"Finalizado")=0,"",(F7+G7)/COUNTIF(Partidos!$H$4:$H$107,"Finalizado"))</f>
        <v>0.44444444444444442</v>
      </c>
      <c r="J7">
        <f t="shared" si="2"/>
        <v>12001095</v>
      </c>
      <c r="K7">
        <f>IF(AND(COUNTIFS(Partidos!$J$4:$J$107,"Octavos",Partidos!$H$4:$H$107,"Finalizado")=8,COUNTIFS(Partidos!$J$4:$J$107,"Octavos",Partidos!$H$4:$H$107,"Finalizado")&gt;0,SUMIFS(Pronosticos!$J$4:$J$1147,Pronosticos!$D$4:$D$1147,A7,Pronosticos!$I$4:$I$1147,"Octavos")=8),Puntuacion!$B$14,0)</f>
        <v>0</v>
      </c>
      <c r="L7">
        <f>IF(AND(COUNTIFS(Partidos!$J$4:$J$107,"Cuartos",Partidos!$H$4:$H$107,"Finalizado")=4,COUNTIFS(Partidos!$J$4:$J$107,"Cuartos",Partidos!$H$4:$H$107,"Finalizado")&gt;0,SUMIFS(Pronosticos!$J$4:$J$1147,Pronosticos!$D$4:$D$1147,A7,Pronosticos!$I$4:$I$1147,"Cuartos")=4),Puntuacion!$B$15,0)</f>
        <v>0</v>
      </c>
      <c r="M7">
        <f>IF(AND(COUNTIFS(Partidos!$J$4:$J$107,"Semifinal",Partidos!$H$4:$H$107,"Finalizado")=2,COUNTIFS(Partidos!$J$4:$J$107,"Semifinal",Partidos!$H$4:$H$107,"Finalizado")&gt;0,SUMIFS(Pronosticos!$J$4:$J$1147,Pronosticos!$D$4:$D$1147,A7,Pronosticos!$I$4:$I$1147,"Semifinal")=2),Puntuacion!$B$16,0)</f>
        <v>0</v>
      </c>
    </row>
    <row r="8" spans="1:13" x14ac:dyDescent="0.3">
      <c r="A8" t="s">
        <v>269</v>
      </c>
      <c r="B8">
        <f>SUMIFS(Pronosticos!$G$4:$G$1147,Pronosticos!$D$4:$D$1147,A8)</f>
        <v>11</v>
      </c>
      <c r="C8">
        <f t="shared" si="0"/>
        <v>0</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0</v>
      </c>
      <c r="E8">
        <f t="shared" si="1"/>
        <v>11</v>
      </c>
      <c r="F8">
        <f>COUNTIFS(Pronosticos!$D$4:$D$1147,A8,Pronosticos!$G$4:$G$1147,Puntuacion!$B$4)+COUNTIFS(Pronosticos!$D$4:$D$1147,A8,Pronosticos!$G$4:$G$1147,Puntuacion!$B$9)</f>
        <v>1</v>
      </c>
      <c r="G8">
        <f>COUNTIFS(Pronosticos!$D$4:$D$1147,A8,Pronosticos!$G$4:$G$1147,Puntuacion!$B$5)+COUNTIFS(Pronosticos!$D$4:$D$1147,A8,Pronosticos!$G$4:$G$1147,Puntuacion!$B$6)+COUNTIFS(Pronosticos!$D$4:$D$1147,A8,Pronosticos!$G$4:$G$1147,Puntuacion!$B$10)+COUNTIFS(Pronosticos!$D$4:$D$1147,A8,Pronosticos!$G$4:$G$1147,Puntuacion!$B$11)</f>
        <v>3</v>
      </c>
      <c r="H8">
        <f>COUNTIFS(Pronosticos!$D$4:$D$1147,A8,Pronosticos!$G$4:$G$1147,0)</f>
        <v>5</v>
      </c>
      <c r="I8">
        <f>IF(COUNTIF(Partidos!$H$4:$H$107,"Finalizado")=0,"",(F8+G8)/COUNTIF(Partidos!$H$4:$H$107,"Finalizado"))</f>
        <v>0.44444444444444442</v>
      </c>
      <c r="J8">
        <f t="shared" si="2"/>
        <v>11001095</v>
      </c>
      <c r="K8">
        <f>IF(AND(COUNTIFS(Partidos!$J$4:$J$107,"Octavos",Partidos!$H$4:$H$107,"Finalizado")=8,COUNTIFS(Partidos!$J$4:$J$107,"Octavos",Partidos!$H$4:$H$107,"Finalizado")&gt;0,SUMIFS(Pronosticos!$J$4:$J$1147,Pronosticos!$D$4:$D$1147,A8,Pronosticos!$I$4:$I$1147,"Octavos")=8),Puntuacion!$B$14,0)</f>
        <v>0</v>
      </c>
      <c r="L8">
        <f>IF(AND(COUNTIFS(Partidos!$J$4:$J$107,"Cuartos",Partidos!$H$4:$H$107,"Finalizado")=4,COUNTIFS(Partidos!$J$4:$J$107,"Cuartos",Partidos!$H$4:$H$107,"Finalizado")&gt;0,SUMIFS(Pronosticos!$J$4:$J$1147,Pronosticos!$D$4:$D$1147,A8,Pronosticos!$I$4:$I$1147,"Cuartos")=4),Puntuacion!$B$15,0)</f>
        <v>0</v>
      </c>
      <c r="M8">
        <f>IF(AND(COUNTIFS(Partidos!$J$4:$J$107,"Semifinal",Partidos!$H$4:$H$107,"Finalizado")=2,COUNTIFS(Partidos!$J$4:$J$107,"Semifinal",Partidos!$H$4:$H$107,"Finalizado")&gt;0,SUMIFS(Pronosticos!$J$4:$J$1147,Pronosticos!$D$4:$D$1147,A8,Pronosticos!$I$4:$I$1147,"Semifinal")=2),Puntuacion!$B$16,0)</f>
        <v>0</v>
      </c>
    </row>
    <row r="9" spans="1:13" x14ac:dyDescent="0.3">
      <c r="A9" t="s">
        <v>270</v>
      </c>
      <c r="B9">
        <f>SUMIFS(Pronosticos!$G$4:$G$1147,Pronosticos!$D$4:$D$1147,A9)</f>
        <v>6</v>
      </c>
      <c r="C9">
        <f t="shared" si="0"/>
        <v>0</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0</v>
      </c>
      <c r="E9">
        <f t="shared" si="1"/>
        <v>6</v>
      </c>
      <c r="F9">
        <f>COUNTIFS(Pronosticos!$D$4:$D$1147,A9,Pronosticos!$G$4:$G$1147,Puntuacion!$B$4)+COUNTIFS(Pronosticos!$D$4:$D$1147,A9,Pronosticos!$G$4:$G$1147,Puntuacion!$B$9)</f>
        <v>0</v>
      </c>
      <c r="G9">
        <f>COUNTIFS(Pronosticos!$D$4:$D$1147,A9,Pronosticos!$G$4:$G$1147,Puntuacion!$B$5)+COUNTIFS(Pronosticos!$D$4:$D$1147,A9,Pronosticos!$G$4:$G$1147,Puntuacion!$B$6)+COUNTIFS(Pronosticos!$D$4:$D$1147,A9,Pronosticos!$G$4:$G$1147,Puntuacion!$B$10)+COUNTIFS(Pronosticos!$D$4:$D$1147,A9,Pronosticos!$G$4:$G$1147,Puntuacion!$B$11)</f>
        <v>3</v>
      </c>
      <c r="H9">
        <f>COUNTIFS(Pronosticos!$D$4:$D$1147,A9,Pronosticos!$G$4:$G$1147,0)</f>
        <v>6</v>
      </c>
      <c r="I9">
        <f>IF(COUNTIF(Partidos!$H$4:$H$107,"Finalizado")=0,"",(F9+G9)/COUNTIF(Partidos!$H$4:$H$107,"Finalizado"))</f>
        <v>0.33333333333333331</v>
      </c>
      <c r="J9">
        <f t="shared" si="2"/>
        <v>6000094</v>
      </c>
      <c r="K9">
        <f>IF(AND(COUNTIFS(Partidos!$J$4:$J$107,"Octavos",Partidos!$H$4:$H$107,"Finalizado")=8,COUNTIFS(Partidos!$J$4:$J$107,"Octavos",Partidos!$H$4:$H$107,"Finalizado")&gt;0,SUMIFS(Pronosticos!$J$4:$J$1147,Pronosticos!$D$4:$D$1147,A9,Pronosticos!$I$4:$I$1147,"Octavos")=8),Puntuacion!$B$14,0)</f>
        <v>0</v>
      </c>
      <c r="L9">
        <f>IF(AND(COUNTIFS(Partidos!$J$4:$J$107,"Cuartos",Partidos!$H$4:$H$107,"Finalizado")=4,COUNTIFS(Partidos!$J$4:$J$107,"Cuartos",Partidos!$H$4:$H$107,"Finalizado")&gt;0,SUMIFS(Pronosticos!$J$4:$J$1147,Pronosticos!$D$4:$D$1147,A9,Pronosticos!$I$4:$I$1147,"Cuartos")=4),Puntuacion!$B$15,0)</f>
        <v>0</v>
      </c>
      <c r="M9">
        <f>IF(AND(COUNTIFS(Partidos!$J$4:$J$107,"Semifinal",Partidos!$H$4:$H$107,"Finalizado")=2,COUNTIFS(Partidos!$J$4:$J$107,"Semifinal",Partidos!$H$4:$H$107,"Finalizado")&gt;0,SUMIFS(Pronosticos!$J$4:$J$1147,Pronosticos!$D$4:$D$1147,A9,Pronosticos!$I$4:$I$1147,"Semifinal")=2),Puntuacion!$B$16,0)</f>
        <v>0</v>
      </c>
    </row>
    <row r="10" spans="1:13" x14ac:dyDescent="0.3">
      <c r="A10" t="s">
        <v>271</v>
      </c>
      <c r="B10">
        <f>SUMIFS(Pronosticos!$G$4:$G$1147,Pronosticos!$D$4:$D$1147,A10)</f>
        <v>11</v>
      </c>
      <c r="C10">
        <f t="shared" si="0"/>
        <v>0</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0</v>
      </c>
      <c r="E10">
        <f t="shared" si="1"/>
        <v>11</v>
      </c>
      <c r="F10">
        <f>COUNTIFS(Pronosticos!$D$4:$D$1147,A10,Pronosticos!$G$4:$G$1147,Puntuacion!$B$4)+COUNTIFS(Pronosticos!$D$4:$D$1147,A10,Pronosticos!$G$4:$G$1147,Puntuacion!$B$9)</f>
        <v>0</v>
      </c>
      <c r="G10">
        <f>COUNTIFS(Pronosticos!$D$4:$D$1147,A10,Pronosticos!$G$4:$G$1147,Puntuacion!$B$5)+COUNTIFS(Pronosticos!$D$4:$D$1147,A10,Pronosticos!$G$4:$G$1147,Puntuacion!$B$6)+COUNTIFS(Pronosticos!$D$4:$D$1147,A10,Pronosticos!$G$4:$G$1147,Puntuacion!$B$10)+COUNTIFS(Pronosticos!$D$4:$D$1147,A10,Pronosticos!$G$4:$G$1147,Puntuacion!$B$11)</f>
        <v>5</v>
      </c>
      <c r="H10">
        <f>COUNTIFS(Pronosticos!$D$4:$D$1147,A10,Pronosticos!$G$4:$G$1147,0)</f>
        <v>4</v>
      </c>
      <c r="I10">
        <f>IF(COUNTIF(Partidos!$H$4:$H$107,"Finalizado")=0,"",(F10+G10)/COUNTIF(Partidos!$H$4:$H$107,"Finalizado"))</f>
        <v>0.55555555555555558</v>
      </c>
      <c r="J10">
        <f t="shared" si="2"/>
        <v>11000096</v>
      </c>
      <c r="K10">
        <f>IF(AND(COUNTIFS(Partidos!$J$4:$J$107,"Octavos",Partidos!$H$4:$H$107,"Finalizado")=8,COUNTIFS(Partidos!$J$4:$J$107,"Octavos",Partidos!$H$4:$H$107,"Finalizado")&gt;0,SUMIFS(Pronosticos!$J$4:$J$1147,Pronosticos!$D$4:$D$1147,A10,Pronosticos!$I$4:$I$1147,"Octavos")=8),Puntuacion!$B$14,0)</f>
        <v>0</v>
      </c>
      <c r="L10">
        <f>IF(AND(COUNTIFS(Partidos!$J$4:$J$107,"Cuartos",Partidos!$H$4:$H$107,"Finalizado")=4,COUNTIFS(Partidos!$J$4:$J$107,"Cuartos",Partidos!$H$4:$H$107,"Finalizado")&gt;0,SUMIFS(Pronosticos!$J$4:$J$1147,Pronosticos!$D$4:$D$1147,A10,Pronosticos!$I$4:$I$1147,"Cuartos")=4),Puntuacion!$B$15,0)</f>
        <v>0</v>
      </c>
      <c r="M10">
        <f>IF(AND(COUNTIFS(Partidos!$J$4:$J$107,"Semifinal",Partidos!$H$4:$H$107,"Finalizado")=2,COUNTIFS(Partidos!$J$4:$J$107,"Semifinal",Partidos!$H$4:$H$107,"Finalizado")&gt;0,SUMIFS(Pronosticos!$J$4:$J$1147,Pronosticos!$D$4:$D$1147,A10,Pronosticos!$I$4:$I$1147,"Semifinal")=2),Puntuacion!$B$16,0)</f>
        <v>0</v>
      </c>
    </row>
    <row r="11" spans="1:13" x14ac:dyDescent="0.3">
      <c r="A11" t="s">
        <v>272</v>
      </c>
      <c r="B11">
        <f>SUMIFS(Pronosticos!$G$4:$G$1147,Pronosticos!$D$4:$D$1147,A11)</f>
        <v>11</v>
      </c>
      <c r="C11">
        <f t="shared" si="0"/>
        <v>0</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0</v>
      </c>
      <c r="E11">
        <f t="shared" si="1"/>
        <v>11</v>
      </c>
      <c r="F11">
        <f>COUNTIFS(Pronosticos!$D$4:$D$1147,A11,Pronosticos!$G$4:$G$1147,Puntuacion!$B$4)+COUNTIFS(Pronosticos!$D$4:$D$1147,A11,Pronosticos!$G$4:$G$1147,Puntuacion!$B$9)</f>
        <v>1</v>
      </c>
      <c r="G11">
        <f>COUNTIFS(Pronosticos!$D$4:$D$1147,A11,Pronosticos!$G$4:$G$1147,Puntuacion!$B$5)+COUNTIFS(Pronosticos!$D$4:$D$1147,A11,Pronosticos!$G$4:$G$1147,Puntuacion!$B$6)+COUNTIFS(Pronosticos!$D$4:$D$1147,A11,Pronosticos!$G$4:$G$1147,Puntuacion!$B$10)+COUNTIFS(Pronosticos!$D$4:$D$1147,A11,Pronosticos!$G$4:$G$1147,Puntuacion!$B$11)</f>
        <v>3</v>
      </c>
      <c r="H11">
        <f>COUNTIFS(Pronosticos!$D$4:$D$1147,A11,Pronosticos!$G$4:$G$1147,0)</f>
        <v>5</v>
      </c>
      <c r="I11">
        <f>IF(COUNTIF(Partidos!$H$4:$H$107,"Finalizado")=0,"",(F11+G11)/COUNTIF(Partidos!$H$4:$H$107,"Finalizado"))</f>
        <v>0.44444444444444442</v>
      </c>
      <c r="J11">
        <f t="shared" si="2"/>
        <v>11001095</v>
      </c>
      <c r="K11">
        <f>IF(AND(COUNTIFS(Partidos!$J$4:$J$107,"Octavos",Partidos!$H$4:$H$107,"Finalizado")=8,COUNTIFS(Partidos!$J$4:$J$107,"Octavos",Partidos!$H$4:$H$107,"Finalizado")&gt;0,SUMIFS(Pronosticos!$J$4:$J$1147,Pronosticos!$D$4:$D$1147,A11,Pronosticos!$I$4:$I$1147,"Octavos")=8),Puntuacion!$B$14,0)</f>
        <v>0</v>
      </c>
      <c r="L11">
        <f>IF(AND(COUNTIFS(Partidos!$J$4:$J$107,"Cuartos",Partidos!$H$4:$H$107,"Finalizado")=4,COUNTIFS(Partidos!$J$4:$J$107,"Cuartos",Partidos!$H$4:$H$107,"Finalizado")&gt;0,SUMIFS(Pronosticos!$J$4:$J$1147,Pronosticos!$D$4:$D$1147,A11,Pronosticos!$I$4:$I$1147,"Cuartos")=4),Puntuacion!$B$15,0)</f>
        <v>0</v>
      </c>
      <c r="M11">
        <f>IF(AND(COUNTIFS(Partidos!$J$4:$J$107,"Semifinal",Partidos!$H$4:$H$107,"Finalizado")=2,COUNTIFS(Partidos!$J$4:$J$107,"Semifinal",Partidos!$H$4:$H$107,"Finalizado")&gt;0,SUMIFS(Pronosticos!$J$4:$J$1147,Pronosticos!$D$4:$D$1147,A11,Pronosticos!$I$4:$I$1147,"Semifinal")=2),Puntuacion!$B$16,0)</f>
        <v>0</v>
      </c>
    </row>
    <row r="12" spans="1:13" x14ac:dyDescent="0.3">
      <c r="A12" t="s">
        <v>273</v>
      </c>
      <c r="B12">
        <f>SUMIFS(Pronosticos!$G$4:$G$1147,Pronosticos!$D$4:$D$1147,A12)</f>
        <v>5</v>
      </c>
      <c r="C12">
        <f t="shared" si="0"/>
        <v>0</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0</v>
      </c>
      <c r="E12">
        <f t="shared" si="1"/>
        <v>5</v>
      </c>
      <c r="F12">
        <f>COUNTIFS(Pronosticos!$D$4:$D$1147,A12,Pronosticos!$G$4:$G$1147,Puntuacion!$B$4)+COUNTIFS(Pronosticos!$D$4:$D$1147,A12,Pronosticos!$G$4:$G$1147,Puntuacion!$B$9)</f>
        <v>0</v>
      </c>
      <c r="G12">
        <f>COUNTIFS(Pronosticos!$D$4:$D$1147,A12,Pronosticos!$G$4:$G$1147,Puntuacion!$B$5)+COUNTIFS(Pronosticos!$D$4:$D$1147,A12,Pronosticos!$G$4:$G$1147,Puntuacion!$B$6)+COUNTIFS(Pronosticos!$D$4:$D$1147,A12,Pronosticos!$G$4:$G$1147,Puntuacion!$B$10)+COUNTIFS(Pronosticos!$D$4:$D$1147,A12,Pronosticos!$G$4:$G$1147,Puntuacion!$B$11)</f>
        <v>2</v>
      </c>
      <c r="H12">
        <f>COUNTIFS(Pronosticos!$D$4:$D$1147,A12,Pronosticos!$G$4:$G$1147,0)</f>
        <v>7</v>
      </c>
      <c r="I12">
        <f>IF(COUNTIF(Partidos!$H$4:$H$107,"Finalizado")=0,"",(F12+G12)/COUNTIF(Partidos!$H$4:$H$107,"Finalizado"))</f>
        <v>0.22222222222222221</v>
      </c>
      <c r="J12">
        <f t="shared" si="2"/>
        <v>5000093</v>
      </c>
      <c r="K12">
        <f>IF(AND(COUNTIFS(Partidos!$J$4:$J$107,"Octavos",Partidos!$H$4:$H$107,"Finalizado")=8,COUNTIFS(Partidos!$J$4:$J$107,"Octavos",Partidos!$H$4:$H$107,"Finalizado")&gt;0,SUMIFS(Pronosticos!$J$4:$J$1147,Pronosticos!$D$4:$D$1147,A12,Pronosticos!$I$4:$I$1147,"Octavos")=8),Puntuacion!$B$14,0)</f>
        <v>0</v>
      </c>
      <c r="L12">
        <f>IF(AND(COUNTIFS(Partidos!$J$4:$J$107,"Cuartos",Partidos!$H$4:$H$107,"Finalizado")=4,COUNTIFS(Partidos!$J$4:$J$107,"Cuartos",Partidos!$H$4:$H$107,"Finalizado")&gt;0,SUMIFS(Pronosticos!$J$4:$J$1147,Pronosticos!$D$4:$D$1147,A12,Pronosticos!$I$4:$I$1147,"Cuartos")=4),Puntuacion!$B$15,0)</f>
        <v>0</v>
      </c>
      <c r="M12">
        <f>IF(AND(COUNTIFS(Partidos!$J$4:$J$107,"Semifinal",Partidos!$H$4:$H$107,"Finalizado")=2,COUNTIFS(Partidos!$J$4:$J$107,"Semifinal",Partidos!$H$4:$H$107,"Finalizado")&gt;0,SUMIFS(Pronosticos!$J$4:$J$1147,Pronosticos!$D$4:$D$1147,A12,Pronosticos!$I$4:$I$1147,"Semifinal")=2),Puntuacion!$B$16,0)</f>
        <v>0</v>
      </c>
    </row>
    <row r="14" spans="1:13" x14ac:dyDescent="0.3">
      <c r="A14" s="19" t="s">
        <v>41</v>
      </c>
      <c r="B14" s="19" t="s">
        <v>348</v>
      </c>
      <c r="C14" s="19" t="s">
        <v>349</v>
      </c>
      <c r="D14" s="19" t="s">
        <v>350</v>
      </c>
      <c r="E14" s="19" t="s">
        <v>351</v>
      </c>
      <c r="F14" s="19" t="s">
        <v>43</v>
      </c>
    </row>
    <row r="15" spans="1:13" x14ac:dyDescent="0.3">
      <c r="A15" t="str">
        <f>IFERROR(INDEX($A$2:$A$12,MATCH(LARGE($J$2:$J$12,1),$J$2:$J$12,0)),"")</f>
        <v>Nacho</v>
      </c>
      <c r="B15">
        <f>IFERROR(INDEX($E$2:$E$12,MATCH(LARGE($J$2:$J$12,1),$J$2:$J$12,0)),"")</f>
        <v>12</v>
      </c>
      <c r="C15">
        <f>IFERROR(INDEX($F$2:$F$12,MATCH(LARGE($J$2:$J$12,1),$J$2:$J$12,0)),"")</f>
        <v>1</v>
      </c>
      <c r="D15">
        <f>IFERROR(INDEX($G$2:$G$12,MATCH(LARGE($J$2:$J$12,1),$J$2:$J$12,0)),"")</f>
        <v>3</v>
      </c>
      <c r="E15">
        <f>IFERROR(INDEX($H$2:$H$12,MATCH(LARGE($J$2:$J$12,1),$J$2:$J$12,0)),"")</f>
        <v>5</v>
      </c>
      <c r="F15">
        <f>IFERROR(INDEX($I$2:$I$12,MATCH(LARGE($J$2:$J$12,1),$J$2:$J$12,0)),"")</f>
        <v>0.44444444444444442</v>
      </c>
    </row>
    <row r="16" spans="1:13" x14ac:dyDescent="0.3">
      <c r="A16" t="str">
        <f>IFERROR(INDEX($A$2:$A$12,MATCH(LARGE($J$2:$J$12,2),$J$2:$J$12,0)),"")</f>
        <v>Álvaro</v>
      </c>
      <c r="B16">
        <f>IFERROR(INDEX($E$2:$E$12,MATCH(LARGE($J$2:$J$12,2),$J$2:$J$12,0)),"")</f>
        <v>11</v>
      </c>
      <c r="C16">
        <f>IFERROR(INDEX($F$2:$F$12,MATCH(LARGE($J$2:$J$12,2),$J$2:$J$12,0)),"")</f>
        <v>1</v>
      </c>
      <c r="D16">
        <f>IFERROR(INDEX($G$2:$G$12,MATCH(LARGE($J$2:$J$12,2),$J$2:$J$12,0)),"")</f>
        <v>3</v>
      </c>
      <c r="E16">
        <f>IFERROR(INDEX($H$2:$H$12,MATCH(LARGE($J$2:$J$12,2),$J$2:$J$12,0)),"")</f>
        <v>5</v>
      </c>
      <c r="F16">
        <f>IFERROR(INDEX($I$2:$I$12,MATCH(LARGE($J$2:$J$12,2),$J$2:$J$12,0)),"")</f>
        <v>0.44444444444444442</v>
      </c>
    </row>
    <row r="17" spans="1:12" x14ac:dyDescent="0.3">
      <c r="A17" t="str">
        <f>IFERROR(INDEX($A$2:$A$12,MATCH(LARGE($J$2:$J$12,3),$J$2:$J$12,0)),"")</f>
        <v>Álvaro</v>
      </c>
      <c r="B17">
        <f>IFERROR(INDEX($E$2:$E$12,MATCH(LARGE($J$2:$J$12,3),$J$2:$J$12,0)),"")</f>
        <v>11</v>
      </c>
      <c r="C17">
        <f>IFERROR(INDEX($F$2:$F$12,MATCH(LARGE($J$2:$J$12,3),$J$2:$J$12,0)),"")</f>
        <v>1</v>
      </c>
      <c r="D17">
        <f>IFERROR(INDEX($G$2:$G$12,MATCH(LARGE($J$2:$J$12,3),$J$2:$J$12,0)),"")</f>
        <v>3</v>
      </c>
      <c r="E17">
        <f>IFERROR(INDEX($H$2:$H$12,MATCH(LARGE($J$2:$J$12,3),$J$2:$J$12,0)),"")</f>
        <v>5</v>
      </c>
      <c r="F17">
        <f>IFERROR(INDEX($I$2:$I$12,MATCH(LARGE($J$2:$J$12,3),$J$2:$J$12,0)),"")</f>
        <v>0.44444444444444442</v>
      </c>
    </row>
    <row r="18" spans="1:12" x14ac:dyDescent="0.3">
      <c r="A18" t="str">
        <f>IFERROR(INDEX($A$2:$A$12,MATCH(LARGE($J$2:$J$12,4),$J$2:$J$12,0)),"")</f>
        <v>Álvaro</v>
      </c>
      <c r="B18">
        <f>IFERROR(INDEX($E$2:$E$12,MATCH(LARGE($J$2:$J$12,4),$J$2:$J$12,0)),"")</f>
        <v>11</v>
      </c>
      <c r="C18">
        <f>IFERROR(INDEX($F$2:$F$12,MATCH(LARGE($J$2:$J$12,4),$J$2:$J$12,0)),"")</f>
        <v>1</v>
      </c>
      <c r="D18">
        <f>IFERROR(INDEX($G$2:$G$12,MATCH(LARGE($J$2:$J$12,4),$J$2:$J$12,0)),"")</f>
        <v>3</v>
      </c>
      <c r="E18">
        <f>IFERROR(INDEX($H$2:$H$12,MATCH(LARGE($J$2:$J$12,4),$J$2:$J$12,0)),"")</f>
        <v>5</v>
      </c>
      <c r="F18">
        <f>IFERROR(INDEX($I$2:$I$12,MATCH(LARGE($J$2:$J$12,4),$J$2:$J$12,0)),"")</f>
        <v>0.44444444444444442</v>
      </c>
    </row>
    <row r="19" spans="1:12" x14ac:dyDescent="0.3">
      <c r="A19" t="str">
        <f>IFERROR(INDEX($A$2:$A$12,MATCH(LARGE($J$2:$J$12,5),$J$2:$J$12,0)),"")</f>
        <v>Álvaro</v>
      </c>
      <c r="B19">
        <f>IFERROR(INDEX($E$2:$E$12,MATCH(LARGE($J$2:$J$12,5),$J$2:$J$12,0)),"")</f>
        <v>11</v>
      </c>
      <c r="C19">
        <f>IFERROR(INDEX($F$2:$F$12,MATCH(LARGE($J$2:$J$12,5),$J$2:$J$12,0)),"")</f>
        <v>1</v>
      </c>
      <c r="D19">
        <f>IFERROR(INDEX($G$2:$G$12,MATCH(LARGE($J$2:$J$12,5),$J$2:$J$12,0)),"")</f>
        <v>3</v>
      </c>
      <c r="E19">
        <f>IFERROR(INDEX($H$2:$H$12,MATCH(LARGE($J$2:$J$12,5),$J$2:$J$12,0)),"")</f>
        <v>5</v>
      </c>
      <c r="F19">
        <f>IFERROR(INDEX($I$2:$I$12,MATCH(LARGE($J$2:$J$12,5),$J$2:$J$12,0)),"")</f>
        <v>0.44444444444444442</v>
      </c>
    </row>
    <row r="20" spans="1:12" x14ac:dyDescent="0.3">
      <c r="A20" t="str">
        <f>IFERROR(INDEX($A$2:$A$12,MATCH(LARGE($J$2:$J$12,6),$J$2:$J$12,0)),"")</f>
        <v>Álvaro</v>
      </c>
      <c r="B20">
        <f>IFERROR(INDEX($E$2:$E$12,MATCH(LARGE($J$2:$J$12,6),$J$2:$J$12,0)),"")</f>
        <v>11</v>
      </c>
      <c r="C20">
        <f>IFERROR(INDEX($F$2:$F$12,MATCH(LARGE($J$2:$J$12,6),$J$2:$J$12,0)),"")</f>
        <v>1</v>
      </c>
      <c r="D20">
        <f>IFERROR(INDEX($G$2:$G$12,MATCH(LARGE($J$2:$J$12,6),$J$2:$J$12,0)),"")</f>
        <v>3</v>
      </c>
      <c r="E20">
        <f>IFERROR(INDEX($H$2:$H$12,MATCH(LARGE($J$2:$J$12,6),$J$2:$J$12,0)),"")</f>
        <v>5</v>
      </c>
      <c r="F20">
        <f>IFERROR(INDEX($I$2:$I$12,MATCH(LARGE($J$2:$J$12,6),$J$2:$J$12,0)),"")</f>
        <v>0.44444444444444442</v>
      </c>
    </row>
    <row r="21" spans="1:12" x14ac:dyDescent="0.3">
      <c r="A21" t="str">
        <f>IFERROR(INDEX($A$2:$A$12,MATCH(LARGE($J$2:$J$12,7),$J$2:$J$12,0)),"")</f>
        <v>Álvaro</v>
      </c>
      <c r="B21">
        <f>IFERROR(INDEX($E$2:$E$12,MATCH(LARGE($J$2:$J$12,7),$J$2:$J$12,0)),"")</f>
        <v>11</v>
      </c>
      <c r="C21">
        <f>IFERROR(INDEX($F$2:$F$12,MATCH(LARGE($J$2:$J$12,7),$J$2:$J$12,0)),"")</f>
        <v>1</v>
      </c>
      <c r="D21">
        <f>IFERROR(INDEX($G$2:$G$12,MATCH(LARGE($J$2:$J$12,7),$J$2:$J$12,0)),"")</f>
        <v>3</v>
      </c>
      <c r="E21">
        <f>IFERROR(INDEX($H$2:$H$12,MATCH(LARGE($J$2:$J$12,7),$J$2:$J$12,0)),"")</f>
        <v>5</v>
      </c>
      <c r="F21">
        <f>IFERROR(INDEX($I$2:$I$12,MATCH(LARGE($J$2:$J$12,7),$J$2:$J$12,0)),"")</f>
        <v>0.44444444444444442</v>
      </c>
    </row>
    <row r="22" spans="1:12" x14ac:dyDescent="0.3">
      <c r="A22" t="str">
        <f>IFERROR(INDEX($A$2:$A$12,MATCH(LARGE($J$2:$J$12,8),$J$2:$J$12,0)),"")</f>
        <v>Simón</v>
      </c>
      <c r="B22">
        <f>IFERROR(INDEX($E$2:$E$12,MATCH(LARGE($J$2:$J$12,8),$J$2:$J$12,0)),"")</f>
        <v>11</v>
      </c>
      <c r="C22">
        <f>IFERROR(INDEX($F$2:$F$12,MATCH(LARGE($J$2:$J$12,8),$J$2:$J$12,0)),"")</f>
        <v>0</v>
      </c>
      <c r="D22">
        <f>IFERROR(INDEX($G$2:$G$12,MATCH(LARGE($J$2:$J$12,8),$J$2:$J$12,0)),"")</f>
        <v>5</v>
      </c>
      <c r="E22">
        <f>IFERROR(INDEX($H$2:$H$12,MATCH(LARGE($J$2:$J$12,8),$J$2:$J$12,0)),"")</f>
        <v>4</v>
      </c>
      <c r="F22">
        <f>IFERROR(INDEX($I$2:$I$12,MATCH(LARGE($J$2:$J$12,8),$J$2:$J$12,0)),"")</f>
        <v>0.55555555555555558</v>
      </c>
    </row>
    <row r="23" spans="1:12" x14ac:dyDescent="0.3">
      <c r="A23" t="str">
        <f>IFERROR(INDEX($A$2:$A$12,MATCH(LARGE($J$2:$J$12,9),$J$2:$J$12,0)),"")</f>
        <v>Quintero</v>
      </c>
      <c r="B23">
        <f>IFERROR(INDEX($E$2:$E$12,MATCH(LARGE($J$2:$J$12,9),$J$2:$J$12,0)),"")</f>
        <v>6</v>
      </c>
      <c r="C23">
        <f>IFERROR(INDEX($F$2:$F$12,MATCH(LARGE($J$2:$J$12,9),$J$2:$J$12,0)),"")</f>
        <v>0</v>
      </c>
      <c r="D23">
        <f>IFERROR(INDEX($G$2:$G$12,MATCH(LARGE($J$2:$J$12,9),$J$2:$J$12,0)),"")</f>
        <v>3</v>
      </c>
      <c r="E23">
        <f>IFERROR(INDEX($H$2:$H$12,MATCH(LARGE($J$2:$J$12,9),$J$2:$J$12,0)),"")</f>
        <v>6</v>
      </c>
      <c r="F23">
        <f>IFERROR(INDEX($I$2:$I$12,MATCH(LARGE($J$2:$J$12,9),$J$2:$J$12,0)),"")</f>
        <v>0.33333333333333331</v>
      </c>
    </row>
    <row r="24" spans="1:12" x14ac:dyDescent="0.3">
      <c r="A24" t="str">
        <f>IFERROR(INDEX($A$2:$A$12,MATCH(LARGE($J$2:$J$12,10),$J$2:$J$12,0)),"")</f>
        <v>Quintero</v>
      </c>
      <c r="B24">
        <f>IFERROR(INDEX($E$2:$E$12,MATCH(LARGE($J$2:$J$12,10),$J$2:$J$12,0)),"")</f>
        <v>6</v>
      </c>
      <c r="C24">
        <f>IFERROR(INDEX($F$2:$F$12,MATCH(LARGE($J$2:$J$12,10),$J$2:$J$12,0)),"")</f>
        <v>0</v>
      </c>
      <c r="D24">
        <f>IFERROR(INDEX($G$2:$G$12,MATCH(LARGE($J$2:$J$12,10),$J$2:$J$12,0)),"")</f>
        <v>3</v>
      </c>
      <c r="E24">
        <f>IFERROR(INDEX($H$2:$H$12,MATCH(LARGE($J$2:$J$12,10),$J$2:$J$12,0)),"")</f>
        <v>6</v>
      </c>
      <c r="F24">
        <f>IFERROR(INDEX($I$2:$I$12,MATCH(LARGE($J$2:$J$12,10),$J$2:$J$12,0)),"")</f>
        <v>0.33333333333333331</v>
      </c>
    </row>
    <row r="25" spans="1:12" x14ac:dyDescent="0.3">
      <c r="A25" t="str">
        <f>IFERROR(INDEX($A$2:$A$12,MATCH(LARGE($J$2:$J$12,11),$J$2:$J$12,0)),"")</f>
        <v>Fer</v>
      </c>
      <c r="B25">
        <f>IFERROR(INDEX($E$2:$E$12,MATCH(LARGE($J$2:$J$12,11),$J$2:$J$12,0)),"")</f>
        <v>5</v>
      </c>
      <c r="C25">
        <f>IFERROR(INDEX($F$2:$F$12,MATCH(LARGE($J$2:$J$12,11),$J$2:$J$12,0)),"")</f>
        <v>0</v>
      </c>
      <c r="D25">
        <f>IFERROR(INDEX($G$2:$G$12,MATCH(LARGE($J$2:$J$12,11),$J$2:$J$12,0)),"")</f>
        <v>2</v>
      </c>
      <c r="E25">
        <f>IFERROR(INDEX($H$2:$H$12,MATCH(LARGE($J$2:$J$12,11),$J$2:$J$12,0)),"")</f>
        <v>7</v>
      </c>
      <c r="F25">
        <f>IFERROR(INDEX($I$2:$I$12,MATCH(LARGE($J$2:$J$12,11),$J$2:$J$12,0)),"")</f>
        <v>0.22222222222222221</v>
      </c>
    </row>
    <row r="27" spans="1:12" x14ac:dyDescent="0.3">
      <c r="A27" t="s">
        <v>260</v>
      </c>
      <c r="B27" t="s">
        <v>55</v>
      </c>
      <c r="C27" t="s">
        <v>264</v>
      </c>
      <c r="D27" t="s">
        <v>265</v>
      </c>
      <c r="E27" t="s">
        <v>266</v>
      </c>
      <c r="F27" t="s">
        <v>267</v>
      </c>
      <c r="G27" t="s">
        <v>268</v>
      </c>
      <c r="H27" t="s">
        <v>269</v>
      </c>
      <c r="I27" t="s">
        <v>270</v>
      </c>
      <c r="J27" t="s">
        <v>271</v>
      </c>
      <c r="K27" t="s">
        <v>272</v>
      </c>
      <c r="L27" t="s">
        <v>273</v>
      </c>
    </row>
    <row r="28" spans="1:12" x14ac:dyDescent="0.3">
      <c r="A28">
        <v>1</v>
      </c>
      <c r="B28">
        <f>SUMIFS(Pronosticos!$G$4:$G$1147,Pronosticos!$D$4:$D$1147,"Álvaro",Pronosticos!$A$4:$A$1147,"&lt;="&amp;$A28)</f>
        <v>2</v>
      </c>
      <c r="C28">
        <f>SUMIFS(Pronosticos!$G$4:$G$1147,Pronosticos!$D$4:$D$1147,"Pepe",Pronosticos!$A$4:$A$1147,"&lt;="&amp;$A28)</f>
        <v>5</v>
      </c>
      <c r="D28">
        <f>SUMIFS(Pronosticos!$G$4:$G$1147,Pronosticos!$D$4:$D$1147,"Patri",Pronosticos!$A$4:$A$1147,"&lt;="&amp;$A28)</f>
        <v>2</v>
      </c>
      <c r="E28">
        <f>SUMIFS(Pronosticos!$G$4:$G$1147,Pronosticos!$D$4:$D$1147,"Kike",Pronosticos!$A$4:$A$1147,"&lt;="&amp;$A28)</f>
        <v>5</v>
      </c>
      <c r="F28">
        <f>SUMIFS(Pronosticos!$G$4:$G$1147,Pronosticos!$D$4:$D$1147,"Quintero",Pronosticos!$A$4:$A$1147,"&lt;="&amp;$A28)</f>
        <v>2</v>
      </c>
      <c r="G28">
        <f>SUMIFS(Pronosticos!$G$4:$G$1147,Pronosticos!$D$4:$D$1147,"Nacho",Pronosticos!$A$4:$A$1147,"&lt;="&amp;$A28)</f>
        <v>2</v>
      </c>
      <c r="H28">
        <f>SUMIFS(Pronosticos!$G$4:$G$1147,Pronosticos!$D$4:$D$1147,"Luis",Pronosticos!$A$4:$A$1147,"&lt;="&amp;$A28)</f>
        <v>5</v>
      </c>
      <c r="I28">
        <f>SUMIFS(Pronosticos!$G$4:$G$1147,Pronosticos!$D$4:$D$1147,"Felipe",Pronosticos!$A$4:$A$1147,"&lt;="&amp;$A28)</f>
        <v>2</v>
      </c>
      <c r="J28">
        <f>SUMIFS(Pronosticos!$G$4:$G$1147,Pronosticos!$D$4:$D$1147,"Simón",Pronosticos!$A$4:$A$1147,"&lt;="&amp;$A28)</f>
        <v>0</v>
      </c>
      <c r="K28">
        <f>SUMIFS(Pronosticos!$G$4:$G$1147,Pronosticos!$D$4:$D$1147,"Muni",Pronosticos!$A$4:$A$1147,"&lt;="&amp;$A28)</f>
        <v>2</v>
      </c>
      <c r="L28">
        <f>SUMIFS(Pronosticos!$G$4:$G$1147,Pronosticos!$D$4:$D$1147,"Fer",Pronosticos!$A$4:$A$1147,"&lt;="&amp;$A28)</f>
        <v>0</v>
      </c>
    </row>
    <row r="29" spans="1:12" x14ac:dyDescent="0.3">
      <c r="A29">
        <v>2</v>
      </c>
      <c r="B29">
        <f>SUMIFS(Pronosticos!$G$4:$G$1147,Pronosticos!$D$4:$D$1147,"Álvaro",Pronosticos!$A$4:$A$1147,"&lt;="&amp;$A29)</f>
        <v>2</v>
      </c>
      <c r="C29">
        <f>SUMIFS(Pronosticos!$G$4:$G$1147,Pronosticos!$D$4:$D$1147,"Pepe",Pronosticos!$A$4:$A$1147,"&lt;="&amp;$A29)</f>
        <v>5</v>
      </c>
      <c r="D29">
        <f>SUMIFS(Pronosticos!$G$4:$G$1147,Pronosticos!$D$4:$D$1147,"Patri",Pronosticos!$A$4:$A$1147,"&lt;="&amp;$A29)</f>
        <v>2</v>
      </c>
      <c r="E29">
        <f>SUMIFS(Pronosticos!$G$4:$G$1147,Pronosticos!$D$4:$D$1147,"Kike",Pronosticos!$A$4:$A$1147,"&lt;="&amp;$A29)</f>
        <v>5</v>
      </c>
      <c r="F29">
        <f>SUMIFS(Pronosticos!$G$4:$G$1147,Pronosticos!$D$4:$D$1147,"Quintero",Pronosticos!$A$4:$A$1147,"&lt;="&amp;$A29)</f>
        <v>2</v>
      </c>
      <c r="G29">
        <f>SUMIFS(Pronosticos!$G$4:$G$1147,Pronosticos!$D$4:$D$1147,"Nacho",Pronosticos!$A$4:$A$1147,"&lt;="&amp;$A29)</f>
        <v>2</v>
      </c>
      <c r="H29">
        <f>SUMIFS(Pronosticos!$G$4:$G$1147,Pronosticos!$D$4:$D$1147,"Luis",Pronosticos!$A$4:$A$1147,"&lt;="&amp;$A29)</f>
        <v>7</v>
      </c>
      <c r="I29">
        <f>SUMIFS(Pronosticos!$G$4:$G$1147,Pronosticos!$D$4:$D$1147,"Felipe",Pronosticos!$A$4:$A$1147,"&lt;="&amp;$A29)</f>
        <v>2</v>
      </c>
      <c r="J29">
        <f>SUMIFS(Pronosticos!$G$4:$G$1147,Pronosticos!$D$4:$D$1147,"Simón",Pronosticos!$A$4:$A$1147,"&lt;="&amp;$A29)</f>
        <v>2</v>
      </c>
      <c r="K29">
        <f>SUMIFS(Pronosticos!$G$4:$G$1147,Pronosticos!$D$4:$D$1147,"Muni",Pronosticos!$A$4:$A$1147,"&lt;="&amp;$A29)</f>
        <v>2</v>
      </c>
      <c r="L29">
        <f>SUMIFS(Pronosticos!$G$4:$G$1147,Pronosticos!$D$4:$D$1147,"Fer",Pronosticos!$A$4:$A$1147,"&lt;="&amp;$A29)</f>
        <v>0</v>
      </c>
    </row>
    <row r="30" spans="1:12" x14ac:dyDescent="0.3">
      <c r="A30">
        <v>3</v>
      </c>
      <c r="B30">
        <f>SUMIFS(Pronosticos!$G$4:$G$1147,Pronosticos!$D$4:$D$1147,"Álvaro",Pronosticos!$A$4:$A$1147,"&lt;="&amp;$A30)</f>
        <v>2</v>
      </c>
      <c r="C30">
        <f>SUMIFS(Pronosticos!$G$4:$G$1147,Pronosticos!$D$4:$D$1147,"Pepe",Pronosticos!$A$4:$A$1147,"&lt;="&amp;$A30)</f>
        <v>5</v>
      </c>
      <c r="D30">
        <f>SUMIFS(Pronosticos!$G$4:$G$1147,Pronosticos!$D$4:$D$1147,"Patri",Pronosticos!$A$4:$A$1147,"&lt;="&amp;$A30)</f>
        <v>7</v>
      </c>
      <c r="E30">
        <f>SUMIFS(Pronosticos!$G$4:$G$1147,Pronosticos!$D$4:$D$1147,"Kike",Pronosticos!$A$4:$A$1147,"&lt;="&amp;$A30)</f>
        <v>5</v>
      </c>
      <c r="F30">
        <f>SUMIFS(Pronosticos!$G$4:$G$1147,Pronosticos!$D$4:$D$1147,"Quintero",Pronosticos!$A$4:$A$1147,"&lt;="&amp;$A30)</f>
        <v>2</v>
      </c>
      <c r="G30">
        <f>SUMIFS(Pronosticos!$G$4:$G$1147,Pronosticos!$D$4:$D$1147,"Nacho",Pronosticos!$A$4:$A$1147,"&lt;="&amp;$A30)</f>
        <v>2</v>
      </c>
      <c r="H30">
        <f>SUMIFS(Pronosticos!$G$4:$G$1147,Pronosticos!$D$4:$D$1147,"Luis",Pronosticos!$A$4:$A$1147,"&lt;="&amp;$A30)</f>
        <v>7</v>
      </c>
      <c r="I30">
        <f>SUMIFS(Pronosticos!$G$4:$G$1147,Pronosticos!$D$4:$D$1147,"Felipe",Pronosticos!$A$4:$A$1147,"&lt;="&amp;$A30)</f>
        <v>2</v>
      </c>
      <c r="J30">
        <f>SUMIFS(Pronosticos!$G$4:$G$1147,Pronosticos!$D$4:$D$1147,"Simón",Pronosticos!$A$4:$A$1147,"&lt;="&amp;$A30)</f>
        <v>2</v>
      </c>
      <c r="K30">
        <f>SUMIFS(Pronosticos!$G$4:$G$1147,Pronosticos!$D$4:$D$1147,"Muni",Pronosticos!$A$4:$A$1147,"&lt;="&amp;$A30)</f>
        <v>2</v>
      </c>
      <c r="L30">
        <f>SUMIFS(Pronosticos!$G$4:$G$1147,Pronosticos!$D$4:$D$1147,"Fer",Pronosticos!$A$4:$A$1147,"&lt;="&amp;$A30)</f>
        <v>0</v>
      </c>
    </row>
    <row r="31" spans="1:12" x14ac:dyDescent="0.3">
      <c r="A31">
        <v>4</v>
      </c>
      <c r="B31">
        <f>SUMIFS(Pronosticos!$G$4:$G$1147,Pronosticos!$D$4:$D$1147,"Álvaro",Pronosticos!$A$4:$A$1147,"&lt;="&amp;$A31)</f>
        <v>2</v>
      </c>
      <c r="C31">
        <f>SUMIFS(Pronosticos!$G$4:$G$1147,Pronosticos!$D$4:$D$1147,"Pepe",Pronosticos!$A$4:$A$1147,"&lt;="&amp;$A31)</f>
        <v>7</v>
      </c>
      <c r="D31">
        <f>SUMIFS(Pronosticos!$G$4:$G$1147,Pronosticos!$D$4:$D$1147,"Patri",Pronosticos!$A$4:$A$1147,"&lt;="&amp;$A31)</f>
        <v>7</v>
      </c>
      <c r="E31">
        <f>SUMIFS(Pronosticos!$G$4:$G$1147,Pronosticos!$D$4:$D$1147,"Kike",Pronosticos!$A$4:$A$1147,"&lt;="&amp;$A31)</f>
        <v>7</v>
      </c>
      <c r="F31">
        <f>SUMIFS(Pronosticos!$G$4:$G$1147,Pronosticos!$D$4:$D$1147,"Quintero",Pronosticos!$A$4:$A$1147,"&lt;="&amp;$A31)</f>
        <v>2</v>
      </c>
      <c r="G31">
        <f>SUMIFS(Pronosticos!$G$4:$G$1147,Pronosticos!$D$4:$D$1147,"Nacho",Pronosticos!$A$4:$A$1147,"&lt;="&amp;$A31)</f>
        <v>2</v>
      </c>
      <c r="H31">
        <f>SUMIFS(Pronosticos!$G$4:$G$1147,Pronosticos!$D$4:$D$1147,"Luis",Pronosticos!$A$4:$A$1147,"&lt;="&amp;$A31)</f>
        <v>7</v>
      </c>
      <c r="I31">
        <f>SUMIFS(Pronosticos!$G$4:$G$1147,Pronosticos!$D$4:$D$1147,"Felipe",Pronosticos!$A$4:$A$1147,"&lt;="&amp;$A31)</f>
        <v>2</v>
      </c>
      <c r="J31">
        <f>SUMIFS(Pronosticos!$G$4:$G$1147,Pronosticos!$D$4:$D$1147,"Simón",Pronosticos!$A$4:$A$1147,"&lt;="&amp;$A31)</f>
        <v>4</v>
      </c>
      <c r="K31">
        <f>SUMIFS(Pronosticos!$G$4:$G$1147,Pronosticos!$D$4:$D$1147,"Muni",Pronosticos!$A$4:$A$1147,"&lt;="&amp;$A31)</f>
        <v>2</v>
      </c>
      <c r="L31">
        <f>SUMIFS(Pronosticos!$G$4:$G$1147,Pronosticos!$D$4:$D$1147,"Fer",Pronosticos!$A$4:$A$1147,"&lt;="&amp;$A31)</f>
        <v>0</v>
      </c>
    </row>
    <row r="32" spans="1:12" x14ac:dyDescent="0.3">
      <c r="A32">
        <v>5</v>
      </c>
      <c r="B32">
        <f>SUMIFS(Pronosticos!$G$4:$G$1147,Pronosticos!$D$4:$D$1147,"Álvaro",Pronosticos!$A$4:$A$1147,"&lt;="&amp;$A32)</f>
        <v>2</v>
      </c>
      <c r="C32">
        <f>SUMIFS(Pronosticos!$G$4:$G$1147,Pronosticos!$D$4:$D$1147,"Pepe",Pronosticos!$A$4:$A$1147,"&lt;="&amp;$A32)</f>
        <v>7</v>
      </c>
      <c r="D32">
        <f>SUMIFS(Pronosticos!$G$4:$G$1147,Pronosticos!$D$4:$D$1147,"Patri",Pronosticos!$A$4:$A$1147,"&lt;="&amp;$A32)</f>
        <v>7</v>
      </c>
      <c r="E32">
        <f>SUMIFS(Pronosticos!$G$4:$G$1147,Pronosticos!$D$4:$D$1147,"Kike",Pronosticos!$A$4:$A$1147,"&lt;="&amp;$A32)</f>
        <v>7</v>
      </c>
      <c r="F32">
        <f>SUMIFS(Pronosticos!$G$4:$G$1147,Pronosticos!$D$4:$D$1147,"Quintero",Pronosticos!$A$4:$A$1147,"&lt;="&amp;$A32)</f>
        <v>2</v>
      </c>
      <c r="G32">
        <f>SUMIFS(Pronosticos!$G$4:$G$1147,Pronosticos!$D$4:$D$1147,"Nacho",Pronosticos!$A$4:$A$1147,"&lt;="&amp;$A32)</f>
        <v>2</v>
      </c>
      <c r="H32">
        <f>SUMIFS(Pronosticos!$G$4:$G$1147,Pronosticos!$D$4:$D$1147,"Luis",Pronosticos!$A$4:$A$1147,"&lt;="&amp;$A32)</f>
        <v>7</v>
      </c>
      <c r="I32">
        <f>SUMIFS(Pronosticos!$G$4:$G$1147,Pronosticos!$D$4:$D$1147,"Felipe",Pronosticos!$A$4:$A$1147,"&lt;="&amp;$A32)</f>
        <v>2</v>
      </c>
      <c r="J32">
        <f>SUMIFS(Pronosticos!$G$4:$G$1147,Pronosticos!$D$4:$D$1147,"Simón",Pronosticos!$A$4:$A$1147,"&lt;="&amp;$A32)</f>
        <v>4</v>
      </c>
      <c r="K32">
        <f>SUMIFS(Pronosticos!$G$4:$G$1147,Pronosticos!$D$4:$D$1147,"Muni",Pronosticos!$A$4:$A$1147,"&lt;="&amp;$A32)</f>
        <v>2</v>
      </c>
      <c r="L32">
        <f>SUMIFS(Pronosticos!$G$4:$G$1147,Pronosticos!$D$4:$D$1147,"Fer",Pronosticos!$A$4:$A$1147,"&lt;="&amp;$A32)</f>
        <v>0</v>
      </c>
    </row>
    <row r="33" spans="1:18" x14ac:dyDescent="0.3">
      <c r="A33">
        <v>6</v>
      </c>
      <c r="B33">
        <f>SUMIFS(Pronosticos!$G$4:$G$1147,Pronosticos!$D$4:$D$1147,"Álvaro",Pronosticos!$A$4:$A$1147,"&lt;="&amp;$A33)</f>
        <v>7</v>
      </c>
      <c r="C33">
        <f>SUMIFS(Pronosticos!$G$4:$G$1147,Pronosticos!$D$4:$D$1147,"Pepe",Pronosticos!$A$4:$A$1147,"&lt;="&amp;$A33)</f>
        <v>7</v>
      </c>
      <c r="D33">
        <f>SUMIFS(Pronosticos!$G$4:$G$1147,Pronosticos!$D$4:$D$1147,"Patri",Pronosticos!$A$4:$A$1147,"&lt;="&amp;$A33)</f>
        <v>7</v>
      </c>
      <c r="E33">
        <f>SUMIFS(Pronosticos!$G$4:$G$1147,Pronosticos!$D$4:$D$1147,"Kike",Pronosticos!$A$4:$A$1147,"&lt;="&amp;$A33)</f>
        <v>7</v>
      </c>
      <c r="F33">
        <f>SUMIFS(Pronosticos!$G$4:$G$1147,Pronosticos!$D$4:$D$1147,"Quintero",Pronosticos!$A$4:$A$1147,"&lt;="&amp;$A33)</f>
        <v>2</v>
      </c>
      <c r="G33">
        <f>SUMIFS(Pronosticos!$G$4:$G$1147,Pronosticos!$D$4:$D$1147,"Nacho",Pronosticos!$A$4:$A$1147,"&lt;="&amp;$A33)</f>
        <v>7</v>
      </c>
      <c r="H33">
        <f>SUMIFS(Pronosticos!$G$4:$G$1147,Pronosticos!$D$4:$D$1147,"Luis",Pronosticos!$A$4:$A$1147,"&lt;="&amp;$A33)</f>
        <v>7</v>
      </c>
      <c r="I33">
        <f>SUMIFS(Pronosticos!$G$4:$G$1147,Pronosticos!$D$4:$D$1147,"Felipe",Pronosticos!$A$4:$A$1147,"&lt;="&amp;$A33)</f>
        <v>2</v>
      </c>
      <c r="J33">
        <f>SUMIFS(Pronosticos!$G$4:$G$1147,Pronosticos!$D$4:$D$1147,"Simón",Pronosticos!$A$4:$A$1147,"&lt;="&amp;$A33)</f>
        <v>7</v>
      </c>
      <c r="K33">
        <f>SUMIFS(Pronosticos!$G$4:$G$1147,Pronosticos!$D$4:$D$1147,"Muni",Pronosticos!$A$4:$A$1147,"&lt;="&amp;$A33)</f>
        <v>7</v>
      </c>
      <c r="L33">
        <f>SUMIFS(Pronosticos!$G$4:$G$1147,Pronosticos!$D$4:$D$1147,"Fer",Pronosticos!$A$4:$A$1147,"&lt;="&amp;$A33)</f>
        <v>0</v>
      </c>
    </row>
    <row r="34" spans="1:18" x14ac:dyDescent="0.3">
      <c r="A34">
        <v>7</v>
      </c>
      <c r="B34">
        <f>SUMIFS(Pronosticos!$G$4:$G$1147,Pronosticos!$D$4:$D$1147,"Álvaro",Pronosticos!$A$4:$A$1147,"&lt;="&amp;$A34)</f>
        <v>9</v>
      </c>
      <c r="C34">
        <f>SUMIFS(Pronosticos!$G$4:$G$1147,Pronosticos!$D$4:$D$1147,"Pepe",Pronosticos!$A$4:$A$1147,"&lt;="&amp;$A34)</f>
        <v>9</v>
      </c>
      <c r="D34">
        <f>SUMIFS(Pronosticos!$G$4:$G$1147,Pronosticos!$D$4:$D$1147,"Patri",Pronosticos!$A$4:$A$1147,"&lt;="&amp;$A34)</f>
        <v>9</v>
      </c>
      <c r="E34">
        <f>SUMIFS(Pronosticos!$G$4:$G$1147,Pronosticos!$D$4:$D$1147,"Kike",Pronosticos!$A$4:$A$1147,"&lt;="&amp;$A34)</f>
        <v>9</v>
      </c>
      <c r="F34">
        <f>SUMIFS(Pronosticos!$G$4:$G$1147,Pronosticos!$D$4:$D$1147,"Quintero",Pronosticos!$A$4:$A$1147,"&lt;="&amp;$A34)</f>
        <v>4</v>
      </c>
      <c r="G34">
        <f>SUMIFS(Pronosticos!$G$4:$G$1147,Pronosticos!$D$4:$D$1147,"Nacho",Pronosticos!$A$4:$A$1147,"&lt;="&amp;$A34)</f>
        <v>9</v>
      </c>
      <c r="H34">
        <f>SUMIFS(Pronosticos!$G$4:$G$1147,Pronosticos!$D$4:$D$1147,"Luis",Pronosticos!$A$4:$A$1147,"&lt;="&amp;$A34)</f>
        <v>9</v>
      </c>
      <c r="I34">
        <f>SUMIFS(Pronosticos!$G$4:$G$1147,Pronosticos!$D$4:$D$1147,"Felipe",Pronosticos!$A$4:$A$1147,"&lt;="&amp;$A34)</f>
        <v>4</v>
      </c>
      <c r="J34">
        <f>SUMIFS(Pronosticos!$G$4:$G$1147,Pronosticos!$D$4:$D$1147,"Simón",Pronosticos!$A$4:$A$1147,"&lt;="&amp;$A34)</f>
        <v>9</v>
      </c>
      <c r="K34">
        <f>SUMIFS(Pronosticos!$G$4:$G$1147,Pronosticos!$D$4:$D$1147,"Muni",Pronosticos!$A$4:$A$1147,"&lt;="&amp;$A34)</f>
        <v>9</v>
      </c>
      <c r="L34">
        <f>SUMIFS(Pronosticos!$G$4:$G$1147,Pronosticos!$D$4:$D$1147,"Fer",Pronosticos!$A$4:$A$1147,"&lt;="&amp;$A34)</f>
        <v>2</v>
      </c>
    </row>
    <row r="35" spans="1:18" x14ac:dyDescent="0.3">
      <c r="A35">
        <v>8</v>
      </c>
      <c r="B35">
        <f>SUMIFS(Pronosticos!$G$4:$G$1147,Pronosticos!$D$4:$D$1147,"Álvaro",Pronosticos!$A$4:$A$1147,"&lt;="&amp;$A35)</f>
        <v>9</v>
      </c>
      <c r="C35">
        <f>SUMIFS(Pronosticos!$G$4:$G$1147,Pronosticos!$D$4:$D$1147,"Pepe",Pronosticos!$A$4:$A$1147,"&lt;="&amp;$A35)</f>
        <v>9</v>
      </c>
      <c r="D35">
        <f>SUMIFS(Pronosticos!$G$4:$G$1147,Pronosticos!$D$4:$D$1147,"Patri",Pronosticos!$A$4:$A$1147,"&lt;="&amp;$A35)</f>
        <v>9</v>
      </c>
      <c r="E35">
        <f>SUMIFS(Pronosticos!$G$4:$G$1147,Pronosticos!$D$4:$D$1147,"Kike",Pronosticos!$A$4:$A$1147,"&lt;="&amp;$A35)</f>
        <v>9</v>
      </c>
      <c r="F35">
        <f>SUMIFS(Pronosticos!$G$4:$G$1147,Pronosticos!$D$4:$D$1147,"Quintero",Pronosticos!$A$4:$A$1147,"&lt;="&amp;$A35)</f>
        <v>4</v>
      </c>
      <c r="G35">
        <f>SUMIFS(Pronosticos!$G$4:$G$1147,Pronosticos!$D$4:$D$1147,"Nacho",Pronosticos!$A$4:$A$1147,"&lt;="&amp;$A35)</f>
        <v>9</v>
      </c>
      <c r="H35">
        <f>SUMIFS(Pronosticos!$G$4:$G$1147,Pronosticos!$D$4:$D$1147,"Luis",Pronosticos!$A$4:$A$1147,"&lt;="&amp;$A35)</f>
        <v>9</v>
      </c>
      <c r="I35">
        <f>SUMIFS(Pronosticos!$G$4:$G$1147,Pronosticos!$D$4:$D$1147,"Felipe",Pronosticos!$A$4:$A$1147,"&lt;="&amp;$A35)</f>
        <v>4</v>
      </c>
      <c r="J35">
        <f>SUMIFS(Pronosticos!$G$4:$G$1147,Pronosticos!$D$4:$D$1147,"Simón",Pronosticos!$A$4:$A$1147,"&lt;="&amp;$A35)</f>
        <v>9</v>
      </c>
      <c r="K35">
        <f>SUMIFS(Pronosticos!$G$4:$G$1147,Pronosticos!$D$4:$D$1147,"Muni",Pronosticos!$A$4:$A$1147,"&lt;="&amp;$A35)</f>
        <v>9</v>
      </c>
      <c r="L35">
        <f>SUMIFS(Pronosticos!$G$4:$G$1147,Pronosticos!$D$4:$D$1147,"Fer",Pronosticos!$A$4:$A$1147,"&lt;="&amp;$A35)</f>
        <v>2</v>
      </c>
    </row>
    <row r="36" spans="1:18" x14ac:dyDescent="0.3">
      <c r="A36">
        <v>9</v>
      </c>
      <c r="B36">
        <f>SUMIFS(Pronosticos!$G$4:$G$1147,Pronosticos!$D$4:$D$1147,"Álvaro",Pronosticos!$A$4:$A$1147,"&lt;="&amp;$A36)</f>
        <v>11</v>
      </c>
      <c r="C36">
        <f>SUMIFS(Pronosticos!$G$4:$G$1147,Pronosticos!$D$4:$D$1147,"Pepe",Pronosticos!$A$4:$A$1147,"&lt;="&amp;$A36)</f>
        <v>11</v>
      </c>
      <c r="D36">
        <f>SUMIFS(Pronosticos!$G$4:$G$1147,Pronosticos!$D$4:$D$1147,"Patri",Pronosticos!$A$4:$A$1147,"&lt;="&amp;$A36)</f>
        <v>11</v>
      </c>
      <c r="E36">
        <f>SUMIFS(Pronosticos!$G$4:$G$1147,Pronosticos!$D$4:$D$1147,"Kike",Pronosticos!$A$4:$A$1147,"&lt;="&amp;$A36)</f>
        <v>11</v>
      </c>
      <c r="F36">
        <f>SUMIFS(Pronosticos!$G$4:$G$1147,Pronosticos!$D$4:$D$1147,"Quintero",Pronosticos!$A$4:$A$1147,"&lt;="&amp;$A36)</f>
        <v>6</v>
      </c>
      <c r="G36">
        <f>SUMIFS(Pronosticos!$G$4:$G$1147,Pronosticos!$D$4:$D$1147,"Nacho",Pronosticos!$A$4:$A$1147,"&lt;="&amp;$A36)</f>
        <v>12</v>
      </c>
      <c r="H36">
        <f>SUMIFS(Pronosticos!$G$4:$G$1147,Pronosticos!$D$4:$D$1147,"Luis",Pronosticos!$A$4:$A$1147,"&lt;="&amp;$A36)</f>
        <v>11</v>
      </c>
      <c r="I36">
        <f>SUMIFS(Pronosticos!$G$4:$G$1147,Pronosticos!$D$4:$D$1147,"Felipe",Pronosticos!$A$4:$A$1147,"&lt;="&amp;$A36)</f>
        <v>6</v>
      </c>
      <c r="J36">
        <f>SUMIFS(Pronosticos!$G$4:$G$1147,Pronosticos!$D$4:$D$1147,"Simón",Pronosticos!$A$4:$A$1147,"&lt;="&amp;$A36)</f>
        <v>11</v>
      </c>
      <c r="K36">
        <f>SUMIFS(Pronosticos!$G$4:$G$1147,Pronosticos!$D$4:$D$1147,"Muni",Pronosticos!$A$4:$A$1147,"&lt;="&amp;$A36)</f>
        <v>11</v>
      </c>
      <c r="L36">
        <f>SUMIFS(Pronosticos!$G$4:$G$1147,Pronosticos!$D$4:$D$1147,"Fer",Pronosticos!$A$4:$A$1147,"&lt;="&amp;$A36)</f>
        <v>5</v>
      </c>
    </row>
    <row r="37" spans="1:18" x14ac:dyDescent="0.3">
      <c r="A37">
        <v>10</v>
      </c>
      <c r="B37">
        <f>SUMIFS(Pronosticos!$G$4:$G$1147,Pronosticos!$D$4:$D$1147,"Álvaro",Pronosticos!$A$4:$A$1147,"&lt;="&amp;$A37)</f>
        <v>11</v>
      </c>
      <c r="C37">
        <f>SUMIFS(Pronosticos!$G$4:$G$1147,Pronosticos!$D$4:$D$1147,"Pepe",Pronosticos!$A$4:$A$1147,"&lt;="&amp;$A37)</f>
        <v>11</v>
      </c>
      <c r="D37">
        <f>SUMIFS(Pronosticos!$G$4:$G$1147,Pronosticos!$D$4:$D$1147,"Patri",Pronosticos!$A$4:$A$1147,"&lt;="&amp;$A37)</f>
        <v>11</v>
      </c>
      <c r="E37">
        <f>SUMIFS(Pronosticos!$G$4:$G$1147,Pronosticos!$D$4:$D$1147,"Kike",Pronosticos!$A$4:$A$1147,"&lt;="&amp;$A37)</f>
        <v>11</v>
      </c>
      <c r="F37">
        <f>SUMIFS(Pronosticos!$G$4:$G$1147,Pronosticos!$D$4:$D$1147,"Quintero",Pronosticos!$A$4:$A$1147,"&lt;="&amp;$A37)</f>
        <v>6</v>
      </c>
      <c r="G37">
        <f>SUMIFS(Pronosticos!$G$4:$G$1147,Pronosticos!$D$4:$D$1147,"Nacho",Pronosticos!$A$4:$A$1147,"&lt;="&amp;$A37)</f>
        <v>12</v>
      </c>
      <c r="H37">
        <f>SUMIFS(Pronosticos!$G$4:$G$1147,Pronosticos!$D$4:$D$1147,"Luis",Pronosticos!$A$4:$A$1147,"&lt;="&amp;$A37)</f>
        <v>11</v>
      </c>
      <c r="I37">
        <f>SUMIFS(Pronosticos!$G$4:$G$1147,Pronosticos!$D$4:$D$1147,"Felipe",Pronosticos!$A$4:$A$1147,"&lt;="&amp;$A37)</f>
        <v>6</v>
      </c>
      <c r="J37">
        <f>SUMIFS(Pronosticos!$G$4:$G$1147,Pronosticos!$D$4:$D$1147,"Simón",Pronosticos!$A$4:$A$1147,"&lt;="&amp;$A37)</f>
        <v>11</v>
      </c>
      <c r="K37">
        <f>SUMIFS(Pronosticos!$G$4:$G$1147,Pronosticos!$D$4:$D$1147,"Muni",Pronosticos!$A$4:$A$1147,"&lt;="&amp;$A37)</f>
        <v>11</v>
      </c>
      <c r="L37">
        <f>SUMIFS(Pronosticos!$G$4:$G$1147,Pronosticos!$D$4:$D$1147,"Fer",Pronosticos!$A$4:$A$1147,"&lt;="&amp;$A37)</f>
        <v>5</v>
      </c>
    </row>
    <row r="38" spans="1:18" x14ac:dyDescent="0.3">
      <c r="A38">
        <v>11</v>
      </c>
      <c r="B38">
        <f>SUMIFS(Pronosticos!$G$4:$G$1147,Pronosticos!$D$4:$D$1147,"Álvaro",Pronosticos!$A$4:$A$1147,"&lt;="&amp;$A38)</f>
        <v>11</v>
      </c>
      <c r="C38">
        <f>SUMIFS(Pronosticos!$G$4:$G$1147,Pronosticos!$D$4:$D$1147,"Pepe",Pronosticos!$A$4:$A$1147,"&lt;="&amp;$A38)</f>
        <v>11</v>
      </c>
      <c r="D38">
        <f>SUMIFS(Pronosticos!$G$4:$G$1147,Pronosticos!$D$4:$D$1147,"Patri",Pronosticos!$A$4:$A$1147,"&lt;="&amp;$A38)</f>
        <v>11</v>
      </c>
      <c r="E38">
        <f>SUMIFS(Pronosticos!$G$4:$G$1147,Pronosticos!$D$4:$D$1147,"Kike",Pronosticos!$A$4:$A$1147,"&lt;="&amp;$A38)</f>
        <v>11</v>
      </c>
      <c r="F38">
        <f>SUMIFS(Pronosticos!$G$4:$G$1147,Pronosticos!$D$4:$D$1147,"Quintero",Pronosticos!$A$4:$A$1147,"&lt;="&amp;$A38)</f>
        <v>6</v>
      </c>
      <c r="G38">
        <f>SUMIFS(Pronosticos!$G$4:$G$1147,Pronosticos!$D$4:$D$1147,"Nacho",Pronosticos!$A$4:$A$1147,"&lt;="&amp;$A38)</f>
        <v>12</v>
      </c>
      <c r="H38">
        <f>SUMIFS(Pronosticos!$G$4:$G$1147,Pronosticos!$D$4:$D$1147,"Luis",Pronosticos!$A$4:$A$1147,"&lt;="&amp;$A38)</f>
        <v>11</v>
      </c>
      <c r="I38">
        <f>SUMIFS(Pronosticos!$G$4:$G$1147,Pronosticos!$D$4:$D$1147,"Felipe",Pronosticos!$A$4:$A$1147,"&lt;="&amp;$A38)</f>
        <v>6</v>
      </c>
      <c r="J38">
        <f>SUMIFS(Pronosticos!$G$4:$G$1147,Pronosticos!$D$4:$D$1147,"Simón",Pronosticos!$A$4:$A$1147,"&lt;="&amp;$A38)</f>
        <v>11</v>
      </c>
      <c r="K38">
        <f>SUMIFS(Pronosticos!$G$4:$G$1147,Pronosticos!$D$4:$D$1147,"Muni",Pronosticos!$A$4:$A$1147,"&lt;="&amp;$A38)</f>
        <v>11</v>
      </c>
      <c r="L38">
        <f>SUMIFS(Pronosticos!$G$4:$G$1147,Pronosticos!$D$4:$D$1147,"Fer",Pronosticos!$A$4:$A$1147,"&lt;="&amp;$A38)</f>
        <v>5</v>
      </c>
    </row>
    <row r="39" spans="1:18" x14ac:dyDescent="0.3">
      <c r="A39">
        <v>12</v>
      </c>
      <c r="B39">
        <f>SUMIFS(Pronosticos!$G$4:$G$1147,Pronosticos!$D$4:$D$1147,"Álvaro",Pronosticos!$A$4:$A$1147,"&lt;="&amp;$A39)</f>
        <v>11</v>
      </c>
      <c r="C39">
        <f>SUMIFS(Pronosticos!$G$4:$G$1147,Pronosticos!$D$4:$D$1147,"Pepe",Pronosticos!$A$4:$A$1147,"&lt;="&amp;$A39)</f>
        <v>11</v>
      </c>
      <c r="D39">
        <f>SUMIFS(Pronosticos!$G$4:$G$1147,Pronosticos!$D$4:$D$1147,"Patri",Pronosticos!$A$4:$A$1147,"&lt;="&amp;$A39)</f>
        <v>11</v>
      </c>
      <c r="E39">
        <f>SUMIFS(Pronosticos!$G$4:$G$1147,Pronosticos!$D$4:$D$1147,"Kike",Pronosticos!$A$4:$A$1147,"&lt;="&amp;$A39)</f>
        <v>11</v>
      </c>
      <c r="F39">
        <f>SUMIFS(Pronosticos!$G$4:$G$1147,Pronosticos!$D$4:$D$1147,"Quintero",Pronosticos!$A$4:$A$1147,"&lt;="&amp;$A39)</f>
        <v>6</v>
      </c>
      <c r="G39">
        <f>SUMIFS(Pronosticos!$G$4:$G$1147,Pronosticos!$D$4:$D$1147,"Nacho",Pronosticos!$A$4:$A$1147,"&lt;="&amp;$A39)</f>
        <v>12</v>
      </c>
      <c r="H39">
        <f>SUMIFS(Pronosticos!$G$4:$G$1147,Pronosticos!$D$4:$D$1147,"Luis",Pronosticos!$A$4:$A$1147,"&lt;="&amp;$A39)</f>
        <v>11</v>
      </c>
      <c r="I39">
        <f>SUMIFS(Pronosticos!$G$4:$G$1147,Pronosticos!$D$4:$D$1147,"Felipe",Pronosticos!$A$4:$A$1147,"&lt;="&amp;$A39)</f>
        <v>6</v>
      </c>
      <c r="J39">
        <f>SUMIFS(Pronosticos!$G$4:$G$1147,Pronosticos!$D$4:$D$1147,"Simón",Pronosticos!$A$4:$A$1147,"&lt;="&amp;$A39)</f>
        <v>11</v>
      </c>
      <c r="K39">
        <f>SUMIFS(Pronosticos!$G$4:$G$1147,Pronosticos!$D$4:$D$1147,"Muni",Pronosticos!$A$4:$A$1147,"&lt;="&amp;$A39)</f>
        <v>11</v>
      </c>
      <c r="L39">
        <f>SUMIFS(Pronosticos!$G$4:$G$1147,Pronosticos!$D$4:$D$1147,"Fer",Pronosticos!$A$4:$A$1147,"&lt;="&amp;$A39)</f>
        <v>5</v>
      </c>
    </row>
    <row r="40" spans="1:18" x14ac:dyDescent="0.3">
      <c r="A40">
        <v>13</v>
      </c>
      <c r="B40">
        <f>SUMIFS(Pronosticos!$G$4:$G$1147,Pronosticos!$D$4:$D$1147,"Álvaro",Pronosticos!$A$4:$A$1147,"&lt;="&amp;$A40)</f>
        <v>11</v>
      </c>
      <c r="C40">
        <f>SUMIFS(Pronosticos!$G$4:$G$1147,Pronosticos!$D$4:$D$1147,"Pepe",Pronosticos!$A$4:$A$1147,"&lt;="&amp;$A40)</f>
        <v>11</v>
      </c>
      <c r="D40">
        <f>SUMIFS(Pronosticos!$G$4:$G$1147,Pronosticos!$D$4:$D$1147,"Patri",Pronosticos!$A$4:$A$1147,"&lt;="&amp;$A40)</f>
        <v>11</v>
      </c>
      <c r="E40">
        <f>SUMIFS(Pronosticos!$G$4:$G$1147,Pronosticos!$D$4:$D$1147,"Kike",Pronosticos!$A$4:$A$1147,"&lt;="&amp;$A40)</f>
        <v>11</v>
      </c>
      <c r="F40">
        <f>SUMIFS(Pronosticos!$G$4:$G$1147,Pronosticos!$D$4:$D$1147,"Quintero",Pronosticos!$A$4:$A$1147,"&lt;="&amp;$A40)</f>
        <v>6</v>
      </c>
      <c r="G40">
        <f>SUMIFS(Pronosticos!$G$4:$G$1147,Pronosticos!$D$4:$D$1147,"Nacho",Pronosticos!$A$4:$A$1147,"&lt;="&amp;$A40)</f>
        <v>12</v>
      </c>
      <c r="H40">
        <f>SUMIFS(Pronosticos!$G$4:$G$1147,Pronosticos!$D$4:$D$1147,"Luis",Pronosticos!$A$4:$A$1147,"&lt;="&amp;$A40)</f>
        <v>11</v>
      </c>
      <c r="I40">
        <f>SUMIFS(Pronosticos!$G$4:$G$1147,Pronosticos!$D$4:$D$1147,"Felipe",Pronosticos!$A$4:$A$1147,"&lt;="&amp;$A40)</f>
        <v>6</v>
      </c>
      <c r="J40">
        <f>SUMIFS(Pronosticos!$G$4:$G$1147,Pronosticos!$D$4:$D$1147,"Simón",Pronosticos!$A$4:$A$1147,"&lt;="&amp;$A40)</f>
        <v>11</v>
      </c>
      <c r="K40">
        <f>SUMIFS(Pronosticos!$G$4:$G$1147,Pronosticos!$D$4:$D$1147,"Muni",Pronosticos!$A$4:$A$1147,"&lt;="&amp;$A40)</f>
        <v>11</v>
      </c>
      <c r="L40">
        <f>SUMIFS(Pronosticos!$G$4:$G$1147,Pronosticos!$D$4:$D$1147,"Fer",Pronosticos!$A$4:$A$1147,"&lt;="&amp;$A40)</f>
        <v>5</v>
      </c>
    </row>
    <row r="41" spans="1:18" x14ac:dyDescent="0.3">
      <c r="A41">
        <v>14</v>
      </c>
      <c r="B41">
        <f>SUMIFS(Pronosticos!$G$4:$G$1147,Pronosticos!$D$4:$D$1147,"Álvaro",Pronosticos!$A$4:$A$1147,"&lt;="&amp;$A41)</f>
        <v>11</v>
      </c>
      <c r="C41">
        <f>SUMIFS(Pronosticos!$G$4:$G$1147,Pronosticos!$D$4:$D$1147,"Pepe",Pronosticos!$A$4:$A$1147,"&lt;="&amp;$A41)</f>
        <v>11</v>
      </c>
      <c r="D41">
        <f>SUMIFS(Pronosticos!$G$4:$G$1147,Pronosticos!$D$4:$D$1147,"Patri",Pronosticos!$A$4:$A$1147,"&lt;="&amp;$A41)</f>
        <v>11</v>
      </c>
      <c r="E41">
        <f>SUMIFS(Pronosticos!$G$4:$G$1147,Pronosticos!$D$4:$D$1147,"Kike",Pronosticos!$A$4:$A$1147,"&lt;="&amp;$A41)</f>
        <v>11</v>
      </c>
      <c r="F41">
        <f>SUMIFS(Pronosticos!$G$4:$G$1147,Pronosticos!$D$4:$D$1147,"Quintero",Pronosticos!$A$4:$A$1147,"&lt;="&amp;$A41)</f>
        <v>6</v>
      </c>
      <c r="G41">
        <f>SUMIFS(Pronosticos!$G$4:$G$1147,Pronosticos!$D$4:$D$1147,"Nacho",Pronosticos!$A$4:$A$1147,"&lt;="&amp;$A41)</f>
        <v>12</v>
      </c>
      <c r="H41">
        <f>SUMIFS(Pronosticos!$G$4:$G$1147,Pronosticos!$D$4:$D$1147,"Luis",Pronosticos!$A$4:$A$1147,"&lt;="&amp;$A41)</f>
        <v>11</v>
      </c>
      <c r="I41">
        <f>SUMIFS(Pronosticos!$G$4:$G$1147,Pronosticos!$D$4:$D$1147,"Felipe",Pronosticos!$A$4:$A$1147,"&lt;="&amp;$A41)</f>
        <v>6</v>
      </c>
      <c r="J41">
        <f>SUMIFS(Pronosticos!$G$4:$G$1147,Pronosticos!$D$4:$D$1147,"Simón",Pronosticos!$A$4:$A$1147,"&lt;="&amp;$A41)</f>
        <v>11</v>
      </c>
      <c r="K41">
        <f>SUMIFS(Pronosticos!$G$4:$G$1147,Pronosticos!$D$4:$D$1147,"Muni",Pronosticos!$A$4:$A$1147,"&lt;="&amp;$A41)</f>
        <v>11</v>
      </c>
      <c r="L41">
        <f>SUMIFS(Pronosticos!$G$4:$G$1147,Pronosticos!$D$4:$D$1147,"Fer",Pronosticos!$A$4:$A$1147,"&lt;="&amp;$A41)</f>
        <v>5</v>
      </c>
    </row>
    <row r="42" spans="1:18" x14ac:dyDescent="0.3">
      <c r="A42">
        <v>15</v>
      </c>
      <c r="B42">
        <f>SUMIFS(Pronosticos!$G$4:$G$1147,Pronosticos!$D$4:$D$1147,"Álvaro",Pronosticos!$A$4:$A$1147,"&lt;="&amp;$A42)</f>
        <v>11</v>
      </c>
      <c r="C42">
        <f>SUMIFS(Pronosticos!$G$4:$G$1147,Pronosticos!$D$4:$D$1147,"Pepe",Pronosticos!$A$4:$A$1147,"&lt;="&amp;$A42)</f>
        <v>11</v>
      </c>
      <c r="D42">
        <f>SUMIFS(Pronosticos!$G$4:$G$1147,Pronosticos!$D$4:$D$1147,"Patri",Pronosticos!$A$4:$A$1147,"&lt;="&amp;$A42)</f>
        <v>11</v>
      </c>
      <c r="E42">
        <f>SUMIFS(Pronosticos!$G$4:$G$1147,Pronosticos!$D$4:$D$1147,"Kike",Pronosticos!$A$4:$A$1147,"&lt;="&amp;$A42)</f>
        <v>11</v>
      </c>
      <c r="F42">
        <f>SUMIFS(Pronosticos!$G$4:$G$1147,Pronosticos!$D$4:$D$1147,"Quintero",Pronosticos!$A$4:$A$1147,"&lt;="&amp;$A42)</f>
        <v>6</v>
      </c>
      <c r="G42">
        <f>SUMIFS(Pronosticos!$G$4:$G$1147,Pronosticos!$D$4:$D$1147,"Nacho",Pronosticos!$A$4:$A$1147,"&lt;="&amp;$A42)</f>
        <v>12</v>
      </c>
      <c r="H42">
        <f>SUMIFS(Pronosticos!$G$4:$G$1147,Pronosticos!$D$4:$D$1147,"Luis",Pronosticos!$A$4:$A$1147,"&lt;="&amp;$A42)</f>
        <v>11</v>
      </c>
      <c r="I42">
        <f>SUMIFS(Pronosticos!$G$4:$G$1147,Pronosticos!$D$4:$D$1147,"Felipe",Pronosticos!$A$4:$A$1147,"&lt;="&amp;$A42)</f>
        <v>6</v>
      </c>
      <c r="J42">
        <f>SUMIFS(Pronosticos!$G$4:$G$1147,Pronosticos!$D$4:$D$1147,"Simón",Pronosticos!$A$4:$A$1147,"&lt;="&amp;$A42)</f>
        <v>11</v>
      </c>
      <c r="K42">
        <f>SUMIFS(Pronosticos!$G$4:$G$1147,Pronosticos!$D$4:$D$1147,"Muni",Pronosticos!$A$4:$A$1147,"&lt;="&amp;$A42)</f>
        <v>11</v>
      </c>
      <c r="L42">
        <f>SUMIFS(Pronosticos!$G$4:$G$1147,Pronosticos!$D$4:$D$1147,"Fer",Pronosticos!$A$4:$A$1147,"&lt;="&amp;$A42)</f>
        <v>5</v>
      </c>
    </row>
    <row r="44" spans="1:18" x14ac:dyDescent="0.3">
      <c r="A44" t="s">
        <v>41</v>
      </c>
      <c r="B44" t="s">
        <v>353</v>
      </c>
      <c r="C44" t="s">
        <v>354</v>
      </c>
      <c r="D44" t="s">
        <v>355</v>
      </c>
      <c r="E44" t="s">
        <v>356</v>
      </c>
      <c r="F44" t="s">
        <v>357</v>
      </c>
      <c r="G44" t="s">
        <v>358</v>
      </c>
      <c r="H44" t="s">
        <v>359</v>
      </c>
      <c r="I44" t="s">
        <v>360</v>
      </c>
      <c r="J44" t="s">
        <v>361</v>
      </c>
      <c r="K44" t="s">
        <v>362</v>
      </c>
      <c r="L44" t="s">
        <v>363</v>
      </c>
      <c r="M44" t="s">
        <v>364</v>
      </c>
      <c r="N44" t="s">
        <v>365</v>
      </c>
      <c r="O44" t="s">
        <v>366</v>
      </c>
      <c r="P44" t="s">
        <v>367</v>
      </c>
      <c r="Q44" t="s">
        <v>368</v>
      </c>
      <c r="R44" t="s">
        <v>369</v>
      </c>
    </row>
    <row r="45" spans="1:18" x14ac:dyDescent="0.3">
      <c r="A45" t="str">
        <f t="shared" ref="A45:A55" si="3">A2</f>
        <v>Álvaro</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2</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0</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7</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0</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2</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0</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0</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0</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0</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0</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0</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0</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0</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0</v>
      </c>
      <c r="P45">
        <f>SUMIFS(Pronosticos!$G$4:$G$1147,Pronosticos!$D$4:$D$1147,A2,Pronosticos!$A$4:$A$1147,97)+SUMIFS(Pronosticos!$G$4:$G$1147,Pronosticos!$D$4:$D$1147,A2,Pronosticos!$A$4:$A$1147,98)+SUMIFS(Pronosticos!$G$4:$G$1147,Pronosticos!$D$4:$D$1147,A2,Pronosticos!$A$4:$A$1147,99)+SUMIFS(Pronosticos!$G$4:$G$1147,Pronosticos!$D$4:$D$1147,A2,Pronosticos!$A$4:$A$1147,100)</f>
        <v>0</v>
      </c>
      <c r="Q45">
        <f>SUMIFS(Pronosticos!$G$4:$G$1147,Pronosticos!$D$4:$D$1147,A2,Pronosticos!$A$4:$A$1147,101)+SUMIFS(Pronosticos!$G$4:$G$1147,Pronosticos!$D$4:$D$1147,A2,Pronosticos!$A$4:$A$1147,102)</f>
        <v>0</v>
      </c>
      <c r="R45">
        <f>SUMIFS(Pronosticos!$G$4:$G$1147,Pronosticos!$D$4:$D$1147,A2,Pronosticos!$A$4:$A$1147,103)+SUMIFS(Pronosticos!$G$4:$G$1147,Pronosticos!$D$4:$D$1147,A2,Pronosticos!$A$4:$A$1147,104)</f>
        <v>0</v>
      </c>
    </row>
    <row r="46" spans="1:18" x14ac:dyDescent="0.3">
      <c r="A46" t="str">
        <f t="shared" si="3"/>
        <v>Pepe</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5</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0</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2</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2</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2</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0</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0</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0</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0</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0</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0</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0</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0</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0</v>
      </c>
      <c r="P46">
        <f>SUMIFS(Pronosticos!$G$4:$G$1147,Pronosticos!$D$4:$D$1147,A3,Pronosticos!$A$4:$A$1147,97)+SUMIFS(Pronosticos!$G$4:$G$1147,Pronosticos!$D$4:$D$1147,A3,Pronosticos!$A$4:$A$1147,98)+SUMIFS(Pronosticos!$G$4:$G$1147,Pronosticos!$D$4:$D$1147,A3,Pronosticos!$A$4:$A$1147,99)+SUMIFS(Pronosticos!$G$4:$G$1147,Pronosticos!$D$4:$D$1147,A3,Pronosticos!$A$4:$A$1147,100)</f>
        <v>0</v>
      </c>
      <c r="Q46">
        <f>SUMIFS(Pronosticos!$G$4:$G$1147,Pronosticos!$D$4:$D$1147,A3,Pronosticos!$A$4:$A$1147,101)+SUMIFS(Pronosticos!$G$4:$G$1147,Pronosticos!$D$4:$D$1147,A3,Pronosticos!$A$4:$A$1147,102)</f>
        <v>0</v>
      </c>
      <c r="R46">
        <f>SUMIFS(Pronosticos!$G$4:$G$1147,Pronosticos!$D$4:$D$1147,A3,Pronosticos!$A$4:$A$1147,103)+SUMIFS(Pronosticos!$G$4:$G$1147,Pronosticos!$D$4:$D$1147,A3,Pronosticos!$A$4:$A$1147,104)</f>
        <v>0</v>
      </c>
    </row>
    <row r="47" spans="1:18" x14ac:dyDescent="0.3">
      <c r="A47" t="str">
        <f t="shared" si="3"/>
        <v>Patri</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2</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5</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2</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0</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2</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0</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0</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0</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0</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0</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0</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0</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0</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0</v>
      </c>
      <c r="P47">
        <f>SUMIFS(Pronosticos!$G$4:$G$1147,Pronosticos!$D$4:$D$1147,A4,Pronosticos!$A$4:$A$1147,97)+SUMIFS(Pronosticos!$G$4:$G$1147,Pronosticos!$D$4:$D$1147,A4,Pronosticos!$A$4:$A$1147,98)+SUMIFS(Pronosticos!$G$4:$G$1147,Pronosticos!$D$4:$D$1147,A4,Pronosticos!$A$4:$A$1147,99)+SUMIFS(Pronosticos!$G$4:$G$1147,Pronosticos!$D$4:$D$1147,A4,Pronosticos!$A$4:$A$1147,100)</f>
        <v>0</v>
      </c>
      <c r="Q47">
        <f>SUMIFS(Pronosticos!$G$4:$G$1147,Pronosticos!$D$4:$D$1147,A4,Pronosticos!$A$4:$A$1147,101)+SUMIFS(Pronosticos!$G$4:$G$1147,Pronosticos!$D$4:$D$1147,A4,Pronosticos!$A$4:$A$1147,102)</f>
        <v>0</v>
      </c>
      <c r="R47">
        <f>SUMIFS(Pronosticos!$G$4:$G$1147,Pronosticos!$D$4:$D$1147,A4,Pronosticos!$A$4:$A$1147,103)+SUMIFS(Pronosticos!$G$4:$G$1147,Pronosticos!$D$4:$D$1147,A4,Pronosticos!$A$4:$A$1147,104)</f>
        <v>0</v>
      </c>
    </row>
    <row r="48" spans="1:18" x14ac:dyDescent="0.3">
      <c r="A48" t="str">
        <f t="shared" si="3"/>
        <v>Kike</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5</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0</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2</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2</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2</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0</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0</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0</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0</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0</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0</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0</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0</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0</v>
      </c>
      <c r="P48">
        <f>SUMIFS(Pronosticos!$G$4:$G$1147,Pronosticos!$D$4:$D$1147,A5,Pronosticos!$A$4:$A$1147,97)+SUMIFS(Pronosticos!$G$4:$G$1147,Pronosticos!$D$4:$D$1147,A5,Pronosticos!$A$4:$A$1147,98)+SUMIFS(Pronosticos!$G$4:$G$1147,Pronosticos!$D$4:$D$1147,A5,Pronosticos!$A$4:$A$1147,99)+SUMIFS(Pronosticos!$G$4:$G$1147,Pronosticos!$D$4:$D$1147,A5,Pronosticos!$A$4:$A$1147,100)</f>
        <v>0</v>
      </c>
      <c r="Q48">
        <f>SUMIFS(Pronosticos!$G$4:$G$1147,Pronosticos!$D$4:$D$1147,A5,Pronosticos!$A$4:$A$1147,101)+SUMIFS(Pronosticos!$G$4:$G$1147,Pronosticos!$D$4:$D$1147,A5,Pronosticos!$A$4:$A$1147,102)</f>
        <v>0</v>
      </c>
      <c r="R48">
        <f>SUMIFS(Pronosticos!$G$4:$G$1147,Pronosticos!$D$4:$D$1147,A5,Pronosticos!$A$4:$A$1147,103)+SUMIFS(Pronosticos!$G$4:$G$1147,Pronosticos!$D$4:$D$1147,A5,Pronosticos!$A$4:$A$1147,104)</f>
        <v>0</v>
      </c>
    </row>
    <row r="49" spans="1:18" x14ac:dyDescent="0.3">
      <c r="A49" t="str">
        <f t="shared" si="3"/>
        <v>Quintero</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2</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0</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2</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0</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2</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0</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0</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0</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0</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0</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0</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0</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0</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0</v>
      </c>
      <c r="P49">
        <f>SUMIFS(Pronosticos!$G$4:$G$1147,Pronosticos!$D$4:$D$1147,A6,Pronosticos!$A$4:$A$1147,97)+SUMIFS(Pronosticos!$G$4:$G$1147,Pronosticos!$D$4:$D$1147,A6,Pronosticos!$A$4:$A$1147,98)+SUMIFS(Pronosticos!$G$4:$G$1147,Pronosticos!$D$4:$D$1147,A6,Pronosticos!$A$4:$A$1147,99)+SUMIFS(Pronosticos!$G$4:$G$1147,Pronosticos!$D$4:$D$1147,A6,Pronosticos!$A$4:$A$1147,100)</f>
        <v>0</v>
      </c>
      <c r="Q49">
        <f>SUMIFS(Pronosticos!$G$4:$G$1147,Pronosticos!$D$4:$D$1147,A6,Pronosticos!$A$4:$A$1147,101)+SUMIFS(Pronosticos!$G$4:$G$1147,Pronosticos!$D$4:$D$1147,A6,Pronosticos!$A$4:$A$1147,102)</f>
        <v>0</v>
      </c>
      <c r="R49">
        <f>SUMIFS(Pronosticos!$G$4:$G$1147,Pronosticos!$D$4:$D$1147,A6,Pronosticos!$A$4:$A$1147,103)+SUMIFS(Pronosticos!$G$4:$G$1147,Pronosticos!$D$4:$D$1147,A6,Pronosticos!$A$4:$A$1147,104)</f>
        <v>0</v>
      </c>
    </row>
    <row r="50" spans="1:18" x14ac:dyDescent="0.3">
      <c r="A50" t="str">
        <f t="shared" si="3"/>
        <v>Nacho</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2</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0</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7</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0</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3</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0</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0</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0</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0</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0</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0</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0</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0</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0</v>
      </c>
      <c r="P50">
        <f>SUMIFS(Pronosticos!$G$4:$G$1147,Pronosticos!$D$4:$D$1147,A7,Pronosticos!$A$4:$A$1147,97)+SUMIFS(Pronosticos!$G$4:$G$1147,Pronosticos!$D$4:$D$1147,A7,Pronosticos!$A$4:$A$1147,98)+SUMIFS(Pronosticos!$G$4:$G$1147,Pronosticos!$D$4:$D$1147,A7,Pronosticos!$A$4:$A$1147,99)+SUMIFS(Pronosticos!$G$4:$G$1147,Pronosticos!$D$4:$D$1147,A7,Pronosticos!$A$4:$A$1147,100)</f>
        <v>0</v>
      </c>
      <c r="Q50">
        <f>SUMIFS(Pronosticos!$G$4:$G$1147,Pronosticos!$D$4:$D$1147,A7,Pronosticos!$A$4:$A$1147,101)+SUMIFS(Pronosticos!$G$4:$G$1147,Pronosticos!$D$4:$D$1147,A7,Pronosticos!$A$4:$A$1147,102)</f>
        <v>0</v>
      </c>
      <c r="R50">
        <f>SUMIFS(Pronosticos!$G$4:$G$1147,Pronosticos!$D$4:$D$1147,A7,Pronosticos!$A$4:$A$1147,103)+SUMIFS(Pronosticos!$G$4:$G$1147,Pronosticos!$D$4:$D$1147,A7,Pronosticos!$A$4:$A$1147,104)</f>
        <v>0</v>
      </c>
    </row>
    <row r="51" spans="1:18" x14ac:dyDescent="0.3">
      <c r="A51" t="str">
        <f t="shared" si="3"/>
        <v>Luis</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7</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0</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2</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0</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2</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0</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0</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0</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0</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0</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0</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0</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0</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0</v>
      </c>
      <c r="P51">
        <f>SUMIFS(Pronosticos!$G$4:$G$1147,Pronosticos!$D$4:$D$1147,A8,Pronosticos!$A$4:$A$1147,97)+SUMIFS(Pronosticos!$G$4:$G$1147,Pronosticos!$D$4:$D$1147,A8,Pronosticos!$A$4:$A$1147,98)+SUMIFS(Pronosticos!$G$4:$G$1147,Pronosticos!$D$4:$D$1147,A8,Pronosticos!$A$4:$A$1147,99)+SUMIFS(Pronosticos!$G$4:$G$1147,Pronosticos!$D$4:$D$1147,A8,Pronosticos!$A$4:$A$1147,100)</f>
        <v>0</v>
      </c>
      <c r="Q51">
        <f>SUMIFS(Pronosticos!$G$4:$G$1147,Pronosticos!$D$4:$D$1147,A8,Pronosticos!$A$4:$A$1147,101)+SUMIFS(Pronosticos!$G$4:$G$1147,Pronosticos!$D$4:$D$1147,A8,Pronosticos!$A$4:$A$1147,102)</f>
        <v>0</v>
      </c>
      <c r="R51">
        <f>SUMIFS(Pronosticos!$G$4:$G$1147,Pronosticos!$D$4:$D$1147,A8,Pronosticos!$A$4:$A$1147,103)+SUMIFS(Pronosticos!$G$4:$G$1147,Pronosticos!$D$4:$D$1147,A8,Pronosticos!$A$4:$A$1147,104)</f>
        <v>0</v>
      </c>
    </row>
    <row r="52" spans="1:18" x14ac:dyDescent="0.3">
      <c r="A52" t="str">
        <f t="shared" si="3"/>
        <v>Felipe</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2</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0</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2</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0</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2</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0</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0</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0</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0</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0</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0</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0</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0</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0</v>
      </c>
      <c r="P52">
        <f>SUMIFS(Pronosticos!$G$4:$G$1147,Pronosticos!$D$4:$D$1147,A9,Pronosticos!$A$4:$A$1147,97)+SUMIFS(Pronosticos!$G$4:$G$1147,Pronosticos!$D$4:$D$1147,A9,Pronosticos!$A$4:$A$1147,98)+SUMIFS(Pronosticos!$G$4:$G$1147,Pronosticos!$D$4:$D$1147,A9,Pronosticos!$A$4:$A$1147,99)+SUMIFS(Pronosticos!$G$4:$G$1147,Pronosticos!$D$4:$D$1147,A9,Pronosticos!$A$4:$A$1147,100)</f>
        <v>0</v>
      </c>
      <c r="Q52">
        <f>SUMIFS(Pronosticos!$G$4:$G$1147,Pronosticos!$D$4:$D$1147,A9,Pronosticos!$A$4:$A$1147,101)+SUMIFS(Pronosticos!$G$4:$G$1147,Pronosticos!$D$4:$D$1147,A9,Pronosticos!$A$4:$A$1147,102)</f>
        <v>0</v>
      </c>
      <c r="R52">
        <f>SUMIFS(Pronosticos!$G$4:$G$1147,Pronosticos!$D$4:$D$1147,A9,Pronosticos!$A$4:$A$1147,103)+SUMIFS(Pronosticos!$G$4:$G$1147,Pronosticos!$D$4:$D$1147,A9,Pronosticos!$A$4:$A$1147,104)</f>
        <v>0</v>
      </c>
    </row>
    <row r="53" spans="1:18" x14ac:dyDescent="0.3">
      <c r="A53" t="str">
        <f t="shared" si="3"/>
        <v>Simón</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2</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0</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5</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2</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2</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0</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0</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0</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0</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0</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0</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0</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0</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0</v>
      </c>
      <c r="P53">
        <f>SUMIFS(Pronosticos!$G$4:$G$1147,Pronosticos!$D$4:$D$1147,A10,Pronosticos!$A$4:$A$1147,97)+SUMIFS(Pronosticos!$G$4:$G$1147,Pronosticos!$D$4:$D$1147,A10,Pronosticos!$A$4:$A$1147,98)+SUMIFS(Pronosticos!$G$4:$G$1147,Pronosticos!$D$4:$D$1147,A10,Pronosticos!$A$4:$A$1147,99)+SUMIFS(Pronosticos!$G$4:$G$1147,Pronosticos!$D$4:$D$1147,A10,Pronosticos!$A$4:$A$1147,100)</f>
        <v>0</v>
      </c>
      <c r="Q53">
        <f>SUMIFS(Pronosticos!$G$4:$G$1147,Pronosticos!$D$4:$D$1147,A10,Pronosticos!$A$4:$A$1147,101)+SUMIFS(Pronosticos!$G$4:$G$1147,Pronosticos!$D$4:$D$1147,A10,Pronosticos!$A$4:$A$1147,102)</f>
        <v>0</v>
      </c>
      <c r="R53">
        <f>SUMIFS(Pronosticos!$G$4:$G$1147,Pronosticos!$D$4:$D$1147,A10,Pronosticos!$A$4:$A$1147,103)+SUMIFS(Pronosticos!$G$4:$G$1147,Pronosticos!$D$4:$D$1147,A10,Pronosticos!$A$4:$A$1147,104)</f>
        <v>0</v>
      </c>
    </row>
    <row r="54" spans="1:18" x14ac:dyDescent="0.3">
      <c r="A54" t="str">
        <f t="shared" si="3"/>
        <v>Muni</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2</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0</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7</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0</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2</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0</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0</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0</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0</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0</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0</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0</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0</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0</v>
      </c>
      <c r="P54">
        <f>SUMIFS(Pronosticos!$G$4:$G$1147,Pronosticos!$D$4:$D$1147,A11,Pronosticos!$A$4:$A$1147,97)+SUMIFS(Pronosticos!$G$4:$G$1147,Pronosticos!$D$4:$D$1147,A11,Pronosticos!$A$4:$A$1147,98)+SUMIFS(Pronosticos!$G$4:$G$1147,Pronosticos!$D$4:$D$1147,A11,Pronosticos!$A$4:$A$1147,99)+SUMIFS(Pronosticos!$G$4:$G$1147,Pronosticos!$D$4:$D$1147,A11,Pronosticos!$A$4:$A$1147,100)</f>
        <v>0</v>
      </c>
      <c r="Q54">
        <f>SUMIFS(Pronosticos!$G$4:$G$1147,Pronosticos!$D$4:$D$1147,A11,Pronosticos!$A$4:$A$1147,101)+SUMIFS(Pronosticos!$G$4:$G$1147,Pronosticos!$D$4:$D$1147,A11,Pronosticos!$A$4:$A$1147,102)</f>
        <v>0</v>
      </c>
      <c r="R54">
        <f>SUMIFS(Pronosticos!$G$4:$G$1147,Pronosticos!$D$4:$D$1147,A11,Pronosticos!$A$4:$A$1147,103)+SUMIFS(Pronosticos!$G$4:$G$1147,Pronosticos!$D$4:$D$1147,A11,Pronosticos!$A$4:$A$1147,104)</f>
        <v>0</v>
      </c>
    </row>
    <row r="55" spans="1:18" x14ac:dyDescent="0.3">
      <c r="A55" t="str">
        <f t="shared" si="3"/>
        <v>Fer</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0</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0</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2</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0</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3</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0</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0</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0</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0</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0</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0</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0</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0</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0</v>
      </c>
      <c r="P55">
        <f>SUMIFS(Pronosticos!$G$4:$G$1147,Pronosticos!$D$4:$D$1147,A12,Pronosticos!$A$4:$A$1147,97)+SUMIFS(Pronosticos!$G$4:$G$1147,Pronosticos!$D$4:$D$1147,A12,Pronosticos!$A$4:$A$1147,98)+SUMIFS(Pronosticos!$G$4:$G$1147,Pronosticos!$D$4:$D$1147,A12,Pronosticos!$A$4:$A$1147,99)+SUMIFS(Pronosticos!$G$4:$G$1147,Pronosticos!$D$4:$D$1147,A12,Pronosticos!$A$4:$A$1147,100)</f>
        <v>0</v>
      </c>
      <c r="Q55">
        <f>SUMIFS(Pronosticos!$G$4:$G$1147,Pronosticos!$D$4:$D$1147,A12,Pronosticos!$A$4:$A$1147,101)+SUMIFS(Pronosticos!$G$4:$G$1147,Pronosticos!$D$4:$D$1147,A12,Pronosticos!$A$4:$A$1147,102)</f>
        <v>0</v>
      </c>
      <c r="R55">
        <f>SUMIFS(Pronosticos!$G$4:$G$1147,Pronosticos!$D$4:$D$1147,A12,Pronosticos!$A$4:$A$1147,103)+SUMIFS(Pronosticos!$G$4:$G$1147,Pronosticos!$D$4:$D$1147,A12,Pronosticos!$A$4:$A$1147,104)</f>
        <v>0</v>
      </c>
    </row>
    <row r="57" spans="1:18" ht="28.8" x14ac:dyDescent="0.3">
      <c r="A57" s="19" t="s">
        <v>89</v>
      </c>
      <c r="B57" s="19" t="s">
        <v>370</v>
      </c>
      <c r="C57" s="19" t="s">
        <v>371</v>
      </c>
    </row>
    <row r="58" spans="1:18" x14ac:dyDescent="0.3">
      <c r="A58">
        <v>1</v>
      </c>
      <c r="B58" t="str">
        <f>IFERROR(INDEX($A$2:$A$12,MATCH(C58,B45:B55,0)),"")</f>
        <v>Luis</v>
      </c>
      <c r="C58">
        <f>MAX(B45:B55)</f>
        <v>7</v>
      </c>
    </row>
    <row r="59" spans="1:18" x14ac:dyDescent="0.3">
      <c r="A59">
        <v>2</v>
      </c>
      <c r="B59" t="str">
        <f>IFERROR(INDEX($A$2:$A$12,MATCH(C59,C45:C55,0)),"")</f>
        <v>Patri</v>
      </c>
      <c r="C59">
        <f>MAX(C45:C55)</f>
        <v>5</v>
      </c>
    </row>
    <row r="60" spans="1:18" x14ac:dyDescent="0.3">
      <c r="A60">
        <v>3</v>
      </c>
      <c r="B60" t="str">
        <f>IFERROR(INDEX($A$2:$A$12,MATCH(C60,D45:D55,0)),"")</f>
        <v>Álvaro</v>
      </c>
      <c r="C60">
        <f>MAX(D45:D55)</f>
        <v>7</v>
      </c>
    </row>
    <row r="61" spans="1:18" x14ac:dyDescent="0.3">
      <c r="A61">
        <v>4</v>
      </c>
      <c r="B61" t="str">
        <f>IFERROR(INDEX($A$2:$A$12,MATCH(C61,E45:E55,0)),"")</f>
        <v>Pepe</v>
      </c>
      <c r="C61">
        <f>MAX(E45:E55)</f>
        <v>2</v>
      </c>
    </row>
    <row r="62" spans="1:18" x14ac:dyDescent="0.3">
      <c r="A62">
        <v>5</v>
      </c>
      <c r="B62" t="str">
        <f>IFERROR(INDEX($A$2:$A$12,MATCH(C62,F45:F55,0)),"")</f>
        <v>Nacho</v>
      </c>
      <c r="C62">
        <f>MAX(F45:F55)</f>
        <v>3</v>
      </c>
    </row>
    <row r="63" spans="1:18" x14ac:dyDescent="0.3">
      <c r="A63">
        <v>6</v>
      </c>
      <c r="B63" t="str">
        <f>IFERROR(INDEX($A$2:$A$12,MATCH(C63,G45:G55,0)),"")</f>
        <v>Álvaro</v>
      </c>
      <c r="C63">
        <f>MAX(G45:G55)</f>
        <v>0</v>
      </c>
    </row>
    <row r="64" spans="1:18" x14ac:dyDescent="0.3">
      <c r="A64">
        <v>7</v>
      </c>
      <c r="B64" t="str">
        <f>IFERROR(INDEX($A$2:$A$12,MATCH(C64,H45:H55,0)),"")</f>
        <v>Álvaro</v>
      </c>
      <c r="C64">
        <f>MAX(H45:H55)</f>
        <v>0</v>
      </c>
    </row>
    <row r="65" spans="1:5" x14ac:dyDescent="0.3">
      <c r="A65">
        <v>8</v>
      </c>
      <c r="B65" t="str">
        <f>IFERROR(INDEX($A$2:$A$12,MATCH(C65,I45:I55,0)),"")</f>
        <v>Álvaro</v>
      </c>
      <c r="C65">
        <f>MAX(I45:I55)</f>
        <v>0</v>
      </c>
    </row>
    <row r="66" spans="1:5" x14ac:dyDescent="0.3">
      <c r="A66">
        <v>9</v>
      </c>
      <c r="B66" t="str">
        <f>IFERROR(INDEX($A$2:$A$12,MATCH(C66,J45:J55,0)),"")</f>
        <v>Álvaro</v>
      </c>
      <c r="C66">
        <f>MAX(J45:J55)</f>
        <v>0</v>
      </c>
    </row>
    <row r="67" spans="1:5" x14ac:dyDescent="0.3">
      <c r="A67">
        <v>10</v>
      </c>
      <c r="B67" t="str">
        <f>IFERROR(INDEX($A$2:$A$12,MATCH(C67,K45:K55,0)),"")</f>
        <v>Álvaro</v>
      </c>
      <c r="C67">
        <f>MAX(K45:K55)</f>
        <v>0</v>
      </c>
    </row>
    <row r="68" spans="1:5" x14ac:dyDescent="0.3">
      <c r="A68">
        <v>11</v>
      </c>
      <c r="B68" t="str">
        <f>IFERROR(INDEX($A$2:$A$12,MATCH(C68,L45:L55,0)),"")</f>
        <v>Álvaro</v>
      </c>
      <c r="C68">
        <f>MAX(L45:L55)</f>
        <v>0</v>
      </c>
    </row>
    <row r="69" spans="1:5" x14ac:dyDescent="0.3">
      <c r="A69">
        <v>12</v>
      </c>
      <c r="B69" t="str">
        <f>IFERROR(INDEX($A$2:$A$12,MATCH(C69,M45:M55,0)),"")</f>
        <v>Álvaro</v>
      </c>
      <c r="C69">
        <f>MAX(M45:M55)</f>
        <v>0</v>
      </c>
    </row>
    <row r="71" spans="1:5" x14ac:dyDescent="0.3">
      <c r="A71" s="19" t="s">
        <v>41</v>
      </c>
      <c r="B71" s="19" t="s">
        <v>42</v>
      </c>
      <c r="C71" s="19" t="s">
        <v>43</v>
      </c>
      <c r="D71" s="19" t="s">
        <v>44</v>
      </c>
      <c r="E71" s="19" t="s">
        <v>45</v>
      </c>
    </row>
    <row r="72" spans="1:5" x14ac:dyDescent="0.3">
      <c r="A72" t="str">
        <f>$A$15</f>
        <v>Nacho</v>
      </c>
      <c r="B72">
        <f>$B$15</f>
        <v>12</v>
      </c>
      <c r="C72">
        <f>$C$15</f>
        <v>1</v>
      </c>
      <c r="D72">
        <f>$D$15</f>
        <v>3</v>
      </c>
      <c r="E72">
        <f>$E$15</f>
        <v>5</v>
      </c>
    </row>
    <row r="73" spans="1:5" x14ac:dyDescent="0.3">
      <c r="A73" t="str">
        <f>$A$16</f>
        <v>Álvaro</v>
      </c>
      <c r="B73">
        <f>$B$16</f>
        <v>11</v>
      </c>
      <c r="C73">
        <f>$C$16</f>
        <v>1</v>
      </c>
      <c r="D73">
        <f>$D$16</f>
        <v>3</v>
      </c>
      <c r="E73">
        <f>$E$16</f>
        <v>5</v>
      </c>
    </row>
    <row r="74" spans="1:5" x14ac:dyDescent="0.3">
      <c r="A74" t="str">
        <f>$A$17</f>
        <v>Álvaro</v>
      </c>
      <c r="B74">
        <f>$B$17</f>
        <v>11</v>
      </c>
      <c r="C74">
        <f>$C$17</f>
        <v>1</v>
      </c>
      <c r="D74">
        <f>$D$17</f>
        <v>3</v>
      </c>
      <c r="E74">
        <f>$E$17</f>
        <v>5</v>
      </c>
    </row>
    <row r="75" spans="1:5" x14ac:dyDescent="0.3">
      <c r="A75" t="str">
        <f>$A$18</f>
        <v>Álvaro</v>
      </c>
      <c r="B75">
        <f>$B$18</f>
        <v>11</v>
      </c>
      <c r="C75">
        <f>$C$18</f>
        <v>1</v>
      </c>
      <c r="D75">
        <f>$D$18</f>
        <v>3</v>
      </c>
      <c r="E75">
        <f>$E$18</f>
        <v>5</v>
      </c>
    </row>
    <row r="76" spans="1:5" x14ac:dyDescent="0.3">
      <c r="A76" t="str">
        <f>$A$19</f>
        <v>Álvaro</v>
      </c>
      <c r="B76">
        <f>$B$19</f>
        <v>11</v>
      </c>
      <c r="C76">
        <f>$C$19</f>
        <v>1</v>
      </c>
      <c r="D76">
        <f>$D$19</f>
        <v>3</v>
      </c>
      <c r="E76">
        <f>$E$19</f>
        <v>5</v>
      </c>
    </row>
    <row r="77" spans="1:5" x14ac:dyDescent="0.3">
      <c r="A77" t="str">
        <f>$A$20</f>
        <v>Álvaro</v>
      </c>
      <c r="B77">
        <f>$B$20</f>
        <v>11</v>
      </c>
      <c r="C77">
        <f>$C$20</f>
        <v>1</v>
      </c>
      <c r="D77">
        <f>$D$20</f>
        <v>3</v>
      </c>
      <c r="E77">
        <f>$E$20</f>
        <v>5</v>
      </c>
    </row>
    <row r="78" spans="1:5" x14ac:dyDescent="0.3">
      <c r="A78" t="str">
        <f>$A$21</f>
        <v>Álvaro</v>
      </c>
      <c r="B78">
        <f>$B$21</f>
        <v>11</v>
      </c>
      <c r="C78">
        <f>$C$21</f>
        <v>1</v>
      </c>
      <c r="D78">
        <f>$D$21</f>
        <v>3</v>
      </c>
      <c r="E78">
        <f>$E$21</f>
        <v>5</v>
      </c>
    </row>
    <row r="79" spans="1:5" x14ac:dyDescent="0.3">
      <c r="A79" t="str">
        <f>$A$22</f>
        <v>Simón</v>
      </c>
      <c r="B79">
        <f>$B$22</f>
        <v>11</v>
      </c>
      <c r="C79">
        <f>$C$22</f>
        <v>0</v>
      </c>
      <c r="D79">
        <f>$D$22</f>
        <v>5</v>
      </c>
      <c r="E79">
        <f>$E$22</f>
        <v>4</v>
      </c>
    </row>
    <row r="80" spans="1:5" x14ac:dyDescent="0.3">
      <c r="A80" t="str">
        <f>$A$23</f>
        <v>Quintero</v>
      </c>
      <c r="B80">
        <f>$B$23</f>
        <v>6</v>
      </c>
      <c r="C80">
        <f>$C$23</f>
        <v>0</v>
      </c>
      <c r="D80">
        <f>$D$23</f>
        <v>3</v>
      </c>
      <c r="E80">
        <f>$E$23</f>
        <v>6</v>
      </c>
    </row>
    <row r="81" spans="1:5" x14ac:dyDescent="0.3">
      <c r="A81" t="str">
        <f>$A$24</f>
        <v>Quintero</v>
      </c>
      <c r="B81">
        <f>$B$24</f>
        <v>6</v>
      </c>
      <c r="C81">
        <f>$C$24</f>
        <v>0</v>
      </c>
      <c r="D81">
        <f>$D$24</f>
        <v>3</v>
      </c>
      <c r="E81">
        <f>$E$24</f>
        <v>6</v>
      </c>
    </row>
    <row r="82" spans="1:5" x14ac:dyDescent="0.3">
      <c r="A82" t="str">
        <f>$A$25</f>
        <v>Fer</v>
      </c>
      <c r="B82">
        <f>$B$25</f>
        <v>5</v>
      </c>
      <c r="C82">
        <f>$C$25</f>
        <v>0</v>
      </c>
      <c r="D82">
        <f>$D$25</f>
        <v>2</v>
      </c>
      <c r="E82">
        <f>$E$25</f>
        <v>7</v>
      </c>
    </row>
    <row r="84" spans="1:5" x14ac:dyDescent="0.3">
      <c r="A84" t="s">
        <v>372</v>
      </c>
      <c r="B84" s="26" t="str">
        <f>$A$15</f>
        <v>Nacho</v>
      </c>
      <c r="C84" s="26" t="str">
        <f>$A$16</f>
        <v>Álvaro</v>
      </c>
      <c r="D84" s="26" t="str">
        <f>$A$17</f>
        <v>Álvaro</v>
      </c>
    </row>
    <row r="85" spans="1:5" x14ac:dyDescent="0.3">
      <c r="A85">
        <v>1</v>
      </c>
      <c r="B85">
        <f>SUMIFS(Pronosticos!$G$4:$G$1147,Pronosticos!$D$4:$D$1147,$A$15,Pronosticos!$A$4:$A$1147,"&lt;="&amp;$A85)</f>
        <v>2</v>
      </c>
      <c r="C85">
        <f>SUMIFS(Pronosticos!$G$4:$G$1147,Pronosticos!$D$4:$D$1147,$A$16,Pronosticos!$A$4:$A$1147,"&lt;="&amp;$A85)</f>
        <v>2</v>
      </c>
      <c r="D85">
        <f>SUMIFS(Pronosticos!$G$4:$G$1147,Pronosticos!$D$4:$D$1147,$A$17,Pronosticos!$A$4:$A$1147,"&lt;="&amp;$A85)</f>
        <v>2</v>
      </c>
    </row>
    <row r="86" spans="1:5" x14ac:dyDescent="0.3">
      <c r="A86">
        <v>2</v>
      </c>
      <c r="B86">
        <f>SUMIFS(Pronosticos!$G$4:$G$1147,Pronosticos!$D$4:$D$1147,$A$15,Pronosticos!$A$4:$A$1147,"&lt;="&amp;$A86)</f>
        <v>2</v>
      </c>
      <c r="C86">
        <f>SUMIFS(Pronosticos!$G$4:$G$1147,Pronosticos!$D$4:$D$1147,$A$16,Pronosticos!$A$4:$A$1147,"&lt;="&amp;$A86)</f>
        <v>2</v>
      </c>
      <c r="D86">
        <f>SUMIFS(Pronosticos!$G$4:$G$1147,Pronosticos!$D$4:$D$1147,$A$17,Pronosticos!$A$4:$A$1147,"&lt;="&amp;$A86)</f>
        <v>2</v>
      </c>
    </row>
    <row r="87" spans="1:5" x14ac:dyDescent="0.3">
      <c r="A87">
        <v>3</v>
      </c>
      <c r="B87">
        <f>SUMIFS(Pronosticos!$G$4:$G$1147,Pronosticos!$D$4:$D$1147,$A$15,Pronosticos!$A$4:$A$1147,"&lt;="&amp;$A87)</f>
        <v>2</v>
      </c>
      <c r="C87">
        <f>SUMIFS(Pronosticos!$G$4:$G$1147,Pronosticos!$D$4:$D$1147,$A$16,Pronosticos!$A$4:$A$1147,"&lt;="&amp;$A87)</f>
        <v>2</v>
      </c>
      <c r="D87">
        <f>SUMIFS(Pronosticos!$G$4:$G$1147,Pronosticos!$D$4:$D$1147,$A$17,Pronosticos!$A$4:$A$1147,"&lt;="&amp;$A87)</f>
        <v>2</v>
      </c>
    </row>
    <row r="88" spans="1:5" x14ac:dyDescent="0.3">
      <c r="A88">
        <v>4</v>
      </c>
      <c r="B88">
        <f>SUMIFS(Pronosticos!$G$4:$G$1147,Pronosticos!$D$4:$D$1147,$A$15,Pronosticos!$A$4:$A$1147,"&lt;="&amp;$A88)</f>
        <v>2</v>
      </c>
      <c r="C88">
        <f>SUMIFS(Pronosticos!$G$4:$G$1147,Pronosticos!$D$4:$D$1147,$A$16,Pronosticos!$A$4:$A$1147,"&lt;="&amp;$A88)</f>
        <v>2</v>
      </c>
      <c r="D88">
        <f>SUMIFS(Pronosticos!$G$4:$G$1147,Pronosticos!$D$4:$D$1147,$A$17,Pronosticos!$A$4:$A$1147,"&lt;="&amp;$A88)</f>
        <v>2</v>
      </c>
    </row>
    <row r="89" spans="1:5" x14ac:dyDescent="0.3">
      <c r="A89">
        <v>5</v>
      </c>
      <c r="B89">
        <f>SUMIFS(Pronosticos!$G$4:$G$1147,Pronosticos!$D$4:$D$1147,$A$15,Pronosticos!$A$4:$A$1147,"&lt;="&amp;$A89)</f>
        <v>2</v>
      </c>
      <c r="C89">
        <f>SUMIFS(Pronosticos!$G$4:$G$1147,Pronosticos!$D$4:$D$1147,$A$16,Pronosticos!$A$4:$A$1147,"&lt;="&amp;$A89)</f>
        <v>2</v>
      </c>
      <c r="D89">
        <f>SUMIFS(Pronosticos!$G$4:$G$1147,Pronosticos!$D$4:$D$1147,$A$17,Pronosticos!$A$4:$A$1147,"&lt;="&amp;$A89)</f>
        <v>2</v>
      </c>
    </row>
    <row r="90" spans="1:5" x14ac:dyDescent="0.3">
      <c r="A90">
        <v>6</v>
      </c>
      <c r="B90">
        <f>SUMIFS(Pronosticos!$G$4:$G$1147,Pronosticos!$D$4:$D$1147,$A$15,Pronosticos!$A$4:$A$1147,"&lt;="&amp;$A90)</f>
        <v>7</v>
      </c>
      <c r="C90">
        <f>SUMIFS(Pronosticos!$G$4:$G$1147,Pronosticos!$D$4:$D$1147,$A$16,Pronosticos!$A$4:$A$1147,"&lt;="&amp;$A90)</f>
        <v>7</v>
      </c>
      <c r="D90">
        <f>SUMIFS(Pronosticos!$G$4:$G$1147,Pronosticos!$D$4:$D$1147,$A$17,Pronosticos!$A$4:$A$1147,"&lt;="&amp;$A90)</f>
        <v>7</v>
      </c>
    </row>
    <row r="91" spans="1:5" x14ac:dyDescent="0.3">
      <c r="A91">
        <v>7</v>
      </c>
      <c r="B91">
        <f>SUMIFS(Pronosticos!$G$4:$G$1147,Pronosticos!$D$4:$D$1147,$A$15,Pronosticos!$A$4:$A$1147,"&lt;="&amp;$A91)</f>
        <v>9</v>
      </c>
      <c r="C91">
        <f>SUMIFS(Pronosticos!$G$4:$G$1147,Pronosticos!$D$4:$D$1147,$A$16,Pronosticos!$A$4:$A$1147,"&lt;="&amp;$A91)</f>
        <v>9</v>
      </c>
      <c r="D91">
        <f>SUMIFS(Pronosticos!$G$4:$G$1147,Pronosticos!$D$4:$D$1147,$A$17,Pronosticos!$A$4:$A$1147,"&lt;="&amp;$A91)</f>
        <v>9</v>
      </c>
    </row>
    <row r="92" spans="1:5" x14ac:dyDescent="0.3">
      <c r="A92">
        <v>8</v>
      </c>
      <c r="B92">
        <f>SUMIFS(Pronosticos!$G$4:$G$1147,Pronosticos!$D$4:$D$1147,$A$15,Pronosticos!$A$4:$A$1147,"&lt;="&amp;$A92)</f>
        <v>9</v>
      </c>
      <c r="C92">
        <f>SUMIFS(Pronosticos!$G$4:$G$1147,Pronosticos!$D$4:$D$1147,$A$16,Pronosticos!$A$4:$A$1147,"&lt;="&amp;$A92)</f>
        <v>9</v>
      </c>
      <c r="D92">
        <f>SUMIFS(Pronosticos!$G$4:$G$1147,Pronosticos!$D$4:$D$1147,$A$17,Pronosticos!$A$4:$A$1147,"&lt;="&amp;$A92)</f>
        <v>9</v>
      </c>
    </row>
    <row r="93" spans="1:5" x14ac:dyDescent="0.3">
      <c r="A93">
        <v>9</v>
      </c>
      <c r="B93">
        <f>SUMIFS(Pronosticos!$G$4:$G$1147,Pronosticos!$D$4:$D$1147,$A$15,Pronosticos!$A$4:$A$1147,"&lt;="&amp;$A93)</f>
        <v>12</v>
      </c>
      <c r="C93">
        <f>SUMIFS(Pronosticos!$G$4:$G$1147,Pronosticos!$D$4:$D$1147,$A$16,Pronosticos!$A$4:$A$1147,"&lt;="&amp;$A93)</f>
        <v>11</v>
      </c>
      <c r="D93">
        <f>SUMIFS(Pronosticos!$G$4:$G$1147,Pronosticos!$D$4:$D$1147,$A$17,Pronosticos!$A$4:$A$1147,"&lt;="&amp;$A93)</f>
        <v>11</v>
      </c>
    </row>
    <row r="94" spans="1:5" x14ac:dyDescent="0.3">
      <c r="A94">
        <v>10</v>
      </c>
      <c r="B94">
        <f>SUMIFS(Pronosticos!$G$4:$G$1147,Pronosticos!$D$4:$D$1147,$A$15,Pronosticos!$A$4:$A$1147,"&lt;="&amp;$A94)</f>
        <v>12</v>
      </c>
      <c r="C94">
        <f>SUMIFS(Pronosticos!$G$4:$G$1147,Pronosticos!$D$4:$D$1147,$A$16,Pronosticos!$A$4:$A$1147,"&lt;="&amp;$A94)</f>
        <v>11</v>
      </c>
      <c r="D94">
        <f>SUMIFS(Pronosticos!$G$4:$G$1147,Pronosticos!$D$4:$D$1147,$A$17,Pronosticos!$A$4:$A$1147,"&lt;="&amp;$A94)</f>
        <v>11</v>
      </c>
    </row>
    <row r="95" spans="1:5" x14ac:dyDescent="0.3">
      <c r="A95">
        <v>11</v>
      </c>
      <c r="B95">
        <f>SUMIFS(Pronosticos!$G$4:$G$1147,Pronosticos!$D$4:$D$1147,$A$15,Pronosticos!$A$4:$A$1147,"&lt;="&amp;$A95)</f>
        <v>12</v>
      </c>
      <c r="C95">
        <f>SUMIFS(Pronosticos!$G$4:$G$1147,Pronosticos!$D$4:$D$1147,$A$16,Pronosticos!$A$4:$A$1147,"&lt;="&amp;$A95)</f>
        <v>11</v>
      </c>
      <c r="D95">
        <f>SUMIFS(Pronosticos!$G$4:$G$1147,Pronosticos!$D$4:$D$1147,$A$17,Pronosticos!$A$4:$A$1147,"&lt;="&amp;$A95)</f>
        <v>11</v>
      </c>
    </row>
    <row r="96" spans="1:5" x14ac:dyDescent="0.3">
      <c r="A96">
        <v>12</v>
      </c>
      <c r="B96">
        <f>SUMIFS(Pronosticos!$G$4:$G$1147,Pronosticos!$D$4:$D$1147,$A$15,Pronosticos!$A$4:$A$1147,"&lt;="&amp;$A96)</f>
        <v>12</v>
      </c>
      <c r="C96">
        <f>SUMIFS(Pronosticos!$G$4:$G$1147,Pronosticos!$D$4:$D$1147,$A$16,Pronosticos!$A$4:$A$1147,"&lt;="&amp;$A96)</f>
        <v>11</v>
      </c>
      <c r="D96">
        <f>SUMIFS(Pronosticos!$G$4:$G$1147,Pronosticos!$D$4:$D$1147,$A$17,Pronosticos!$A$4:$A$1147,"&lt;="&amp;$A96)</f>
        <v>11</v>
      </c>
    </row>
    <row r="97" spans="1:24" x14ac:dyDescent="0.3">
      <c r="A97">
        <v>13</v>
      </c>
      <c r="B97">
        <f>SUMIFS(Pronosticos!$G$4:$G$1147,Pronosticos!$D$4:$D$1147,$A$15,Pronosticos!$A$4:$A$1147,"&lt;="&amp;$A97)</f>
        <v>12</v>
      </c>
      <c r="C97">
        <f>SUMIFS(Pronosticos!$G$4:$G$1147,Pronosticos!$D$4:$D$1147,$A$16,Pronosticos!$A$4:$A$1147,"&lt;="&amp;$A97)</f>
        <v>11</v>
      </c>
      <c r="D97">
        <f>SUMIFS(Pronosticos!$G$4:$G$1147,Pronosticos!$D$4:$D$1147,$A$17,Pronosticos!$A$4:$A$1147,"&lt;="&amp;$A97)</f>
        <v>11</v>
      </c>
    </row>
    <row r="98" spans="1:24" x14ac:dyDescent="0.3">
      <c r="A98">
        <v>14</v>
      </c>
      <c r="B98">
        <f>SUMIFS(Pronosticos!$G$4:$G$1147,Pronosticos!$D$4:$D$1147,$A$15,Pronosticos!$A$4:$A$1147,"&lt;="&amp;$A98)</f>
        <v>12</v>
      </c>
      <c r="C98">
        <f>SUMIFS(Pronosticos!$G$4:$G$1147,Pronosticos!$D$4:$D$1147,$A$16,Pronosticos!$A$4:$A$1147,"&lt;="&amp;$A98)</f>
        <v>11</v>
      </c>
      <c r="D98">
        <f>SUMIFS(Pronosticos!$G$4:$G$1147,Pronosticos!$D$4:$D$1147,$A$17,Pronosticos!$A$4:$A$1147,"&lt;="&amp;$A98)</f>
        <v>11</v>
      </c>
    </row>
    <row r="99" spans="1:24" x14ac:dyDescent="0.3">
      <c r="A99">
        <v>15</v>
      </c>
      <c r="B99">
        <f>SUMIFS(Pronosticos!$G$4:$G$1147,Pronosticos!$D$4:$D$1147,$A$15,Pronosticos!$A$4:$A$1147,"&lt;="&amp;$A99)</f>
        <v>12</v>
      </c>
      <c r="C99">
        <f>SUMIFS(Pronosticos!$G$4:$G$1147,Pronosticos!$D$4:$D$1147,$A$16,Pronosticos!$A$4:$A$1147,"&lt;="&amp;$A99)</f>
        <v>11</v>
      </c>
      <c r="D99">
        <f>SUMIFS(Pronosticos!$G$4:$G$1147,Pronosticos!$D$4:$D$1147,$A$17,Pronosticos!$A$4:$A$1147,"&lt;="&amp;$A99)</f>
        <v>11</v>
      </c>
    </row>
    <row r="101" spans="1:24" x14ac:dyDescent="0.3">
      <c r="U101" t="str">
        <f>IF(1&lt;=COUNTIF(Partidos!$H$4:$H$107,"Finalizado"),INDEX(Partidos!$D$4:$D$107,COUNTIF(Partidos!$H$4:$H$107,"Finalizado")-0),"")</f>
        <v>Alemania</v>
      </c>
      <c r="V101" t="str">
        <f>IF(1&lt;=COUNTIF(Partidos!$H$4:$H$107,"Finalizado"),INDEX(Partidos!$E$4:$E$107,COUNTIF(Partidos!$H$4:$H$107,"Finalizado")-0),"")</f>
        <v>Curazao</v>
      </c>
      <c r="W101" t="str">
        <f>IF(1&lt;=COUNTIF(Partidos!$H$4:$H$107,"Finalizado"),INDEX(Partidos!$F$4:$F$107,COUNTIF(Partidos!$H$4:$H$107,"Finalizado")-0)&amp;"-"&amp;INDEX(Partidos!$G$4:$G$107,COUNTIF(Partidos!$H$4:$H$107,"Finalizado")-0),"")</f>
        <v>7-1</v>
      </c>
      <c r="X101" t="str">
        <f>IF(1&lt;=COUNTIF(Partidos!$H$4:$H$107,"Finalizado"),INDEX(Partidos!$B$4:$B$107,COUNTIF(Partidos!$H$4:$H$107,"Finalizado")-0),"")</f>
        <v>14/06/2026</v>
      </c>
    </row>
    <row r="102" spans="1:24" x14ac:dyDescent="0.3">
      <c r="U102" t="str">
        <f>IF(2&lt;=COUNTIF(Partidos!$H$4:$H$107,"Finalizado"),INDEX(Partidos!$D$4:$D$107,COUNTIF(Partidos!$H$4:$H$107,"Finalizado")-1),"")</f>
        <v>Australia</v>
      </c>
      <c r="V102" t="str">
        <f>IF(2&lt;=COUNTIF(Partidos!$H$4:$H$107,"Finalizado"),INDEX(Partidos!$E$4:$E$107,COUNTIF(Partidos!$H$4:$H$107,"Finalizado")-1),"")</f>
        <v>Turquía</v>
      </c>
      <c r="W102" t="str">
        <f>IF(2&lt;=COUNTIF(Partidos!$H$4:$H$107,"Finalizado"),INDEX(Partidos!$F$4:$F$107,COUNTIF(Partidos!$H$4:$H$107,"Finalizado")-1)&amp;"-"&amp;INDEX(Partidos!$G$4:$G$107,COUNTIF(Partidos!$H$4:$H$107,"Finalizado")-1),"")</f>
        <v>2-0</v>
      </c>
      <c r="X102" t="str">
        <f>IF(2&lt;=COUNTIF(Partidos!$H$4:$H$107,"Finalizado"),INDEX(Partidos!$B$4:$B$107,COUNTIF(Partidos!$H$4:$H$107,"Finalizado")-1),"")</f>
        <v>13/06/2026</v>
      </c>
    </row>
    <row r="103" spans="1:24" x14ac:dyDescent="0.3">
      <c r="U103" t="str">
        <f>IF(3&lt;=COUNTIF(Partidos!$H$4:$H$107,"Finalizado"),INDEX(Partidos!$D$4:$D$107,COUNTIF(Partidos!$H$4:$H$107,"Finalizado")-2),"")</f>
        <v>Haití</v>
      </c>
      <c r="V103" t="str">
        <f>IF(3&lt;=COUNTIF(Partidos!$H$4:$H$107,"Finalizado"),INDEX(Partidos!$E$4:$E$107,COUNTIF(Partidos!$H$4:$H$107,"Finalizado")-2),"")</f>
        <v>Escocia</v>
      </c>
      <c r="W103" t="str">
        <f>IF(3&lt;=COUNTIF(Partidos!$H$4:$H$107,"Finalizado"),INDEX(Partidos!$F$4:$F$107,COUNTIF(Partidos!$H$4:$H$107,"Finalizado")-2)&amp;"-"&amp;INDEX(Partidos!$G$4:$G$107,COUNTIF(Partidos!$H$4:$H$107,"Finalizado")-2),"")</f>
        <v>0-1</v>
      </c>
      <c r="X103" t="str">
        <f>IF(3&lt;=COUNTIF(Partidos!$H$4:$H$107,"Finalizado"),INDEX(Partidos!$B$4:$B$107,COUNTIF(Partidos!$H$4:$H$107,"Finalizado")-2),"")</f>
        <v>13/06/2026</v>
      </c>
    </row>
    <row r="104" spans="1:24" x14ac:dyDescent="0.3">
      <c r="U104" t="str">
        <f>IF(4&lt;=COUNTIF(Partidos!$H$4:$H$107,"Finalizado"),INDEX(Partidos!$D$4:$D$107,COUNTIF(Partidos!$H$4:$H$107,"Finalizado")-3),"")</f>
        <v>Brasil</v>
      </c>
      <c r="V104" t="str">
        <f>IF(4&lt;=COUNTIF(Partidos!$H$4:$H$107,"Finalizado"),INDEX(Partidos!$E$4:$E$107,COUNTIF(Partidos!$H$4:$H$107,"Finalizado")-3),"")</f>
        <v>Marruecos</v>
      </c>
      <c r="W104" t="str">
        <f>IF(4&lt;=COUNTIF(Partidos!$H$4:$H$107,"Finalizado"),INDEX(Partidos!$F$4:$F$107,COUNTIF(Partidos!$H$4:$H$107,"Finalizado")-3)&amp;"-"&amp;INDEX(Partidos!$G$4:$G$107,COUNTIF(Partidos!$H$4:$H$107,"Finalizado")-3),"")</f>
        <v>1-1</v>
      </c>
      <c r="X104" t="str">
        <f>IF(4&lt;=COUNTIF(Partidos!$H$4:$H$107,"Finalizado"),INDEX(Partidos!$B$4:$B$107,COUNTIF(Partidos!$H$4:$H$107,"Finalizado")-3),"")</f>
        <v>13/06/2026</v>
      </c>
    </row>
    <row r="105" spans="1:24" x14ac:dyDescent="0.3">
      <c r="U105" t="str">
        <f>IF(5&lt;=COUNTIF(Partidos!$H$4:$H$107,"Finalizado"),INDEX(Partidos!$D$4:$D$107,COUNTIF(Partidos!$H$4:$H$107,"Finalizado")-4),"")</f>
        <v>Catar</v>
      </c>
      <c r="V105" t="str">
        <f>IF(5&lt;=COUNTIF(Partidos!$H$4:$H$107,"Finalizado"),INDEX(Partidos!$E$4:$E$107,COUNTIF(Partidos!$H$4:$H$107,"Finalizado")-4),"")</f>
        <v>Suiza</v>
      </c>
      <c r="W105" t="str">
        <f>IF(5&lt;=COUNTIF(Partidos!$H$4:$H$107,"Finalizado"),INDEX(Partidos!$F$4:$F$107,COUNTIF(Partidos!$H$4:$H$107,"Finalizado")-4)&amp;"-"&amp;INDEX(Partidos!$G$4:$G$107,COUNTIF(Partidos!$H$4:$H$107,"Finalizado")-4),"")</f>
        <v>1-1</v>
      </c>
      <c r="X105" t="str">
        <f>IF(5&lt;=COUNTIF(Partidos!$H$4:$H$107,"Finalizado"),INDEX(Partidos!$B$4:$B$107,COUNTIF(Partidos!$H$4:$H$107,"Finalizado")-4),"")</f>
        <v>13/06/2026</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2"/>
  <sheetViews>
    <sheetView workbookViewId="0"/>
  </sheetViews>
  <sheetFormatPr defaultRowHeight="14.4" x14ac:dyDescent="0.3"/>
  <sheetData>
    <row r="1" spans="1:1" x14ac:dyDescent="0.3">
      <c r="A1" t="s">
        <v>50</v>
      </c>
    </row>
    <row r="2" spans="1:1" x14ac:dyDescent="0.3">
      <c r="A2" t="s">
        <v>51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Portada</vt:lpstr>
      <vt:lpstr>Instrucciones</vt:lpstr>
      <vt:lpstr>Resumen</vt:lpstr>
      <vt:lpstr>Partidos</vt:lpstr>
      <vt:lpstr>Pronosticos</vt:lpstr>
      <vt:lpstr>Helpers &gt;&gt;</vt:lpstr>
      <vt:lpstr>Álvaro</vt:lpstr>
      <vt:lpstr>Pepe</vt:lpstr>
      <vt:lpstr>Patri</vt:lpstr>
      <vt:lpstr>Kike</vt:lpstr>
      <vt:lpstr>Quintero</vt:lpstr>
      <vt:lpstr>Nacho</vt:lpstr>
      <vt:lpstr>Luis</vt:lpstr>
      <vt:lpstr>Felipe</vt:lpstr>
      <vt:lpstr>Simón</vt:lpstr>
      <vt:lpstr>Muni</vt:lpstr>
      <vt:lpstr>Fer</vt:lpstr>
      <vt:lpstr>Puntuacion</vt:lpstr>
      <vt:lpstr>_Helpers</vt:lpstr>
      <vt:lpstr>_Lists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Alvaro Perez</cp:lastModifiedBy>
  <dcterms:created xsi:type="dcterms:W3CDTF">2026-06-11T21:51:31Z</dcterms:created>
  <dcterms:modified xsi:type="dcterms:W3CDTF">2026-06-14T19:21:02Z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3303d7c-e5a3-4cc8-90eb-69bfd7570ac4_Enabled">
    <vt:lpwstr>true</vt:lpwstr>
  </property>
  <property fmtid="{D5CDD505-2E9C-101B-9397-08002B2CF9AE}" pid="3" name="MSIP_Label_83303d7c-e5a3-4cc8-90eb-69bfd7570ac4_SetDate">
    <vt:lpwstr>2026-06-11T22:18:13Z</vt:lpwstr>
  </property>
  <property fmtid="{D5CDD505-2E9C-101B-9397-08002B2CF9AE}" pid="4" name="MSIP_Label_83303d7c-e5a3-4cc8-90eb-69bfd7570ac4_Method">
    <vt:lpwstr>Standard</vt:lpwstr>
  </property>
  <property fmtid="{D5CDD505-2E9C-101B-9397-08002B2CF9AE}" pid="5" name="MSIP_Label_83303d7c-e5a3-4cc8-90eb-69bfd7570ac4_Name">
    <vt:lpwstr>Client Confidential Information-SLV1</vt:lpwstr>
  </property>
  <property fmtid="{D5CDD505-2E9C-101B-9397-08002B2CF9AE}" pid="6" name="MSIP_Label_83303d7c-e5a3-4cc8-90eb-69bfd7570ac4_SiteId">
    <vt:lpwstr>cc8936bc-9382-4fff-87cb-6f55999549e7</vt:lpwstr>
  </property>
  <property fmtid="{D5CDD505-2E9C-101B-9397-08002B2CF9AE}" pid="7" name="MSIP_Label_83303d7c-e5a3-4cc8-90eb-69bfd7570ac4_ActionId">
    <vt:lpwstr>71fcfa6d-0175-4235-85e6-c9a58ea133b2</vt:lpwstr>
  </property>
  <property fmtid="{D5CDD505-2E9C-101B-9397-08002B2CF9AE}" pid="8" name="MSIP_Label_83303d7c-e5a3-4cc8-90eb-69bfd7570ac4_ContentBits">
    <vt:lpwstr>0</vt:lpwstr>
  </property>
  <property fmtid="{D5CDD505-2E9C-101B-9397-08002B2CF9AE}" pid="9" name="MSIP_Label_83303d7c-e5a3-4cc8-90eb-69bfd7570ac4_Tag">
    <vt:lpwstr>10, 3, 0, 1</vt:lpwstr>
  </property>
</Properties>
</file>