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mckinsey-my.sharepoint.com/personal/alvaro_perez_mckinsey_com/Documents/Desktop/Personal/3. Personal/Cursor/Mundial 2026 Porra Broshu/output/"/>
    </mc:Choice>
  </mc:AlternateContent>
  <xr:revisionPtr revIDLastSave="39" documentId="11_59655293B4BA1C79E7FA2F2160C50E83B3FB2FF9" xr6:coauthVersionLast="47" xr6:coauthVersionMax="47" xr10:uidLastSave="{20010616-C36D-4E94-A5F7-DD199BE28182}"/>
  <bookViews>
    <workbookView xWindow="-108" yWindow="-108" windowWidth="23256" windowHeight="13896" firstSheet="1" activeTab="3" xr2:uid="{00000000-000D-0000-FFFF-FFFF00000000}"/>
  </bookViews>
  <sheets>
    <sheet name="Portada" sheetId="1" r:id="rId1"/>
    <sheet name="Instrucciones" sheetId="2" r:id="rId2"/>
    <sheet name="Resumen" sheetId="3" r:id="rId3"/>
    <sheet name="Partidos" sheetId="4" r:id="rId4"/>
    <sheet name="Pronosticos" sheetId="5" r:id="rId5"/>
    <sheet name="Helpers &gt;&gt;" sheetId="6" r:id="rId6"/>
    <sheet name="Álvaro" sheetId="7" r:id="rId7"/>
    <sheet name="Papá" sheetId="8" r:id="rId8"/>
    <sheet name="Diego" sheetId="9" r:id="rId9"/>
    <sheet name="Puntuacion" sheetId="10" r:id="rId10"/>
    <sheet name="_Helpers" sheetId="11" r:id="rId11"/>
    <sheet name="_Lists" sheetId="12" state="hidden" r:id="rId12"/>
  </sheets>
  <definedNames>
    <definedName name="_xlnm._FilterDatabase" localSheetId="6" hidden="1">Álvaro!$A$3:$H$107</definedName>
    <definedName name="_xlnm._FilterDatabase" localSheetId="8" hidden="1">Diego!$A$3:$H$107</definedName>
    <definedName name="_xlnm._FilterDatabase" localSheetId="7" hidden="1">Papá!$A$3:$H$107</definedName>
    <definedName name="_xlnm._FilterDatabase" localSheetId="3" hidden="1">Partidos!$A$3:$K$107</definedName>
    <definedName name="_xlnm._FilterDatabase" localSheetId="4" hidden="1">Pronosticos!$A$3:$H$315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1" i="11" l="1"/>
  <c r="A30" i="11"/>
  <c r="A29" i="11"/>
  <c r="D4" i="11"/>
  <c r="G36" i="3" s="1"/>
  <c r="H36" i="3" s="1"/>
  <c r="D3" i="11"/>
  <c r="G35" i="3" s="1"/>
  <c r="H35" i="3" s="1"/>
  <c r="D2" i="11"/>
  <c r="G34" i="3" s="1"/>
  <c r="H34" i="3" s="1"/>
  <c r="C118" i="9"/>
  <c r="C117" i="9"/>
  <c r="C116" i="9"/>
  <c r="C115" i="9"/>
  <c r="C114" i="9"/>
  <c r="C113" i="9"/>
  <c r="C112" i="9"/>
  <c r="C111" i="9"/>
  <c r="E107" i="9"/>
  <c r="D107" i="9"/>
  <c r="E106" i="9"/>
  <c r="D106" i="9"/>
  <c r="E105" i="9"/>
  <c r="D105" i="9"/>
  <c r="E104" i="9"/>
  <c r="D104" i="9"/>
  <c r="E103" i="9"/>
  <c r="D103" i="9"/>
  <c r="E102" i="9"/>
  <c r="D102" i="9"/>
  <c r="E101" i="9"/>
  <c r="D101" i="9"/>
  <c r="E100" i="9"/>
  <c r="D100" i="9"/>
  <c r="E99" i="9"/>
  <c r="D99" i="9"/>
  <c r="E98" i="9"/>
  <c r="D98" i="9"/>
  <c r="E97" i="9"/>
  <c r="D97" i="9"/>
  <c r="E96" i="9"/>
  <c r="D96" i="9"/>
  <c r="E95" i="9"/>
  <c r="D95" i="9"/>
  <c r="E94" i="9"/>
  <c r="D94" i="9"/>
  <c r="E93" i="9"/>
  <c r="D93" i="9"/>
  <c r="E92" i="9"/>
  <c r="D92" i="9"/>
  <c r="E91" i="9"/>
  <c r="D91" i="9"/>
  <c r="E90" i="9"/>
  <c r="D90" i="9"/>
  <c r="E89" i="9"/>
  <c r="D89" i="9"/>
  <c r="E88" i="9"/>
  <c r="D88" i="9"/>
  <c r="E87" i="9"/>
  <c r="D87" i="9"/>
  <c r="E86" i="9"/>
  <c r="D86" i="9"/>
  <c r="E85" i="9"/>
  <c r="D85" i="9"/>
  <c r="E84" i="9"/>
  <c r="D84" i="9"/>
  <c r="E83" i="9"/>
  <c r="D83" i="9"/>
  <c r="E82" i="9"/>
  <c r="D82" i="9"/>
  <c r="E81" i="9"/>
  <c r="D81" i="9"/>
  <c r="E80" i="9"/>
  <c r="D80" i="9"/>
  <c r="E79" i="9"/>
  <c r="D79" i="9"/>
  <c r="E78" i="9"/>
  <c r="D78" i="9"/>
  <c r="E77" i="9"/>
  <c r="D77" i="9"/>
  <c r="E76" i="9"/>
  <c r="D76" i="9"/>
  <c r="E75" i="9"/>
  <c r="D75" i="9"/>
  <c r="E74" i="9"/>
  <c r="D74" i="9"/>
  <c r="E73" i="9"/>
  <c r="D73" i="9"/>
  <c r="E72" i="9"/>
  <c r="D72" i="9"/>
  <c r="E71" i="9"/>
  <c r="D71" i="9"/>
  <c r="E70" i="9"/>
  <c r="D70" i="9"/>
  <c r="E69" i="9"/>
  <c r="D69" i="9"/>
  <c r="E68" i="9"/>
  <c r="D68" i="9"/>
  <c r="E67" i="9"/>
  <c r="D67" i="9"/>
  <c r="E66" i="9"/>
  <c r="D66" i="9"/>
  <c r="E65" i="9"/>
  <c r="D65" i="9"/>
  <c r="E64" i="9"/>
  <c r="D64" i="9"/>
  <c r="E63" i="9"/>
  <c r="D63" i="9"/>
  <c r="E62" i="9"/>
  <c r="D62" i="9"/>
  <c r="E61" i="9"/>
  <c r="D61" i="9"/>
  <c r="E60" i="9"/>
  <c r="D60" i="9"/>
  <c r="E59" i="9"/>
  <c r="D59" i="9"/>
  <c r="E58" i="9"/>
  <c r="D58" i="9"/>
  <c r="E57" i="9"/>
  <c r="D57" i="9"/>
  <c r="E56" i="9"/>
  <c r="D56" i="9"/>
  <c r="E55" i="9"/>
  <c r="D55" i="9"/>
  <c r="E54" i="9"/>
  <c r="D54" i="9"/>
  <c r="E53" i="9"/>
  <c r="D53" i="9"/>
  <c r="E52" i="9"/>
  <c r="D52" i="9"/>
  <c r="E51" i="9"/>
  <c r="D51" i="9"/>
  <c r="E50" i="9"/>
  <c r="D50" i="9"/>
  <c r="E49" i="9"/>
  <c r="D49" i="9"/>
  <c r="E48" i="9"/>
  <c r="D48" i="9"/>
  <c r="E47" i="9"/>
  <c r="D47" i="9"/>
  <c r="E46" i="9"/>
  <c r="D46" i="9"/>
  <c r="E45" i="9"/>
  <c r="D45" i="9"/>
  <c r="E44" i="9"/>
  <c r="D44" i="9"/>
  <c r="E43" i="9"/>
  <c r="D43" i="9"/>
  <c r="E42" i="9"/>
  <c r="D42" i="9"/>
  <c r="E41" i="9"/>
  <c r="D41" i="9"/>
  <c r="E40" i="9"/>
  <c r="D40" i="9"/>
  <c r="E39" i="9"/>
  <c r="D39" i="9"/>
  <c r="E38" i="9"/>
  <c r="D38" i="9"/>
  <c r="E37" i="9"/>
  <c r="D37" i="9"/>
  <c r="E36" i="9"/>
  <c r="D36" i="9"/>
  <c r="E35" i="9"/>
  <c r="D35" i="9"/>
  <c r="E34" i="9"/>
  <c r="D34" i="9"/>
  <c r="E33" i="9"/>
  <c r="D33" i="9"/>
  <c r="E32" i="9"/>
  <c r="D32" i="9"/>
  <c r="E31" i="9"/>
  <c r="D31" i="9"/>
  <c r="E30" i="9"/>
  <c r="D30" i="9"/>
  <c r="E29" i="9"/>
  <c r="D29" i="9"/>
  <c r="E28" i="9"/>
  <c r="D28" i="9"/>
  <c r="E27" i="9"/>
  <c r="D27" i="9"/>
  <c r="E26" i="9"/>
  <c r="D26" i="9"/>
  <c r="E25" i="9"/>
  <c r="D25" i="9"/>
  <c r="E24" i="9"/>
  <c r="D24" i="9"/>
  <c r="E23" i="9"/>
  <c r="D23" i="9"/>
  <c r="E22" i="9"/>
  <c r="D22" i="9"/>
  <c r="E21" i="9"/>
  <c r="D21" i="9"/>
  <c r="E20" i="9"/>
  <c r="D20" i="9"/>
  <c r="E19" i="9"/>
  <c r="D19" i="9"/>
  <c r="E18" i="9"/>
  <c r="D18" i="9"/>
  <c r="E17" i="9"/>
  <c r="D17" i="9"/>
  <c r="E16" i="9"/>
  <c r="D16" i="9"/>
  <c r="E15" i="9"/>
  <c r="D15" i="9"/>
  <c r="E14" i="9"/>
  <c r="D14" i="9"/>
  <c r="E13" i="9"/>
  <c r="D13" i="9"/>
  <c r="E12" i="9"/>
  <c r="D12" i="9"/>
  <c r="E11" i="9"/>
  <c r="D11" i="9"/>
  <c r="E10" i="9"/>
  <c r="D10" i="9"/>
  <c r="E9" i="9"/>
  <c r="D9" i="9"/>
  <c r="E8" i="9"/>
  <c r="D8" i="9"/>
  <c r="E7" i="9"/>
  <c r="D7" i="9"/>
  <c r="E6" i="9"/>
  <c r="D6" i="9"/>
  <c r="E5" i="9"/>
  <c r="D5" i="9"/>
  <c r="E4" i="9"/>
  <c r="D4" i="9"/>
  <c r="C118" i="8"/>
  <c r="C117" i="8"/>
  <c r="C116" i="8"/>
  <c r="C115" i="8"/>
  <c r="C114" i="8"/>
  <c r="C113" i="8"/>
  <c r="C112" i="8"/>
  <c r="C111" i="8"/>
  <c r="E107" i="8"/>
  <c r="D107" i="8"/>
  <c r="E106" i="8"/>
  <c r="D106" i="8"/>
  <c r="E105" i="8"/>
  <c r="D105" i="8"/>
  <c r="E104" i="8"/>
  <c r="D104" i="8"/>
  <c r="E103" i="8"/>
  <c r="D103" i="8"/>
  <c r="E102" i="8"/>
  <c r="D102" i="8"/>
  <c r="E101" i="8"/>
  <c r="D101" i="8"/>
  <c r="E100" i="8"/>
  <c r="D100" i="8"/>
  <c r="E99" i="8"/>
  <c r="D99" i="8"/>
  <c r="E98" i="8"/>
  <c r="D98" i="8"/>
  <c r="E97" i="8"/>
  <c r="D97" i="8"/>
  <c r="E96" i="8"/>
  <c r="D96" i="8"/>
  <c r="E95" i="8"/>
  <c r="D95" i="8"/>
  <c r="E94" i="8"/>
  <c r="D94" i="8"/>
  <c r="E93" i="8"/>
  <c r="D93" i="8"/>
  <c r="E92" i="8"/>
  <c r="D92" i="8"/>
  <c r="E91" i="8"/>
  <c r="D91" i="8"/>
  <c r="E90" i="8"/>
  <c r="D90" i="8"/>
  <c r="E89" i="8"/>
  <c r="D89" i="8"/>
  <c r="E88" i="8"/>
  <c r="D88" i="8"/>
  <c r="E87" i="8"/>
  <c r="D87" i="8"/>
  <c r="E86" i="8"/>
  <c r="D86" i="8"/>
  <c r="E85" i="8"/>
  <c r="D85" i="8"/>
  <c r="E84" i="8"/>
  <c r="D84" i="8"/>
  <c r="E83" i="8"/>
  <c r="D83" i="8"/>
  <c r="E82" i="8"/>
  <c r="D82" i="8"/>
  <c r="E81" i="8"/>
  <c r="D81" i="8"/>
  <c r="E80" i="8"/>
  <c r="D80" i="8"/>
  <c r="E79" i="8"/>
  <c r="D79" i="8"/>
  <c r="E78" i="8"/>
  <c r="D78" i="8"/>
  <c r="E77" i="8"/>
  <c r="D77" i="8"/>
  <c r="E76" i="8"/>
  <c r="D76" i="8"/>
  <c r="E75" i="8"/>
  <c r="D75" i="8"/>
  <c r="E74" i="8"/>
  <c r="D74" i="8"/>
  <c r="E73" i="8"/>
  <c r="D73" i="8"/>
  <c r="E72" i="8"/>
  <c r="D72" i="8"/>
  <c r="E71" i="8"/>
  <c r="D71" i="8"/>
  <c r="E70" i="8"/>
  <c r="D70" i="8"/>
  <c r="E69" i="8"/>
  <c r="D69" i="8"/>
  <c r="E68" i="8"/>
  <c r="D68" i="8"/>
  <c r="E67" i="8"/>
  <c r="D67" i="8"/>
  <c r="E66" i="8"/>
  <c r="D66" i="8"/>
  <c r="E65" i="8"/>
  <c r="D65" i="8"/>
  <c r="E64" i="8"/>
  <c r="D64" i="8"/>
  <c r="E63" i="8"/>
  <c r="D63" i="8"/>
  <c r="E62" i="8"/>
  <c r="D62" i="8"/>
  <c r="E61" i="8"/>
  <c r="D61" i="8"/>
  <c r="E60" i="8"/>
  <c r="D60" i="8"/>
  <c r="E59" i="8"/>
  <c r="D59" i="8"/>
  <c r="E58" i="8"/>
  <c r="D58" i="8"/>
  <c r="E57" i="8"/>
  <c r="D57" i="8"/>
  <c r="E56" i="8"/>
  <c r="D56" i="8"/>
  <c r="E55" i="8"/>
  <c r="D55" i="8"/>
  <c r="E54" i="8"/>
  <c r="D54" i="8"/>
  <c r="E53" i="8"/>
  <c r="D53" i="8"/>
  <c r="E52" i="8"/>
  <c r="D52" i="8"/>
  <c r="E51" i="8"/>
  <c r="D51" i="8"/>
  <c r="E50" i="8"/>
  <c r="D50" i="8"/>
  <c r="E49" i="8"/>
  <c r="D49" i="8"/>
  <c r="E48" i="8"/>
  <c r="D48" i="8"/>
  <c r="E47" i="8"/>
  <c r="D47" i="8"/>
  <c r="E46" i="8"/>
  <c r="D46" i="8"/>
  <c r="E45" i="8"/>
  <c r="D45" i="8"/>
  <c r="E44" i="8"/>
  <c r="D44" i="8"/>
  <c r="E43" i="8"/>
  <c r="D43" i="8"/>
  <c r="E42" i="8"/>
  <c r="D42" i="8"/>
  <c r="E41" i="8"/>
  <c r="D41" i="8"/>
  <c r="E40" i="8"/>
  <c r="D40" i="8"/>
  <c r="E39" i="8"/>
  <c r="D39" i="8"/>
  <c r="E38" i="8"/>
  <c r="D38" i="8"/>
  <c r="E37" i="8"/>
  <c r="D37" i="8"/>
  <c r="E36" i="8"/>
  <c r="D36" i="8"/>
  <c r="E35" i="8"/>
  <c r="D35" i="8"/>
  <c r="E34" i="8"/>
  <c r="D34" i="8"/>
  <c r="E33" i="8"/>
  <c r="D33" i="8"/>
  <c r="E32" i="8"/>
  <c r="D32" i="8"/>
  <c r="E31" i="8"/>
  <c r="D31" i="8"/>
  <c r="E30" i="8"/>
  <c r="D30" i="8"/>
  <c r="E29" i="8"/>
  <c r="D29" i="8"/>
  <c r="E28" i="8"/>
  <c r="D28" i="8"/>
  <c r="E27" i="8"/>
  <c r="D27" i="8"/>
  <c r="E26" i="8"/>
  <c r="D26" i="8"/>
  <c r="E25" i="8"/>
  <c r="D25" i="8"/>
  <c r="E24" i="8"/>
  <c r="D24" i="8"/>
  <c r="E23" i="8"/>
  <c r="D23" i="8"/>
  <c r="E22" i="8"/>
  <c r="D22" i="8"/>
  <c r="E21" i="8"/>
  <c r="D21" i="8"/>
  <c r="E20" i="8"/>
  <c r="D20" i="8"/>
  <c r="E19" i="8"/>
  <c r="D19" i="8"/>
  <c r="E18" i="8"/>
  <c r="D18" i="8"/>
  <c r="E17" i="8"/>
  <c r="D17" i="8"/>
  <c r="E16" i="8"/>
  <c r="D16" i="8"/>
  <c r="E15" i="8"/>
  <c r="D15" i="8"/>
  <c r="E14" i="8"/>
  <c r="D14" i="8"/>
  <c r="E13" i="8"/>
  <c r="D13" i="8"/>
  <c r="E12" i="8"/>
  <c r="D12" i="8"/>
  <c r="E11" i="8"/>
  <c r="D11" i="8"/>
  <c r="E10" i="8"/>
  <c r="D10" i="8"/>
  <c r="E9" i="8"/>
  <c r="D9" i="8"/>
  <c r="E8" i="8"/>
  <c r="D8" i="8"/>
  <c r="E7" i="8"/>
  <c r="D7" i="8"/>
  <c r="E6" i="8"/>
  <c r="D6" i="8"/>
  <c r="E5" i="8"/>
  <c r="D5" i="8"/>
  <c r="E4" i="8"/>
  <c r="D4" i="8"/>
  <c r="C118" i="7"/>
  <c r="C117" i="7"/>
  <c r="C116" i="7"/>
  <c r="C115" i="7"/>
  <c r="C114" i="7"/>
  <c r="C113" i="7"/>
  <c r="C112" i="7"/>
  <c r="C111" i="7"/>
  <c r="E107" i="7"/>
  <c r="D107" i="7"/>
  <c r="E106" i="7"/>
  <c r="D106" i="7"/>
  <c r="E105" i="7"/>
  <c r="D105" i="7"/>
  <c r="E104" i="7"/>
  <c r="D104" i="7"/>
  <c r="E103" i="7"/>
  <c r="D103" i="7"/>
  <c r="E102" i="7"/>
  <c r="D102" i="7"/>
  <c r="E101" i="7"/>
  <c r="D101" i="7"/>
  <c r="E100" i="7"/>
  <c r="D100" i="7"/>
  <c r="E99" i="7"/>
  <c r="D99" i="7"/>
  <c r="E98" i="7"/>
  <c r="D98" i="7"/>
  <c r="E97" i="7"/>
  <c r="D97" i="7"/>
  <c r="E96" i="7"/>
  <c r="D96" i="7"/>
  <c r="E95" i="7"/>
  <c r="D95" i="7"/>
  <c r="E94" i="7"/>
  <c r="D94" i="7"/>
  <c r="E93" i="7"/>
  <c r="D93" i="7"/>
  <c r="E92" i="7"/>
  <c r="D92" i="7"/>
  <c r="E91" i="7"/>
  <c r="D91" i="7"/>
  <c r="E90" i="7"/>
  <c r="D90" i="7"/>
  <c r="E89" i="7"/>
  <c r="D89" i="7"/>
  <c r="E88" i="7"/>
  <c r="D88" i="7"/>
  <c r="E87" i="7"/>
  <c r="D87" i="7"/>
  <c r="E86" i="7"/>
  <c r="D86" i="7"/>
  <c r="E85" i="7"/>
  <c r="D85" i="7"/>
  <c r="E84" i="7"/>
  <c r="D84" i="7"/>
  <c r="E83" i="7"/>
  <c r="D83" i="7"/>
  <c r="E82" i="7"/>
  <c r="D82" i="7"/>
  <c r="E81" i="7"/>
  <c r="D81" i="7"/>
  <c r="E80" i="7"/>
  <c r="D80" i="7"/>
  <c r="E79" i="7"/>
  <c r="D79" i="7"/>
  <c r="E78" i="7"/>
  <c r="D78" i="7"/>
  <c r="E77" i="7"/>
  <c r="D77" i="7"/>
  <c r="E76" i="7"/>
  <c r="D76" i="7"/>
  <c r="E75" i="7"/>
  <c r="D75" i="7"/>
  <c r="E74" i="7"/>
  <c r="D74" i="7"/>
  <c r="E73" i="7"/>
  <c r="D73" i="7"/>
  <c r="E72" i="7"/>
  <c r="D72" i="7"/>
  <c r="E71" i="7"/>
  <c r="D71" i="7"/>
  <c r="E70" i="7"/>
  <c r="D70" i="7"/>
  <c r="E69" i="7"/>
  <c r="D69" i="7"/>
  <c r="E68" i="7"/>
  <c r="D68" i="7"/>
  <c r="E67" i="7"/>
  <c r="D67" i="7"/>
  <c r="E66" i="7"/>
  <c r="D66" i="7"/>
  <c r="E65" i="7"/>
  <c r="D65" i="7"/>
  <c r="E64" i="7"/>
  <c r="D64" i="7"/>
  <c r="E63" i="7"/>
  <c r="D63" i="7"/>
  <c r="E62" i="7"/>
  <c r="D62" i="7"/>
  <c r="E61" i="7"/>
  <c r="D61" i="7"/>
  <c r="E60" i="7"/>
  <c r="D60" i="7"/>
  <c r="E59" i="7"/>
  <c r="D59" i="7"/>
  <c r="E58" i="7"/>
  <c r="D58" i="7"/>
  <c r="E57" i="7"/>
  <c r="D57" i="7"/>
  <c r="E56" i="7"/>
  <c r="D56" i="7"/>
  <c r="E55" i="7"/>
  <c r="D55" i="7"/>
  <c r="E54" i="7"/>
  <c r="D54" i="7"/>
  <c r="E53" i="7"/>
  <c r="D53" i="7"/>
  <c r="E52" i="7"/>
  <c r="D52" i="7"/>
  <c r="E51" i="7"/>
  <c r="D51" i="7"/>
  <c r="E50" i="7"/>
  <c r="D50" i="7"/>
  <c r="E49" i="7"/>
  <c r="D49" i="7"/>
  <c r="E48" i="7"/>
  <c r="D48" i="7"/>
  <c r="E47" i="7"/>
  <c r="D47" i="7"/>
  <c r="E46" i="7"/>
  <c r="D46" i="7"/>
  <c r="E45" i="7"/>
  <c r="D45" i="7"/>
  <c r="E44" i="7"/>
  <c r="D44" i="7"/>
  <c r="E43" i="7"/>
  <c r="D43" i="7"/>
  <c r="E42" i="7"/>
  <c r="D42" i="7"/>
  <c r="E41" i="7"/>
  <c r="D41" i="7"/>
  <c r="E40" i="7"/>
  <c r="D40" i="7"/>
  <c r="E39" i="7"/>
  <c r="D39" i="7"/>
  <c r="E38" i="7"/>
  <c r="D38" i="7"/>
  <c r="E37" i="7"/>
  <c r="D37" i="7"/>
  <c r="E36" i="7"/>
  <c r="D36" i="7"/>
  <c r="E35" i="7"/>
  <c r="D35" i="7"/>
  <c r="E34" i="7"/>
  <c r="D34" i="7"/>
  <c r="E33" i="7"/>
  <c r="D33" i="7"/>
  <c r="E32" i="7"/>
  <c r="D32" i="7"/>
  <c r="E31" i="7"/>
  <c r="D31" i="7"/>
  <c r="E30" i="7"/>
  <c r="D30" i="7"/>
  <c r="E29" i="7"/>
  <c r="D29" i="7"/>
  <c r="E28" i="7"/>
  <c r="D28" i="7"/>
  <c r="E27" i="7"/>
  <c r="D27" i="7"/>
  <c r="E26" i="7"/>
  <c r="D26" i="7"/>
  <c r="E25" i="7"/>
  <c r="D25" i="7"/>
  <c r="E24" i="7"/>
  <c r="D24" i="7"/>
  <c r="E23" i="7"/>
  <c r="D23" i="7"/>
  <c r="E22" i="7"/>
  <c r="D22" i="7"/>
  <c r="E21" i="7"/>
  <c r="D21" i="7"/>
  <c r="E20" i="7"/>
  <c r="D20" i="7"/>
  <c r="E19" i="7"/>
  <c r="D19" i="7"/>
  <c r="E18" i="7"/>
  <c r="D18" i="7"/>
  <c r="E17" i="7"/>
  <c r="D17" i="7"/>
  <c r="E16" i="7"/>
  <c r="D16" i="7"/>
  <c r="E15" i="7"/>
  <c r="D15" i="7"/>
  <c r="E14" i="7"/>
  <c r="D14" i="7"/>
  <c r="E13" i="7"/>
  <c r="D13" i="7"/>
  <c r="E12" i="7"/>
  <c r="D12" i="7"/>
  <c r="E11" i="7"/>
  <c r="D11" i="7"/>
  <c r="E10" i="7"/>
  <c r="D10" i="7"/>
  <c r="E9" i="7"/>
  <c r="D9" i="7"/>
  <c r="E8" i="7"/>
  <c r="D8" i="7"/>
  <c r="E7" i="7"/>
  <c r="D7" i="7"/>
  <c r="E6" i="7"/>
  <c r="D6" i="7"/>
  <c r="E5" i="7"/>
  <c r="D5" i="7"/>
  <c r="E4" i="7"/>
  <c r="D4" i="7"/>
  <c r="I315" i="5"/>
  <c r="H315" i="5"/>
  <c r="F315" i="5"/>
  <c r="E315" i="5"/>
  <c r="C315" i="5"/>
  <c r="B315" i="5"/>
  <c r="I314" i="5"/>
  <c r="H314" i="5"/>
  <c r="F314" i="5"/>
  <c r="E314" i="5"/>
  <c r="C314" i="5"/>
  <c r="B314" i="5"/>
  <c r="J313" i="5"/>
  <c r="I313" i="5"/>
  <c r="H313" i="5"/>
  <c r="F313" i="5"/>
  <c r="E313" i="5"/>
  <c r="C313" i="5"/>
  <c r="B313" i="5"/>
  <c r="I312" i="5"/>
  <c r="H312" i="5"/>
  <c r="F312" i="5"/>
  <c r="E312" i="5"/>
  <c r="C312" i="5"/>
  <c r="B312" i="5"/>
  <c r="J311" i="5"/>
  <c r="I311" i="5"/>
  <c r="H311" i="5"/>
  <c r="F311" i="5"/>
  <c r="E311" i="5"/>
  <c r="C311" i="5"/>
  <c r="B311" i="5"/>
  <c r="I310" i="5"/>
  <c r="H310" i="5"/>
  <c r="F310" i="5"/>
  <c r="E310" i="5"/>
  <c r="C310" i="5"/>
  <c r="B310" i="5"/>
  <c r="I309" i="5"/>
  <c r="H309" i="5"/>
  <c r="F309" i="5"/>
  <c r="E309" i="5"/>
  <c r="C309" i="5"/>
  <c r="B309" i="5"/>
  <c r="I308" i="5"/>
  <c r="H308" i="5"/>
  <c r="F308" i="5"/>
  <c r="E308" i="5"/>
  <c r="C308" i="5"/>
  <c r="B308" i="5"/>
  <c r="I307" i="5"/>
  <c r="H307" i="5"/>
  <c r="G307" i="5"/>
  <c r="F307" i="5"/>
  <c r="E307" i="5"/>
  <c r="C307" i="5"/>
  <c r="B307" i="5"/>
  <c r="I306" i="5"/>
  <c r="H306" i="5"/>
  <c r="F306" i="5"/>
  <c r="E306" i="5"/>
  <c r="C306" i="5"/>
  <c r="B306" i="5"/>
  <c r="I305" i="5"/>
  <c r="H305" i="5"/>
  <c r="F305" i="5"/>
  <c r="E305" i="5"/>
  <c r="C305" i="5"/>
  <c r="B305" i="5"/>
  <c r="I304" i="5"/>
  <c r="H304" i="5"/>
  <c r="F304" i="5"/>
  <c r="E304" i="5"/>
  <c r="C304" i="5"/>
  <c r="B304" i="5"/>
  <c r="I303" i="5"/>
  <c r="H303" i="5"/>
  <c r="F303" i="5"/>
  <c r="E303" i="5"/>
  <c r="C303" i="5"/>
  <c r="B303" i="5"/>
  <c r="I302" i="5"/>
  <c r="H302" i="5"/>
  <c r="F302" i="5"/>
  <c r="E302" i="5"/>
  <c r="C302" i="5"/>
  <c r="B302" i="5"/>
  <c r="I301" i="5"/>
  <c r="H301" i="5"/>
  <c r="F301" i="5"/>
  <c r="E301" i="5"/>
  <c r="C301" i="5"/>
  <c r="B301" i="5"/>
  <c r="I300" i="5"/>
  <c r="H300" i="5"/>
  <c r="G300" i="5"/>
  <c r="F300" i="5"/>
  <c r="E300" i="5"/>
  <c r="C300" i="5"/>
  <c r="B300" i="5"/>
  <c r="I299" i="5"/>
  <c r="H299" i="5"/>
  <c r="G299" i="5"/>
  <c r="F299" i="5"/>
  <c r="E299" i="5"/>
  <c r="C299" i="5"/>
  <c r="B299" i="5"/>
  <c r="I298" i="5"/>
  <c r="H298" i="5"/>
  <c r="F298" i="5"/>
  <c r="E298" i="5"/>
  <c r="C298" i="5"/>
  <c r="B298" i="5"/>
  <c r="I297" i="5"/>
  <c r="H297" i="5"/>
  <c r="F297" i="5"/>
  <c r="E297" i="5"/>
  <c r="C297" i="5"/>
  <c r="B297" i="5"/>
  <c r="I296" i="5"/>
  <c r="H296" i="5"/>
  <c r="F296" i="5"/>
  <c r="E296" i="5"/>
  <c r="C296" i="5"/>
  <c r="B296" i="5"/>
  <c r="I295" i="5"/>
  <c r="H295" i="5"/>
  <c r="F295" i="5"/>
  <c r="E295" i="5"/>
  <c r="C295" i="5"/>
  <c r="B295" i="5"/>
  <c r="I294" i="5"/>
  <c r="H294" i="5"/>
  <c r="J294" i="5" s="1"/>
  <c r="F294" i="5"/>
  <c r="E294" i="5"/>
  <c r="C294" i="5"/>
  <c r="B294" i="5"/>
  <c r="I293" i="5"/>
  <c r="H293" i="5"/>
  <c r="F293" i="5"/>
  <c r="E293" i="5"/>
  <c r="C293" i="5"/>
  <c r="B293" i="5"/>
  <c r="I292" i="5"/>
  <c r="H292" i="5"/>
  <c r="J292" i="5" s="1"/>
  <c r="G292" i="5"/>
  <c r="F292" i="5"/>
  <c r="E292" i="5"/>
  <c r="C292" i="5"/>
  <c r="B292" i="5"/>
  <c r="I291" i="5"/>
  <c r="H291" i="5"/>
  <c r="F291" i="5"/>
  <c r="E291" i="5"/>
  <c r="C291" i="5"/>
  <c r="B291" i="5"/>
  <c r="I290" i="5"/>
  <c r="H290" i="5"/>
  <c r="F290" i="5"/>
  <c r="E290" i="5"/>
  <c r="C290" i="5"/>
  <c r="B290" i="5"/>
  <c r="I289" i="5"/>
  <c r="H289" i="5"/>
  <c r="F289" i="5"/>
  <c r="E289" i="5"/>
  <c r="C289" i="5"/>
  <c r="B289" i="5"/>
  <c r="I288" i="5"/>
  <c r="H288" i="5"/>
  <c r="J288" i="5" s="1"/>
  <c r="G288" i="5"/>
  <c r="F288" i="5"/>
  <c r="E288" i="5"/>
  <c r="C288" i="5"/>
  <c r="B288" i="5"/>
  <c r="I287" i="5"/>
  <c r="H287" i="5"/>
  <c r="F287" i="5"/>
  <c r="E287" i="5"/>
  <c r="C287" i="5"/>
  <c r="B287" i="5"/>
  <c r="I286" i="5"/>
  <c r="H286" i="5"/>
  <c r="G286" i="5"/>
  <c r="F286" i="5"/>
  <c r="E286" i="5"/>
  <c r="C286" i="5"/>
  <c r="B286" i="5"/>
  <c r="I285" i="5"/>
  <c r="H285" i="5"/>
  <c r="F285" i="5"/>
  <c r="E285" i="5"/>
  <c r="C285" i="5"/>
  <c r="B285" i="5"/>
  <c r="I284" i="5"/>
  <c r="H284" i="5"/>
  <c r="J284" i="5" s="1"/>
  <c r="G284" i="5"/>
  <c r="F284" i="5"/>
  <c r="E284" i="5"/>
  <c r="C284" i="5"/>
  <c r="B284" i="5"/>
  <c r="I283" i="5"/>
  <c r="H283" i="5"/>
  <c r="G283" i="5"/>
  <c r="F283" i="5"/>
  <c r="E283" i="5"/>
  <c r="C283" i="5"/>
  <c r="B283" i="5"/>
  <c r="I282" i="5"/>
  <c r="H282" i="5"/>
  <c r="F282" i="5"/>
  <c r="E282" i="5"/>
  <c r="C282" i="5"/>
  <c r="B282" i="5"/>
  <c r="J281" i="5"/>
  <c r="I281" i="5"/>
  <c r="H281" i="5"/>
  <c r="F281" i="5"/>
  <c r="E281" i="5"/>
  <c r="C281" i="5"/>
  <c r="B281" i="5"/>
  <c r="I280" i="5"/>
  <c r="H280" i="5"/>
  <c r="F280" i="5"/>
  <c r="E280" i="5"/>
  <c r="C280" i="5"/>
  <c r="B280" i="5"/>
  <c r="J279" i="5"/>
  <c r="I279" i="5"/>
  <c r="H279" i="5"/>
  <c r="F279" i="5"/>
  <c r="E279" i="5"/>
  <c r="C279" i="5"/>
  <c r="B279" i="5"/>
  <c r="I278" i="5"/>
  <c r="H278" i="5"/>
  <c r="F278" i="5"/>
  <c r="E278" i="5"/>
  <c r="C278" i="5"/>
  <c r="B278" i="5"/>
  <c r="J277" i="5"/>
  <c r="I277" i="5"/>
  <c r="H277" i="5"/>
  <c r="F277" i="5"/>
  <c r="E277" i="5"/>
  <c r="C277" i="5"/>
  <c r="B277" i="5"/>
  <c r="I276" i="5"/>
  <c r="H276" i="5"/>
  <c r="J276" i="5" s="1"/>
  <c r="F276" i="5"/>
  <c r="E276" i="5"/>
  <c r="C276" i="5"/>
  <c r="B276" i="5"/>
  <c r="J275" i="5"/>
  <c r="I275" i="5"/>
  <c r="H275" i="5"/>
  <c r="G275" i="5"/>
  <c r="F275" i="5"/>
  <c r="E275" i="5"/>
  <c r="C275" i="5"/>
  <c r="B275" i="5"/>
  <c r="I274" i="5"/>
  <c r="H274" i="5"/>
  <c r="G274" i="5"/>
  <c r="F274" i="5"/>
  <c r="E274" i="5"/>
  <c r="C274" i="5"/>
  <c r="B274" i="5"/>
  <c r="J273" i="5"/>
  <c r="I273" i="5"/>
  <c r="H273" i="5"/>
  <c r="G273" i="5"/>
  <c r="F273" i="5"/>
  <c r="E273" i="5"/>
  <c r="C273" i="5"/>
  <c r="B273" i="5"/>
  <c r="I272" i="5"/>
  <c r="H272" i="5"/>
  <c r="F272" i="5"/>
  <c r="E272" i="5"/>
  <c r="C272" i="5"/>
  <c r="B272" i="5"/>
  <c r="J271" i="5"/>
  <c r="I271" i="5"/>
  <c r="H271" i="5"/>
  <c r="G271" i="5"/>
  <c r="F271" i="5"/>
  <c r="E271" i="5"/>
  <c r="C271" i="5"/>
  <c r="B271" i="5"/>
  <c r="I270" i="5"/>
  <c r="H270" i="5"/>
  <c r="J270" i="5" s="1"/>
  <c r="F270" i="5"/>
  <c r="E270" i="5"/>
  <c r="C270" i="5"/>
  <c r="B270" i="5"/>
  <c r="I269" i="5"/>
  <c r="H269" i="5"/>
  <c r="G269" i="5"/>
  <c r="F269" i="5"/>
  <c r="E269" i="5"/>
  <c r="C269" i="5"/>
  <c r="B269" i="5"/>
  <c r="I268" i="5"/>
  <c r="H268" i="5"/>
  <c r="G268" i="5"/>
  <c r="F268" i="5"/>
  <c r="E268" i="5"/>
  <c r="C268" i="5"/>
  <c r="B268" i="5"/>
  <c r="I267" i="5"/>
  <c r="H267" i="5"/>
  <c r="F267" i="5"/>
  <c r="E267" i="5"/>
  <c r="C267" i="5"/>
  <c r="B267" i="5"/>
  <c r="I266" i="5"/>
  <c r="H266" i="5"/>
  <c r="F266" i="5"/>
  <c r="E266" i="5"/>
  <c r="C266" i="5"/>
  <c r="B266" i="5"/>
  <c r="I265" i="5"/>
  <c r="H265" i="5"/>
  <c r="F265" i="5"/>
  <c r="E265" i="5"/>
  <c r="C265" i="5"/>
  <c r="B265" i="5"/>
  <c r="I264" i="5"/>
  <c r="H264" i="5"/>
  <c r="F264" i="5"/>
  <c r="E264" i="5"/>
  <c r="C264" i="5"/>
  <c r="B264" i="5"/>
  <c r="I263" i="5"/>
  <c r="H263" i="5"/>
  <c r="F263" i="5"/>
  <c r="E263" i="5"/>
  <c r="C263" i="5"/>
  <c r="B263" i="5"/>
  <c r="I262" i="5"/>
  <c r="H262" i="5"/>
  <c r="J262" i="5" s="1"/>
  <c r="F262" i="5"/>
  <c r="E262" i="5"/>
  <c r="C262" i="5"/>
  <c r="B262" i="5"/>
  <c r="I261" i="5"/>
  <c r="H261" i="5"/>
  <c r="F261" i="5"/>
  <c r="E261" i="5"/>
  <c r="C261" i="5"/>
  <c r="B261" i="5"/>
  <c r="I260" i="5"/>
  <c r="H260" i="5"/>
  <c r="J260" i="5" s="1"/>
  <c r="G260" i="5"/>
  <c r="F260" i="5"/>
  <c r="E260" i="5"/>
  <c r="C260" i="5"/>
  <c r="B260" i="5"/>
  <c r="I259" i="5"/>
  <c r="H259" i="5"/>
  <c r="F259" i="5"/>
  <c r="E259" i="5"/>
  <c r="C259" i="5"/>
  <c r="B259" i="5"/>
  <c r="I258" i="5"/>
  <c r="H258" i="5"/>
  <c r="F258" i="5"/>
  <c r="E258" i="5"/>
  <c r="C258" i="5"/>
  <c r="B258" i="5"/>
  <c r="I257" i="5"/>
  <c r="H257" i="5"/>
  <c r="F257" i="5"/>
  <c r="E257" i="5"/>
  <c r="C257" i="5"/>
  <c r="B257" i="5"/>
  <c r="I256" i="5"/>
  <c r="H256" i="5"/>
  <c r="F256" i="5"/>
  <c r="E256" i="5"/>
  <c r="C256" i="5"/>
  <c r="B256" i="5"/>
  <c r="I255" i="5"/>
  <c r="H255" i="5"/>
  <c r="F255" i="5"/>
  <c r="E255" i="5"/>
  <c r="C255" i="5"/>
  <c r="B255" i="5"/>
  <c r="I254" i="5"/>
  <c r="H254" i="5"/>
  <c r="F254" i="5"/>
  <c r="E254" i="5"/>
  <c r="C254" i="5"/>
  <c r="B254" i="5"/>
  <c r="I253" i="5"/>
  <c r="H253" i="5"/>
  <c r="F253" i="5"/>
  <c r="E253" i="5"/>
  <c r="C253" i="5"/>
  <c r="B253" i="5"/>
  <c r="I252" i="5"/>
  <c r="H252" i="5"/>
  <c r="J252" i="5" s="1"/>
  <c r="G252" i="5"/>
  <c r="F252" i="5"/>
  <c r="E252" i="5"/>
  <c r="C252" i="5"/>
  <c r="B252" i="5"/>
  <c r="I251" i="5"/>
  <c r="H251" i="5"/>
  <c r="G251" i="5"/>
  <c r="F251" i="5"/>
  <c r="E251" i="5"/>
  <c r="C251" i="5"/>
  <c r="B251" i="5"/>
  <c r="I250" i="5"/>
  <c r="H250" i="5"/>
  <c r="G250" i="5"/>
  <c r="F250" i="5"/>
  <c r="E250" i="5"/>
  <c r="C250" i="5"/>
  <c r="B250" i="5"/>
  <c r="J249" i="5"/>
  <c r="I249" i="5"/>
  <c r="H249" i="5"/>
  <c r="F249" i="5"/>
  <c r="E249" i="5"/>
  <c r="C249" i="5"/>
  <c r="B249" i="5"/>
  <c r="I248" i="5"/>
  <c r="H248" i="5"/>
  <c r="F248" i="5"/>
  <c r="E248" i="5"/>
  <c r="C248" i="5"/>
  <c r="B248" i="5"/>
  <c r="J247" i="5"/>
  <c r="I247" i="5"/>
  <c r="H247" i="5"/>
  <c r="F247" i="5"/>
  <c r="E247" i="5"/>
  <c r="C247" i="5"/>
  <c r="B247" i="5"/>
  <c r="I246" i="5"/>
  <c r="H246" i="5"/>
  <c r="F246" i="5"/>
  <c r="E246" i="5"/>
  <c r="C246" i="5"/>
  <c r="B246" i="5"/>
  <c r="J245" i="5"/>
  <c r="I245" i="5"/>
  <c r="H245" i="5"/>
  <c r="F245" i="5"/>
  <c r="E245" i="5"/>
  <c r="C245" i="5"/>
  <c r="B245" i="5"/>
  <c r="I244" i="5"/>
  <c r="H244" i="5"/>
  <c r="F244" i="5"/>
  <c r="E244" i="5"/>
  <c r="C244" i="5"/>
  <c r="B244" i="5"/>
  <c r="I243" i="5"/>
  <c r="H243" i="5"/>
  <c r="G243" i="5"/>
  <c r="F243" i="5"/>
  <c r="E243" i="5"/>
  <c r="C243" i="5"/>
  <c r="B243" i="5"/>
  <c r="I242" i="5"/>
  <c r="H242" i="5"/>
  <c r="F242" i="5"/>
  <c r="E242" i="5"/>
  <c r="C242" i="5"/>
  <c r="B242" i="5"/>
  <c r="I241" i="5"/>
  <c r="H241" i="5"/>
  <c r="F241" i="5"/>
  <c r="E241" i="5"/>
  <c r="C241" i="5"/>
  <c r="B241" i="5"/>
  <c r="I240" i="5"/>
  <c r="H240" i="5"/>
  <c r="F240" i="5"/>
  <c r="E240" i="5"/>
  <c r="C240" i="5"/>
  <c r="B240" i="5"/>
  <c r="I239" i="5"/>
  <c r="H239" i="5"/>
  <c r="J239" i="5" s="1"/>
  <c r="G239" i="5"/>
  <c r="F239" i="5"/>
  <c r="E239" i="5"/>
  <c r="C239" i="5"/>
  <c r="B239" i="5"/>
  <c r="I238" i="5"/>
  <c r="H238" i="5"/>
  <c r="J238" i="5" s="1"/>
  <c r="F238" i="5"/>
  <c r="E238" i="5"/>
  <c r="C238" i="5"/>
  <c r="B238" i="5"/>
  <c r="I237" i="5"/>
  <c r="H237" i="5"/>
  <c r="J237" i="5" s="1"/>
  <c r="G237" i="5"/>
  <c r="F237" i="5"/>
  <c r="E237" i="5"/>
  <c r="C237" i="5"/>
  <c r="B237" i="5"/>
  <c r="I236" i="5"/>
  <c r="H236" i="5"/>
  <c r="J236" i="5" s="1"/>
  <c r="G236" i="5"/>
  <c r="F236" i="5"/>
  <c r="E236" i="5"/>
  <c r="C236" i="5"/>
  <c r="B236" i="5"/>
  <c r="I235" i="5"/>
  <c r="H235" i="5"/>
  <c r="J235" i="5" s="1"/>
  <c r="G235" i="5"/>
  <c r="F235" i="5"/>
  <c r="E235" i="5"/>
  <c r="C235" i="5"/>
  <c r="B235" i="5"/>
  <c r="I234" i="5"/>
  <c r="H234" i="5"/>
  <c r="F234" i="5"/>
  <c r="E234" i="5"/>
  <c r="C234" i="5"/>
  <c r="B234" i="5"/>
  <c r="I233" i="5"/>
  <c r="H233" i="5"/>
  <c r="J233" i="5" s="1"/>
  <c r="F233" i="5"/>
  <c r="E233" i="5"/>
  <c r="C233" i="5"/>
  <c r="B233" i="5"/>
  <c r="I232" i="5"/>
  <c r="H232" i="5"/>
  <c r="F232" i="5"/>
  <c r="E232" i="5"/>
  <c r="C232" i="5"/>
  <c r="B232" i="5"/>
  <c r="J231" i="5"/>
  <c r="I231" i="5"/>
  <c r="H231" i="5"/>
  <c r="F231" i="5"/>
  <c r="E231" i="5"/>
  <c r="C231" i="5"/>
  <c r="B231" i="5"/>
  <c r="I230" i="5"/>
  <c r="H230" i="5"/>
  <c r="J230" i="5" s="1"/>
  <c r="F230" i="5"/>
  <c r="E230" i="5"/>
  <c r="C230" i="5"/>
  <c r="B230" i="5"/>
  <c r="I229" i="5"/>
  <c r="H229" i="5"/>
  <c r="J229" i="5" s="1"/>
  <c r="F229" i="5"/>
  <c r="E229" i="5"/>
  <c r="C229" i="5"/>
  <c r="B229" i="5"/>
  <c r="I228" i="5"/>
  <c r="H228" i="5"/>
  <c r="J228" i="5" s="1"/>
  <c r="G228" i="5"/>
  <c r="F228" i="5"/>
  <c r="E228" i="5"/>
  <c r="C228" i="5"/>
  <c r="B228" i="5"/>
  <c r="I227" i="5"/>
  <c r="H227" i="5"/>
  <c r="J227" i="5" s="1"/>
  <c r="F227" i="5"/>
  <c r="E227" i="5"/>
  <c r="C227" i="5"/>
  <c r="B227" i="5"/>
  <c r="I226" i="5"/>
  <c r="H226" i="5"/>
  <c r="J226" i="5" s="1"/>
  <c r="G226" i="5"/>
  <c r="F226" i="5"/>
  <c r="E226" i="5"/>
  <c r="C226" i="5"/>
  <c r="B226" i="5"/>
  <c r="J225" i="5"/>
  <c r="I225" i="5"/>
  <c r="H225" i="5"/>
  <c r="G225" i="5"/>
  <c r="F225" i="5"/>
  <c r="E225" i="5"/>
  <c r="C225" i="5"/>
  <c r="B225" i="5"/>
  <c r="I224" i="5"/>
  <c r="H224" i="5"/>
  <c r="J224" i="5" s="1"/>
  <c r="G224" i="5"/>
  <c r="F224" i="5"/>
  <c r="E224" i="5"/>
  <c r="C224" i="5"/>
  <c r="B224" i="5"/>
  <c r="J223" i="5"/>
  <c r="I223" i="5"/>
  <c r="H223" i="5"/>
  <c r="F223" i="5"/>
  <c r="E223" i="5"/>
  <c r="C223" i="5"/>
  <c r="B223" i="5"/>
  <c r="I222" i="5"/>
  <c r="H222" i="5"/>
  <c r="J222" i="5" s="1"/>
  <c r="G222" i="5"/>
  <c r="F222" i="5"/>
  <c r="E222" i="5"/>
  <c r="C222" i="5"/>
  <c r="B222" i="5"/>
  <c r="I221" i="5"/>
  <c r="H221" i="5"/>
  <c r="J221" i="5" s="1"/>
  <c r="F221" i="5"/>
  <c r="E221" i="5"/>
  <c r="C221" i="5"/>
  <c r="B221" i="5"/>
  <c r="I220" i="5"/>
  <c r="H220" i="5"/>
  <c r="G220" i="5"/>
  <c r="F220" i="5"/>
  <c r="E220" i="5"/>
  <c r="C220" i="5"/>
  <c r="B220" i="5"/>
  <c r="I219" i="5"/>
  <c r="H219" i="5"/>
  <c r="J219" i="5" s="1"/>
  <c r="G219" i="5"/>
  <c r="F219" i="5"/>
  <c r="E219" i="5"/>
  <c r="C219" i="5"/>
  <c r="B219" i="5"/>
  <c r="I218" i="5"/>
  <c r="H218" i="5"/>
  <c r="F218" i="5"/>
  <c r="E218" i="5"/>
  <c r="C218" i="5"/>
  <c r="B218" i="5"/>
  <c r="J217" i="5"/>
  <c r="I217" i="5"/>
  <c r="H217" i="5"/>
  <c r="F217" i="5"/>
  <c r="E217" i="5"/>
  <c r="C217" i="5"/>
  <c r="B217" i="5"/>
  <c r="I216" i="5"/>
  <c r="H216" i="5"/>
  <c r="F216" i="5"/>
  <c r="E216" i="5"/>
  <c r="C216" i="5"/>
  <c r="B216" i="5"/>
  <c r="J215" i="5"/>
  <c r="I215" i="5"/>
  <c r="H215" i="5"/>
  <c r="F215" i="5"/>
  <c r="E215" i="5"/>
  <c r="C215" i="5"/>
  <c r="B215" i="5"/>
  <c r="I214" i="5"/>
  <c r="H214" i="5"/>
  <c r="F214" i="5"/>
  <c r="E214" i="5"/>
  <c r="C214" i="5"/>
  <c r="B214" i="5"/>
  <c r="I213" i="5"/>
  <c r="H213" i="5"/>
  <c r="J213" i="5" s="1"/>
  <c r="F213" i="5"/>
  <c r="E213" i="5"/>
  <c r="C213" i="5"/>
  <c r="B213" i="5"/>
  <c r="I212" i="5"/>
  <c r="H212" i="5"/>
  <c r="F212" i="5"/>
  <c r="E212" i="5"/>
  <c r="C212" i="5"/>
  <c r="B212" i="5"/>
  <c r="I211" i="5"/>
  <c r="H211" i="5"/>
  <c r="J211" i="5" s="1"/>
  <c r="G211" i="5"/>
  <c r="F211" i="5"/>
  <c r="E211" i="5"/>
  <c r="C211" i="5"/>
  <c r="B211" i="5"/>
  <c r="I210" i="5"/>
  <c r="H210" i="5"/>
  <c r="F210" i="5"/>
  <c r="E210" i="5"/>
  <c r="C210" i="5"/>
  <c r="B210" i="5"/>
  <c r="I209" i="5"/>
  <c r="H209" i="5"/>
  <c r="J209" i="5" s="1"/>
  <c r="F209" i="5"/>
  <c r="E209" i="5"/>
  <c r="C209" i="5"/>
  <c r="B209" i="5"/>
  <c r="I208" i="5"/>
  <c r="H208" i="5"/>
  <c r="F208" i="5"/>
  <c r="E208" i="5"/>
  <c r="C208" i="5"/>
  <c r="B208" i="5"/>
  <c r="I207" i="5"/>
  <c r="H207" i="5"/>
  <c r="J207" i="5" s="1"/>
  <c r="F207" i="5"/>
  <c r="E207" i="5"/>
  <c r="C207" i="5"/>
  <c r="B207" i="5"/>
  <c r="I206" i="5"/>
  <c r="H206" i="5"/>
  <c r="F206" i="5"/>
  <c r="E206" i="5"/>
  <c r="C206" i="5"/>
  <c r="B206" i="5"/>
  <c r="I205" i="5"/>
  <c r="H205" i="5"/>
  <c r="J205" i="5" s="1"/>
  <c r="F205" i="5"/>
  <c r="E205" i="5"/>
  <c r="C205" i="5"/>
  <c r="B205" i="5"/>
  <c r="I204" i="5"/>
  <c r="H204" i="5"/>
  <c r="J204" i="5" s="1"/>
  <c r="G204" i="5"/>
  <c r="F204" i="5"/>
  <c r="E204" i="5"/>
  <c r="C204" i="5"/>
  <c r="B204" i="5"/>
  <c r="I203" i="5"/>
  <c r="H203" i="5"/>
  <c r="J203" i="5" s="1"/>
  <c r="G203" i="5"/>
  <c r="F203" i="5"/>
  <c r="E203" i="5"/>
  <c r="C203" i="5"/>
  <c r="B203" i="5"/>
  <c r="I202" i="5"/>
  <c r="H202" i="5"/>
  <c r="J202" i="5" s="1"/>
  <c r="G202" i="5"/>
  <c r="F202" i="5"/>
  <c r="E202" i="5"/>
  <c r="C202" i="5"/>
  <c r="B202" i="5"/>
  <c r="I201" i="5"/>
  <c r="H201" i="5"/>
  <c r="J201" i="5" s="1"/>
  <c r="F201" i="5"/>
  <c r="E201" i="5"/>
  <c r="C201" i="5"/>
  <c r="B201" i="5"/>
  <c r="I200" i="5"/>
  <c r="H200" i="5"/>
  <c r="F200" i="5"/>
  <c r="E200" i="5"/>
  <c r="C200" i="5"/>
  <c r="B200" i="5"/>
  <c r="I199" i="5"/>
  <c r="H199" i="5"/>
  <c r="F199" i="5"/>
  <c r="E199" i="5"/>
  <c r="C199" i="5"/>
  <c r="B199" i="5"/>
  <c r="I198" i="5"/>
  <c r="H198" i="5"/>
  <c r="J198" i="5" s="1"/>
  <c r="F198" i="5"/>
  <c r="E198" i="5"/>
  <c r="C198" i="5"/>
  <c r="B198" i="5"/>
  <c r="I197" i="5"/>
  <c r="H197" i="5"/>
  <c r="J197" i="5" s="1"/>
  <c r="F197" i="5"/>
  <c r="E197" i="5"/>
  <c r="C197" i="5"/>
  <c r="B197" i="5"/>
  <c r="I196" i="5"/>
  <c r="H196" i="5"/>
  <c r="J196" i="5" s="1"/>
  <c r="G196" i="5"/>
  <c r="F196" i="5"/>
  <c r="E196" i="5"/>
  <c r="C196" i="5"/>
  <c r="B196" i="5"/>
  <c r="I195" i="5"/>
  <c r="H195" i="5"/>
  <c r="J195" i="5" s="1"/>
  <c r="F195" i="5"/>
  <c r="E195" i="5"/>
  <c r="C195" i="5"/>
  <c r="B195" i="5"/>
  <c r="I194" i="5"/>
  <c r="H194" i="5"/>
  <c r="F194" i="5"/>
  <c r="E194" i="5"/>
  <c r="C194" i="5"/>
  <c r="B194" i="5"/>
  <c r="I193" i="5"/>
  <c r="H193" i="5"/>
  <c r="F193" i="5"/>
  <c r="E193" i="5"/>
  <c r="C193" i="5"/>
  <c r="B193" i="5"/>
  <c r="I192" i="5"/>
  <c r="H192" i="5"/>
  <c r="J192" i="5" s="1"/>
  <c r="G192" i="5"/>
  <c r="F192" i="5"/>
  <c r="E192" i="5"/>
  <c r="C192" i="5"/>
  <c r="B192" i="5"/>
  <c r="J191" i="5"/>
  <c r="I191" i="5"/>
  <c r="H191" i="5"/>
  <c r="F191" i="5"/>
  <c r="E191" i="5"/>
  <c r="C191" i="5"/>
  <c r="B191" i="5"/>
  <c r="I190" i="5"/>
  <c r="H190" i="5"/>
  <c r="J190" i="5" s="1"/>
  <c r="G190" i="5"/>
  <c r="F190" i="5"/>
  <c r="E190" i="5"/>
  <c r="C190" i="5"/>
  <c r="B190" i="5"/>
  <c r="I189" i="5"/>
  <c r="H189" i="5"/>
  <c r="J189" i="5" s="1"/>
  <c r="F189" i="5"/>
  <c r="E189" i="5"/>
  <c r="C189" i="5"/>
  <c r="B189" i="5"/>
  <c r="I188" i="5"/>
  <c r="H188" i="5"/>
  <c r="J188" i="5" s="1"/>
  <c r="G188" i="5"/>
  <c r="F188" i="5"/>
  <c r="E188" i="5"/>
  <c r="C188" i="5"/>
  <c r="B188" i="5"/>
  <c r="I187" i="5"/>
  <c r="H187" i="5"/>
  <c r="J187" i="5" s="1"/>
  <c r="G187" i="5"/>
  <c r="F187" i="5"/>
  <c r="E187" i="5"/>
  <c r="C187" i="5"/>
  <c r="B187" i="5"/>
  <c r="I186" i="5"/>
  <c r="H186" i="5"/>
  <c r="F186" i="5"/>
  <c r="E186" i="5"/>
  <c r="C186" i="5"/>
  <c r="B186" i="5"/>
  <c r="J185" i="5"/>
  <c r="I185" i="5"/>
  <c r="H185" i="5"/>
  <c r="F185" i="5"/>
  <c r="E185" i="5"/>
  <c r="C185" i="5"/>
  <c r="B185" i="5"/>
  <c r="I184" i="5"/>
  <c r="H184" i="5"/>
  <c r="F184" i="5"/>
  <c r="E184" i="5"/>
  <c r="C184" i="5"/>
  <c r="B184" i="5"/>
  <c r="J183" i="5"/>
  <c r="I183" i="5"/>
  <c r="H183" i="5"/>
  <c r="G183" i="5"/>
  <c r="F183" i="5"/>
  <c r="E183" i="5"/>
  <c r="C183" i="5"/>
  <c r="B183" i="5"/>
  <c r="I182" i="5"/>
  <c r="H182" i="5"/>
  <c r="F182" i="5"/>
  <c r="E182" i="5"/>
  <c r="C182" i="5"/>
  <c r="B182" i="5"/>
  <c r="I181" i="5"/>
  <c r="H181" i="5"/>
  <c r="J181" i="5" s="1"/>
  <c r="F181" i="5"/>
  <c r="E181" i="5"/>
  <c r="C181" i="5"/>
  <c r="B181" i="5"/>
  <c r="I180" i="5"/>
  <c r="H180" i="5"/>
  <c r="J180" i="5" s="1"/>
  <c r="F180" i="5"/>
  <c r="E180" i="5"/>
  <c r="C180" i="5"/>
  <c r="B180" i="5"/>
  <c r="I179" i="5"/>
  <c r="H179" i="5"/>
  <c r="J179" i="5" s="1"/>
  <c r="G179" i="5"/>
  <c r="F179" i="5"/>
  <c r="E179" i="5"/>
  <c r="C179" i="5"/>
  <c r="B179" i="5"/>
  <c r="I178" i="5"/>
  <c r="H178" i="5"/>
  <c r="G178" i="5"/>
  <c r="F178" i="5"/>
  <c r="E178" i="5"/>
  <c r="C178" i="5"/>
  <c r="B178" i="5"/>
  <c r="I177" i="5"/>
  <c r="H177" i="5"/>
  <c r="J177" i="5" s="1"/>
  <c r="G177" i="5"/>
  <c r="F177" i="5"/>
  <c r="E177" i="5"/>
  <c r="C177" i="5"/>
  <c r="B177" i="5"/>
  <c r="J176" i="5"/>
  <c r="I176" i="5"/>
  <c r="H176" i="5"/>
  <c r="G176" i="5"/>
  <c r="F176" i="5"/>
  <c r="E176" i="5"/>
  <c r="C176" i="5"/>
  <c r="B176" i="5"/>
  <c r="I175" i="5"/>
  <c r="H175" i="5"/>
  <c r="J175" i="5" s="1"/>
  <c r="G175" i="5"/>
  <c r="F175" i="5"/>
  <c r="E175" i="5"/>
  <c r="C175" i="5"/>
  <c r="B175" i="5"/>
  <c r="J174" i="5"/>
  <c r="I174" i="5"/>
  <c r="H174" i="5"/>
  <c r="F174" i="5"/>
  <c r="E174" i="5"/>
  <c r="C174" i="5"/>
  <c r="B174" i="5"/>
  <c r="I173" i="5"/>
  <c r="H173" i="5"/>
  <c r="J173" i="5" s="1"/>
  <c r="G173" i="5"/>
  <c r="F173" i="5"/>
  <c r="E173" i="5"/>
  <c r="C173" i="5"/>
  <c r="B173" i="5"/>
  <c r="J172" i="5"/>
  <c r="I172" i="5"/>
  <c r="H172" i="5"/>
  <c r="F172" i="5"/>
  <c r="E172" i="5"/>
  <c r="C172" i="5"/>
  <c r="B172" i="5"/>
  <c r="I171" i="5"/>
  <c r="H171" i="5"/>
  <c r="J171" i="5" s="1"/>
  <c r="G171" i="5"/>
  <c r="F171" i="5"/>
  <c r="E171" i="5"/>
  <c r="C171" i="5"/>
  <c r="B171" i="5"/>
  <c r="J170" i="5"/>
  <c r="I170" i="5"/>
  <c r="H170" i="5"/>
  <c r="F170" i="5"/>
  <c r="E170" i="5"/>
  <c r="C170" i="5"/>
  <c r="B170" i="5"/>
  <c r="I169" i="5"/>
  <c r="H169" i="5"/>
  <c r="J169" i="5" s="1"/>
  <c r="G169" i="5"/>
  <c r="F169" i="5"/>
  <c r="E169" i="5"/>
  <c r="C169" i="5"/>
  <c r="B169" i="5"/>
  <c r="J168" i="5"/>
  <c r="I168" i="5"/>
  <c r="H168" i="5"/>
  <c r="F168" i="5"/>
  <c r="E168" i="5"/>
  <c r="C168" i="5"/>
  <c r="B168" i="5"/>
  <c r="I167" i="5"/>
  <c r="H167" i="5"/>
  <c r="J167" i="5" s="1"/>
  <c r="G167" i="5"/>
  <c r="F167" i="5"/>
  <c r="E167" i="5"/>
  <c r="C167" i="5"/>
  <c r="B167" i="5"/>
  <c r="J166" i="5"/>
  <c r="I166" i="5"/>
  <c r="H166" i="5"/>
  <c r="F166" i="5"/>
  <c r="E166" i="5"/>
  <c r="C166" i="5"/>
  <c r="B166" i="5"/>
  <c r="I165" i="5"/>
  <c r="H165" i="5"/>
  <c r="J165" i="5" s="1"/>
  <c r="G165" i="5"/>
  <c r="F165" i="5"/>
  <c r="E165" i="5"/>
  <c r="C165" i="5"/>
  <c r="B165" i="5"/>
  <c r="J164" i="5"/>
  <c r="I164" i="5"/>
  <c r="H164" i="5"/>
  <c r="F164" i="5"/>
  <c r="E164" i="5"/>
  <c r="C164" i="5"/>
  <c r="B164" i="5"/>
  <c r="I163" i="5"/>
  <c r="H163" i="5"/>
  <c r="J163" i="5" s="1"/>
  <c r="G163" i="5"/>
  <c r="F163" i="5"/>
  <c r="E163" i="5"/>
  <c r="C163" i="5"/>
  <c r="B163" i="5"/>
  <c r="I162" i="5"/>
  <c r="H162" i="5"/>
  <c r="F162" i="5"/>
  <c r="E162" i="5"/>
  <c r="C162" i="5"/>
  <c r="B162" i="5"/>
  <c r="I161" i="5"/>
  <c r="H161" i="5"/>
  <c r="J161" i="5" s="1"/>
  <c r="F161" i="5"/>
  <c r="E161" i="5"/>
  <c r="C161" i="5"/>
  <c r="B161" i="5"/>
  <c r="I160" i="5"/>
  <c r="H160" i="5"/>
  <c r="F160" i="5"/>
  <c r="E160" i="5"/>
  <c r="C160" i="5"/>
  <c r="B160" i="5"/>
  <c r="I159" i="5"/>
  <c r="H159" i="5"/>
  <c r="J159" i="5" s="1"/>
  <c r="F159" i="5"/>
  <c r="E159" i="5"/>
  <c r="C159" i="5"/>
  <c r="B159" i="5"/>
  <c r="I158" i="5"/>
  <c r="H158" i="5"/>
  <c r="F158" i="5"/>
  <c r="E158" i="5"/>
  <c r="C158" i="5"/>
  <c r="B158" i="5"/>
  <c r="I157" i="5"/>
  <c r="H157" i="5"/>
  <c r="J157" i="5" s="1"/>
  <c r="F157" i="5"/>
  <c r="E157" i="5"/>
  <c r="C157" i="5"/>
  <c r="B157" i="5"/>
  <c r="J156" i="5"/>
  <c r="I156" i="5"/>
  <c r="H156" i="5"/>
  <c r="G156" i="5"/>
  <c r="F156" i="5"/>
  <c r="E156" i="5"/>
  <c r="C156" i="5"/>
  <c r="B156" i="5"/>
  <c r="I155" i="5"/>
  <c r="H155" i="5"/>
  <c r="J155" i="5" s="1"/>
  <c r="G155" i="5"/>
  <c r="F155" i="5"/>
  <c r="E155" i="5"/>
  <c r="C155" i="5"/>
  <c r="B155" i="5"/>
  <c r="J154" i="5"/>
  <c r="I154" i="5"/>
  <c r="H154" i="5"/>
  <c r="G154" i="5"/>
  <c r="F154" i="5"/>
  <c r="E154" i="5"/>
  <c r="C154" i="5"/>
  <c r="B154" i="5"/>
  <c r="I153" i="5"/>
  <c r="H153" i="5"/>
  <c r="J153" i="5" s="1"/>
  <c r="G153" i="5"/>
  <c r="F153" i="5"/>
  <c r="E153" i="5"/>
  <c r="C153" i="5"/>
  <c r="B153" i="5"/>
  <c r="J152" i="5"/>
  <c r="I152" i="5"/>
  <c r="H152" i="5"/>
  <c r="F152" i="5"/>
  <c r="E152" i="5"/>
  <c r="C152" i="5"/>
  <c r="B152" i="5"/>
  <c r="I151" i="5"/>
  <c r="H151" i="5"/>
  <c r="J151" i="5" s="1"/>
  <c r="G151" i="5"/>
  <c r="F151" i="5"/>
  <c r="E151" i="5"/>
  <c r="C151" i="5"/>
  <c r="B151" i="5"/>
  <c r="J150" i="5"/>
  <c r="I150" i="5"/>
  <c r="H150" i="5"/>
  <c r="F150" i="5"/>
  <c r="E150" i="5"/>
  <c r="C150" i="5"/>
  <c r="B150" i="5"/>
  <c r="I149" i="5"/>
  <c r="H149" i="5"/>
  <c r="J149" i="5" s="1"/>
  <c r="G149" i="5"/>
  <c r="F149" i="5"/>
  <c r="E149" i="5"/>
  <c r="C149" i="5"/>
  <c r="B149" i="5"/>
  <c r="J148" i="5"/>
  <c r="I148" i="5"/>
  <c r="H148" i="5"/>
  <c r="F148" i="5"/>
  <c r="E148" i="5"/>
  <c r="C148" i="5"/>
  <c r="B148" i="5"/>
  <c r="I147" i="5"/>
  <c r="H147" i="5"/>
  <c r="J147" i="5" s="1"/>
  <c r="F147" i="5"/>
  <c r="E147" i="5"/>
  <c r="C147" i="5"/>
  <c r="B147" i="5"/>
  <c r="I146" i="5"/>
  <c r="H146" i="5"/>
  <c r="F146" i="5"/>
  <c r="E146" i="5"/>
  <c r="C146" i="5"/>
  <c r="B146" i="5"/>
  <c r="I145" i="5"/>
  <c r="H145" i="5"/>
  <c r="J145" i="5" s="1"/>
  <c r="F145" i="5"/>
  <c r="E145" i="5"/>
  <c r="C145" i="5"/>
  <c r="B145" i="5"/>
  <c r="J144" i="5"/>
  <c r="I144" i="5"/>
  <c r="H144" i="5"/>
  <c r="G144" i="5"/>
  <c r="F144" i="5"/>
  <c r="E144" i="5"/>
  <c r="C144" i="5"/>
  <c r="B144" i="5"/>
  <c r="I143" i="5"/>
  <c r="H143" i="5"/>
  <c r="J143" i="5" s="1"/>
  <c r="G143" i="5"/>
  <c r="F143" i="5"/>
  <c r="E143" i="5"/>
  <c r="C143" i="5"/>
  <c r="B143" i="5"/>
  <c r="J142" i="5"/>
  <c r="I142" i="5"/>
  <c r="H142" i="5"/>
  <c r="G142" i="5"/>
  <c r="F142" i="5"/>
  <c r="E142" i="5"/>
  <c r="C142" i="5"/>
  <c r="B142" i="5"/>
  <c r="I141" i="5"/>
  <c r="H141" i="5"/>
  <c r="J141" i="5" s="1"/>
  <c r="G141" i="5"/>
  <c r="F141" i="5"/>
  <c r="E141" i="5"/>
  <c r="C141" i="5"/>
  <c r="B141" i="5"/>
  <c r="J140" i="5"/>
  <c r="I140" i="5"/>
  <c r="H140" i="5"/>
  <c r="G140" i="5"/>
  <c r="F140" i="5"/>
  <c r="E140" i="5"/>
  <c r="C140" i="5"/>
  <c r="B140" i="5"/>
  <c r="I139" i="5"/>
  <c r="H139" i="5"/>
  <c r="J139" i="5" s="1"/>
  <c r="G139" i="5"/>
  <c r="F139" i="5"/>
  <c r="E139" i="5"/>
  <c r="C139" i="5"/>
  <c r="B139" i="5"/>
  <c r="J138" i="5"/>
  <c r="I138" i="5"/>
  <c r="H138" i="5"/>
  <c r="F138" i="5"/>
  <c r="E138" i="5"/>
  <c r="C138" i="5"/>
  <c r="B138" i="5"/>
  <c r="I137" i="5"/>
  <c r="H137" i="5"/>
  <c r="J137" i="5" s="1"/>
  <c r="F137" i="5"/>
  <c r="E137" i="5"/>
  <c r="C137" i="5"/>
  <c r="B137" i="5"/>
  <c r="J136" i="5"/>
  <c r="I136" i="5"/>
  <c r="H136" i="5"/>
  <c r="F136" i="5"/>
  <c r="E136" i="5"/>
  <c r="C136" i="5"/>
  <c r="B136" i="5"/>
  <c r="I135" i="5"/>
  <c r="H135" i="5"/>
  <c r="J135" i="5" s="1"/>
  <c r="G135" i="5"/>
  <c r="F135" i="5"/>
  <c r="E135" i="5"/>
  <c r="C135" i="5"/>
  <c r="B135" i="5"/>
  <c r="J134" i="5"/>
  <c r="I134" i="5"/>
  <c r="H134" i="5"/>
  <c r="G134" i="5"/>
  <c r="F134" i="5"/>
  <c r="E134" i="5"/>
  <c r="C134" i="5"/>
  <c r="B134" i="5"/>
  <c r="I133" i="5"/>
  <c r="H133" i="5"/>
  <c r="J133" i="5" s="1"/>
  <c r="G133" i="5"/>
  <c r="F133" i="5"/>
  <c r="E133" i="5"/>
  <c r="C133" i="5"/>
  <c r="B133" i="5"/>
  <c r="J132" i="5"/>
  <c r="I132" i="5"/>
  <c r="H132" i="5"/>
  <c r="G132" i="5"/>
  <c r="F132" i="5"/>
  <c r="E132" i="5"/>
  <c r="C132" i="5"/>
  <c r="B132" i="5"/>
  <c r="I131" i="5"/>
  <c r="H131" i="5"/>
  <c r="J131" i="5" s="1"/>
  <c r="G131" i="5"/>
  <c r="F131" i="5"/>
  <c r="E131" i="5"/>
  <c r="C131" i="5"/>
  <c r="B131" i="5"/>
  <c r="J130" i="5"/>
  <c r="I130" i="5"/>
  <c r="H130" i="5"/>
  <c r="G130" i="5"/>
  <c r="F130" i="5"/>
  <c r="E130" i="5"/>
  <c r="C130" i="5"/>
  <c r="B130" i="5"/>
  <c r="I129" i="5"/>
  <c r="H129" i="5"/>
  <c r="J129" i="5" s="1"/>
  <c r="G129" i="5"/>
  <c r="F129" i="5"/>
  <c r="E129" i="5"/>
  <c r="C129" i="5"/>
  <c r="B129" i="5"/>
  <c r="J128" i="5"/>
  <c r="I128" i="5"/>
  <c r="H128" i="5"/>
  <c r="G128" i="5"/>
  <c r="F128" i="5"/>
  <c r="E128" i="5"/>
  <c r="C128" i="5"/>
  <c r="B128" i="5"/>
  <c r="I127" i="5"/>
  <c r="H127" i="5"/>
  <c r="J127" i="5" s="1"/>
  <c r="G127" i="5"/>
  <c r="F127" i="5"/>
  <c r="E127" i="5"/>
  <c r="C127" i="5"/>
  <c r="B127" i="5"/>
  <c r="J126" i="5"/>
  <c r="I126" i="5"/>
  <c r="H126" i="5"/>
  <c r="F126" i="5"/>
  <c r="E126" i="5"/>
  <c r="C126" i="5"/>
  <c r="B126" i="5"/>
  <c r="I125" i="5"/>
  <c r="H125" i="5"/>
  <c r="J125" i="5" s="1"/>
  <c r="G125" i="5"/>
  <c r="F125" i="5"/>
  <c r="E125" i="5"/>
  <c r="C125" i="5"/>
  <c r="B125" i="5"/>
  <c r="J124" i="5"/>
  <c r="I124" i="5"/>
  <c r="H124" i="5"/>
  <c r="F124" i="5"/>
  <c r="E124" i="5"/>
  <c r="C124" i="5"/>
  <c r="B124" i="5"/>
  <c r="I123" i="5"/>
  <c r="H123" i="5"/>
  <c r="J123" i="5" s="1"/>
  <c r="G123" i="5"/>
  <c r="F123" i="5"/>
  <c r="E123" i="5"/>
  <c r="C123" i="5"/>
  <c r="B123" i="5"/>
  <c r="J122" i="5"/>
  <c r="I122" i="5"/>
  <c r="H122" i="5"/>
  <c r="F122" i="5"/>
  <c r="E122" i="5"/>
  <c r="C122" i="5"/>
  <c r="B122" i="5"/>
  <c r="I121" i="5"/>
  <c r="H121" i="5"/>
  <c r="J121" i="5" s="1"/>
  <c r="G121" i="5"/>
  <c r="F121" i="5"/>
  <c r="E121" i="5"/>
  <c r="C121" i="5"/>
  <c r="B121" i="5"/>
  <c r="J120" i="5"/>
  <c r="I120" i="5"/>
  <c r="H120" i="5"/>
  <c r="F120" i="5"/>
  <c r="E120" i="5"/>
  <c r="C120" i="5"/>
  <c r="B120" i="5"/>
  <c r="I119" i="5"/>
  <c r="H119" i="5"/>
  <c r="J119" i="5" s="1"/>
  <c r="G119" i="5"/>
  <c r="F119" i="5"/>
  <c r="E119" i="5"/>
  <c r="C119" i="5"/>
  <c r="B119" i="5"/>
  <c r="J118" i="5"/>
  <c r="I118" i="5"/>
  <c r="H118" i="5"/>
  <c r="F118" i="5"/>
  <c r="E118" i="5"/>
  <c r="C118" i="5"/>
  <c r="B118" i="5"/>
  <c r="I117" i="5"/>
  <c r="H117" i="5"/>
  <c r="J117" i="5" s="1"/>
  <c r="G117" i="5"/>
  <c r="F117" i="5"/>
  <c r="E117" i="5"/>
  <c r="C117" i="5"/>
  <c r="B117" i="5"/>
  <c r="J116" i="5"/>
  <c r="I116" i="5"/>
  <c r="H116" i="5"/>
  <c r="F116" i="5"/>
  <c r="E116" i="5"/>
  <c r="C116" i="5"/>
  <c r="B116" i="5"/>
  <c r="I115" i="5"/>
  <c r="H115" i="5"/>
  <c r="J115" i="5" s="1"/>
  <c r="G115" i="5"/>
  <c r="F115" i="5"/>
  <c r="E115" i="5"/>
  <c r="C115" i="5"/>
  <c r="B115" i="5"/>
  <c r="I114" i="5"/>
  <c r="H114" i="5"/>
  <c r="F114" i="5"/>
  <c r="E114" i="5"/>
  <c r="C114" i="5"/>
  <c r="B114" i="5"/>
  <c r="I113" i="5"/>
  <c r="H113" i="5"/>
  <c r="J113" i="5" s="1"/>
  <c r="F113" i="5"/>
  <c r="E113" i="5"/>
  <c r="C113" i="5"/>
  <c r="B113" i="5"/>
  <c r="I112" i="5"/>
  <c r="H112" i="5"/>
  <c r="F112" i="5"/>
  <c r="E112" i="5"/>
  <c r="C112" i="5"/>
  <c r="B112" i="5"/>
  <c r="I111" i="5"/>
  <c r="H111" i="5"/>
  <c r="J111" i="5" s="1"/>
  <c r="F111" i="5"/>
  <c r="E111" i="5"/>
  <c r="C111" i="5"/>
  <c r="B111" i="5"/>
  <c r="I110" i="5"/>
  <c r="H110" i="5"/>
  <c r="F110" i="5"/>
  <c r="E110" i="5"/>
  <c r="C110" i="5"/>
  <c r="B110" i="5"/>
  <c r="I109" i="5"/>
  <c r="H109" i="5"/>
  <c r="J109" i="5" s="1"/>
  <c r="F109" i="5"/>
  <c r="E109" i="5"/>
  <c r="C109" i="5"/>
  <c r="B109" i="5"/>
  <c r="J108" i="5"/>
  <c r="I108" i="5"/>
  <c r="H108" i="5"/>
  <c r="G108" i="5"/>
  <c r="F108" i="5"/>
  <c r="E108" i="5"/>
  <c r="C108" i="5"/>
  <c r="B108" i="5"/>
  <c r="I107" i="5"/>
  <c r="H107" i="5"/>
  <c r="J107" i="5" s="1"/>
  <c r="G107" i="5"/>
  <c r="F107" i="5"/>
  <c r="E107" i="5"/>
  <c r="C107" i="5"/>
  <c r="B107" i="5"/>
  <c r="J106" i="5"/>
  <c r="I106" i="5"/>
  <c r="H106" i="5"/>
  <c r="G106" i="5"/>
  <c r="F106" i="5"/>
  <c r="E106" i="5"/>
  <c r="C106" i="5"/>
  <c r="B106" i="5"/>
  <c r="I105" i="5"/>
  <c r="H105" i="5"/>
  <c r="J105" i="5" s="1"/>
  <c r="G105" i="5"/>
  <c r="F105" i="5"/>
  <c r="E105" i="5"/>
  <c r="C105" i="5"/>
  <c r="B105" i="5"/>
  <c r="J104" i="5"/>
  <c r="I104" i="5"/>
  <c r="H104" i="5"/>
  <c r="F104" i="5"/>
  <c r="E104" i="5"/>
  <c r="C104" i="5"/>
  <c r="B104" i="5"/>
  <c r="I103" i="5"/>
  <c r="H103" i="5"/>
  <c r="J103" i="5" s="1"/>
  <c r="G103" i="5"/>
  <c r="F103" i="5"/>
  <c r="E103" i="5"/>
  <c r="C103" i="5"/>
  <c r="B103" i="5"/>
  <c r="J102" i="5"/>
  <c r="I102" i="5"/>
  <c r="H102" i="5"/>
  <c r="F102" i="5"/>
  <c r="E102" i="5"/>
  <c r="C102" i="5"/>
  <c r="B102" i="5"/>
  <c r="I101" i="5"/>
  <c r="H101" i="5"/>
  <c r="J101" i="5" s="1"/>
  <c r="G101" i="5"/>
  <c r="F101" i="5"/>
  <c r="E101" i="5"/>
  <c r="C101" i="5"/>
  <c r="B101" i="5"/>
  <c r="J100" i="5"/>
  <c r="I100" i="5"/>
  <c r="H100" i="5"/>
  <c r="F100" i="5"/>
  <c r="E100" i="5"/>
  <c r="C100" i="5"/>
  <c r="B100" i="5"/>
  <c r="I99" i="5"/>
  <c r="H99" i="5"/>
  <c r="J99" i="5" s="1"/>
  <c r="F99" i="5"/>
  <c r="E99" i="5"/>
  <c r="C99" i="5"/>
  <c r="B99" i="5"/>
  <c r="I98" i="5"/>
  <c r="H98" i="5"/>
  <c r="F98" i="5"/>
  <c r="E98" i="5"/>
  <c r="C98" i="5"/>
  <c r="B98" i="5"/>
  <c r="I97" i="5"/>
  <c r="H97" i="5"/>
  <c r="J97" i="5" s="1"/>
  <c r="F97" i="5"/>
  <c r="E97" i="5"/>
  <c r="C97" i="5"/>
  <c r="B97" i="5"/>
  <c r="J96" i="5"/>
  <c r="I96" i="5"/>
  <c r="H96" i="5"/>
  <c r="G96" i="5"/>
  <c r="F96" i="5"/>
  <c r="E96" i="5"/>
  <c r="C96" i="5"/>
  <c r="B96" i="5"/>
  <c r="I95" i="5"/>
  <c r="H95" i="5"/>
  <c r="J95" i="5" s="1"/>
  <c r="G95" i="5"/>
  <c r="F95" i="5"/>
  <c r="E95" i="5"/>
  <c r="C95" i="5"/>
  <c r="B95" i="5"/>
  <c r="J94" i="5"/>
  <c r="I94" i="5"/>
  <c r="H94" i="5"/>
  <c r="G94" i="5"/>
  <c r="F94" i="5"/>
  <c r="E94" i="5"/>
  <c r="C94" i="5"/>
  <c r="B94" i="5"/>
  <c r="I93" i="5"/>
  <c r="H93" i="5"/>
  <c r="J93" i="5" s="1"/>
  <c r="G93" i="5"/>
  <c r="F93" i="5"/>
  <c r="E93" i="5"/>
  <c r="C93" i="5"/>
  <c r="B93" i="5"/>
  <c r="J92" i="5"/>
  <c r="I92" i="5"/>
  <c r="H92" i="5"/>
  <c r="G92" i="5"/>
  <c r="F92" i="5"/>
  <c r="E92" i="5"/>
  <c r="C92" i="5"/>
  <c r="B92" i="5"/>
  <c r="I91" i="5"/>
  <c r="H91" i="5"/>
  <c r="J91" i="5" s="1"/>
  <c r="G91" i="5"/>
  <c r="F91" i="5"/>
  <c r="E91" i="5"/>
  <c r="C91" i="5"/>
  <c r="B91" i="5"/>
  <c r="J90" i="5"/>
  <c r="I90" i="5"/>
  <c r="H90" i="5"/>
  <c r="F90" i="5"/>
  <c r="E90" i="5"/>
  <c r="C90" i="5"/>
  <c r="B90" i="5"/>
  <c r="I89" i="5"/>
  <c r="H89" i="5"/>
  <c r="J89" i="5" s="1"/>
  <c r="F89" i="5"/>
  <c r="E89" i="5"/>
  <c r="C89" i="5"/>
  <c r="B89" i="5"/>
  <c r="J88" i="5"/>
  <c r="I88" i="5"/>
  <c r="H88" i="5"/>
  <c r="F88" i="5"/>
  <c r="E88" i="5"/>
  <c r="C88" i="5"/>
  <c r="B88" i="5"/>
  <c r="I87" i="5"/>
  <c r="H87" i="5"/>
  <c r="J87" i="5" s="1"/>
  <c r="G87" i="5"/>
  <c r="F87" i="5"/>
  <c r="E87" i="5"/>
  <c r="C87" i="5"/>
  <c r="B87" i="5"/>
  <c r="J86" i="5"/>
  <c r="I86" i="5"/>
  <c r="H86" i="5"/>
  <c r="G86" i="5"/>
  <c r="F86" i="5"/>
  <c r="E86" i="5"/>
  <c r="C86" i="5"/>
  <c r="B86" i="5"/>
  <c r="I85" i="5"/>
  <c r="H85" i="5"/>
  <c r="J85" i="5" s="1"/>
  <c r="G85" i="5"/>
  <c r="F85" i="5"/>
  <c r="E85" i="5"/>
  <c r="C85" i="5"/>
  <c r="B85" i="5"/>
  <c r="J84" i="5"/>
  <c r="I84" i="5"/>
  <c r="H84" i="5"/>
  <c r="G84" i="5"/>
  <c r="F84" i="5"/>
  <c r="E84" i="5"/>
  <c r="C84" i="5"/>
  <c r="B84" i="5"/>
  <c r="I83" i="5"/>
  <c r="H83" i="5"/>
  <c r="J83" i="5" s="1"/>
  <c r="G83" i="5"/>
  <c r="F83" i="5"/>
  <c r="E83" i="5"/>
  <c r="C83" i="5"/>
  <c r="B83" i="5"/>
  <c r="J82" i="5"/>
  <c r="I82" i="5"/>
  <c r="H82" i="5"/>
  <c r="G82" i="5"/>
  <c r="F82" i="5"/>
  <c r="E82" i="5"/>
  <c r="C82" i="5"/>
  <c r="B82" i="5"/>
  <c r="I81" i="5"/>
  <c r="H81" i="5"/>
  <c r="J81" i="5" s="1"/>
  <c r="G81" i="5"/>
  <c r="F81" i="5"/>
  <c r="E81" i="5"/>
  <c r="C81" i="5"/>
  <c r="B81" i="5"/>
  <c r="J80" i="5"/>
  <c r="I80" i="5"/>
  <c r="H80" i="5"/>
  <c r="G80" i="5"/>
  <c r="F80" i="5"/>
  <c r="E80" i="5"/>
  <c r="C80" i="5"/>
  <c r="B80" i="5"/>
  <c r="I79" i="5"/>
  <c r="H79" i="5"/>
  <c r="J79" i="5" s="1"/>
  <c r="G79" i="5"/>
  <c r="F79" i="5"/>
  <c r="E79" i="5"/>
  <c r="C79" i="5"/>
  <c r="B79" i="5"/>
  <c r="J78" i="5"/>
  <c r="I78" i="5"/>
  <c r="H78" i="5"/>
  <c r="F78" i="5"/>
  <c r="E78" i="5"/>
  <c r="C78" i="5"/>
  <c r="B78" i="5"/>
  <c r="I77" i="5"/>
  <c r="H77" i="5"/>
  <c r="J77" i="5" s="1"/>
  <c r="G77" i="5"/>
  <c r="F77" i="5"/>
  <c r="E77" i="5"/>
  <c r="C77" i="5"/>
  <c r="B77" i="5"/>
  <c r="J76" i="5"/>
  <c r="I76" i="5"/>
  <c r="H76" i="5"/>
  <c r="F76" i="5"/>
  <c r="E76" i="5"/>
  <c r="C76" i="5"/>
  <c r="B76" i="5"/>
  <c r="I75" i="5"/>
  <c r="H75" i="5"/>
  <c r="J75" i="5" s="1"/>
  <c r="G75" i="5"/>
  <c r="F75" i="5"/>
  <c r="E75" i="5"/>
  <c r="C75" i="5"/>
  <c r="B75" i="5"/>
  <c r="J74" i="5"/>
  <c r="I74" i="5"/>
  <c r="H74" i="5"/>
  <c r="F74" i="5"/>
  <c r="E74" i="5"/>
  <c r="C74" i="5"/>
  <c r="B74" i="5"/>
  <c r="I73" i="5"/>
  <c r="H73" i="5"/>
  <c r="J73" i="5" s="1"/>
  <c r="G73" i="5"/>
  <c r="F73" i="5"/>
  <c r="E73" i="5"/>
  <c r="C73" i="5"/>
  <c r="B73" i="5"/>
  <c r="J72" i="5"/>
  <c r="I72" i="5"/>
  <c r="H72" i="5"/>
  <c r="F72" i="5"/>
  <c r="E72" i="5"/>
  <c r="C72" i="5"/>
  <c r="B72" i="5"/>
  <c r="I71" i="5"/>
  <c r="H71" i="5"/>
  <c r="J71" i="5" s="1"/>
  <c r="G71" i="5"/>
  <c r="F71" i="5"/>
  <c r="E71" i="5"/>
  <c r="C71" i="5"/>
  <c r="B71" i="5"/>
  <c r="J70" i="5"/>
  <c r="I70" i="5"/>
  <c r="H70" i="5"/>
  <c r="F70" i="5"/>
  <c r="E70" i="5"/>
  <c r="C70" i="5"/>
  <c r="B70" i="5"/>
  <c r="I69" i="5"/>
  <c r="H69" i="5"/>
  <c r="J69" i="5" s="1"/>
  <c r="G69" i="5"/>
  <c r="F69" i="5"/>
  <c r="E69" i="5"/>
  <c r="C69" i="5"/>
  <c r="B69" i="5"/>
  <c r="J68" i="5"/>
  <c r="I68" i="5"/>
  <c r="H68" i="5"/>
  <c r="F68" i="5"/>
  <c r="E68" i="5"/>
  <c r="C68" i="5"/>
  <c r="B68" i="5"/>
  <c r="I67" i="5"/>
  <c r="H67" i="5"/>
  <c r="J67" i="5" s="1"/>
  <c r="G67" i="5"/>
  <c r="F67" i="5"/>
  <c r="E67" i="5"/>
  <c r="C67" i="5"/>
  <c r="B67" i="5"/>
  <c r="I66" i="5"/>
  <c r="H66" i="5"/>
  <c r="F66" i="5"/>
  <c r="E66" i="5"/>
  <c r="C66" i="5"/>
  <c r="B66" i="5"/>
  <c r="I65" i="5"/>
  <c r="H65" i="5"/>
  <c r="J65" i="5" s="1"/>
  <c r="F65" i="5"/>
  <c r="E65" i="5"/>
  <c r="C65" i="5"/>
  <c r="B65" i="5"/>
  <c r="I64" i="5"/>
  <c r="H64" i="5"/>
  <c r="F64" i="5"/>
  <c r="E64" i="5"/>
  <c r="C64" i="5"/>
  <c r="B64" i="5"/>
  <c r="I63" i="5"/>
  <c r="H63" i="5"/>
  <c r="J63" i="5" s="1"/>
  <c r="F63" i="5"/>
  <c r="E63" i="5"/>
  <c r="C63" i="5"/>
  <c r="B63" i="5"/>
  <c r="I62" i="5"/>
  <c r="H62" i="5"/>
  <c r="F62" i="5"/>
  <c r="E62" i="5"/>
  <c r="C62" i="5"/>
  <c r="B62" i="5"/>
  <c r="I61" i="5"/>
  <c r="H61" i="5"/>
  <c r="J61" i="5" s="1"/>
  <c r="F61" i="5"/>
  <c r="E61" i="5"/>
  <c r="C61" i="5"/>
  <c r="B61" i="5"/>
  <c r="J60" i="5"/>
  <c r="I60" i="5"/>
  <c r="H60" i="5"/>
  <c r="G60" i="5"/>
  <c r="F60" i="5"/>
  <c r="E60" i="5"/>
  <c r="C60" i="5"/>
  <c r="B60" i="5"/>
  <c r="I59" i="5"/>
  <c r="H59" i="5"/>
  <c r="J59" i="5" s="1"/>
  <c r="G59" i="5"/>
  <c r="F59" i="5"/>
  <c r="E59" i="5"/>
  <c r="C59" i="5"/>
  <c r="B59" i="5"/>
  <c r="J58" i="5"/>
  <c r="I58" i="5"/>
  <c r="H58" i="5"/>
  <c r="G58" i="5"/>
  <c r="F58" i="5"/>
  <c r="E58" i="5"/>
  <c r="C58" i="5"/>
  <c r="B58" i="5"/>
  <c r="I57" i="5"/>
  <c r="H57" i="5"/>
  <c r="J57" i="5" s="1"/>
  <c r="G57" i="5"/>
  <c r="F57" i="5"/>
  <c r="E57" i="5"/>
  <c r="C57" i="5"/>
  <c r="B57" i="5"/>
  <c r="J56" i="5"/>
  <c r="I56" i="5"/>
  <c r="H56" i="5"/>
  <c r="F56" i="5"/>
  <c r="E56" i="5"/>
  <c r="C56" i="5"/>
  <c r="B56" i="5"/>
  <c r="I55" i="5"/>
  <c r="H55" i="5"/>
  <c r="J55" i="5" s="1"/>
  <c r="G55" i="5"/>
  <c r="F55" i="5"/>
  <c r="E55" i="5"/>
  <c r="C55" i="5"/>
  <c r="B55" i="5"/>
  <c r="J54" i="5"/>
  <c r="I54" i="5"/>
  <c r="H54" i="5"/>
  <c r="F54" i="5"/>
  <c r="E54" i="5"/>
  <c r="C54" i="5"/>
  <c r="B54" i="5"/>
  <c r="I53" i="5"/>
  <c r="H53" i="5"/>
  <c r="J53" i="5" s="1"/>
  <c r="G53" i="5"/>
  <c r="F53" i="5"/>
  <c r="E53" i="5"/>
  <c r="C53" i="5"/>
  <c r="B53" i="5"/>
  <c r="J52" i="5"/>
  <c r="I52" i="5"/>
  <c r="H52" i="5"/>
  <c r="F52" i="5"/>
  <c r="E52" i="5"/>
  <c r="C52" i="5"/>
  <c r="B52" i="5"/>
  <c r="I51" i="5"/>
  <c r="H51" i="5"/>
  <c r="J51" i="5" s="1"/>
  <c r="F51" i="5"/>
  <c r="E51" i="5"/>
  <c r="C51" i="5"/>
  <c r="B51" i="5"/>
  <c r="I50" i="5"/>
  <c r="H50" i="5"/>
  <c r="F50" i="5"/>
  <c r="E50" i="5"/>
  <c r="C50" i="5"/>
  <c r="B50" i="5"/>
  <c r="I49" i="5"/>
  <c r="H49" i="5"/>
  <c r="J49" i="5" s="1"/>
  <c r="F49" i="5"/>
  <c r="E49" i="5"/>
  <c r="C49" i="5"/>
  <c r="B49" i="5"/>
  <c r="J48" i="5"/>
  <c r="I48" i="5"/>
  <c r="H48" i="5"/>
  <c r="G48" i="5"/>
  <c r="F48" i="5"/>
  <c r="E48" i="5"/>
  <c r="C48" i="5"/>
  <c r="B48" i="5"/>
  <c r="I47" i="5"/>
  <c r="H47" i="5"/>
  <c r="J47" i="5" s="1"/>
  <c r="G47" i="5"/>
  <c r="F47" i="5"/>
  <c r="E47" i="5"/>
  <c r="C47" i="5"/>
  <c r="B47" i="5"/>
  <c r="J46" i="5"/>
  <c r="I46" i="5"/>
  <c r="H46" i="5"/>
  <c r="G46" i="5"/>
  <c r="F46" i="5"/>
  <c r="E46" i="5"/>
  <c r="C46" i="5"/>
  <c r="B46" i="5"/>
  <c r="I45" i="5"/>
  <c r="H45" i="5"/>
  <c r="J45" i="5" s="1"/>
  <c r="G45" i="5"/>
  <c r="F45" i="5"/>
  <c r="E45" i="5"/>
  <c r="C45" i="5"/>
  <c r="B45" i="5"/>
  <c r="J44" i="5"/>
  <c r="I44" i="5"/>
  <c r="H44" i="5"/>
  <c r="G44" i="5"/>
  <c r="F44" i="5"/>
  <c r="E44" i="5"/>
  <c r="C44" i="5"/>
  <c r="B44" i="5"/>
  <c r="I43" i="5"/>
  <c r="H43" i="5"/>
  <c r="J43" i="5" s="1"/>
  <c r="G43" i="5"/>
  <c r="F43" i="5"/>
  <c r="E43" i="5"/>
  <c r="C43" i="5"/>
  <c r="B43" i="5"/>
  <c r="J42" i="5"/>
  <c r="I42" i="5"/>
  <c r="H42" i="5"/>
  <c r="F42" i="5"/>
  <c r="E42" i="5"/>
  <c r="C42" i="5"/>
  <c r="B42" i="5"/>
  <c r="I41" i="5"/>
  <c r="H41" i="5"/>
  <c r="J41" i="5" s="1"/>
  <c r="G41" i="5"/>
  <c r="F41" i="5"/>
  <c r="E41" i="5"/>
  <c r="C41" i="5"/>
  <c r="B41" i="5"/>
  <c r="J40" i="5"/>
  <c r="I40" i="5"/>
  <c r="H40" i="5"/>
  <c r="F40" i="5"/>
  <c r="E40" i="5"/>
  <c r="C40" i="5"/>
  <c r="B40" i="5"/>
  <c r="I39" i="5"/>
  <c r="H39" i="5"/>
  <c r="J39" i="5" s="1"/>
  <c r="G39" i="5"/>
  <c r="F39" i="5"/>
  <c r="E39" i="5"/>
  <c r="C39" i="5"/>
  <c r="B39" i="5"/>
  <c r="J38" i="5"/>
  <c r="I38" i="5"/>
  <c r="H38" i="5"/>
  <c r="G38" i="5"/>
  <c r="F38" i="5"/>
  <c r="E38" i="5"/>
  <c r="C38" i="5"/>
  <c r="B38" i="5"/>
  <c r="I37" i="5"/>
  <c r="H37" i="5"/>
  <c r="J37" i="5" s="1"/>
  <c r="G37" i="5"/>
  <c r="F37" i="5"/>
  <c r="E37" i="5"/>
  <c r="C37" i="5"/>
  <c r="B37" i="5"/>
  <c r="J36" i="5"/>
  <c r="I36" i="5"/>
  <c r="H36" i="5"/>
  <c r="G36" i="5"/>
  <c r="F36" i="5"/>
  <c r="E36" i="5"/>
  <c r="C36" i="5"/>
  <c r="B36" i="5"/>
  <c r="I35" i="5"/>
  <c r="H35" i="5"/>
  <c r="J35" i="5" s="1"/>
  <c r="G35" i="5"/>
  <c r="F35" i="5"/>
  <c r="E35" i="5"/>
  <c r="C35" i="5"/>
  <c r="B35" i="5"/>
  <c r="J34" i="5"/>
  <c r="I34" i="5"/>
  <c r="H34" i="5"/>
  <c r="G34" i="5"/>
  <c r="F34" i="5"/>
  <c r="E34" i="5"/>
  <c r="C34" i="5"/>
  <c r="B34" i="5"/>
  <c r="I33" i="5"/>
  <c r="H33" i="5"/>
  <c r="J33" i="5" s="1"/>
  <c r="G33" i="5"/>
  <c r="F33" i="5"/>
  <c r="E33" i="5"/>
  <c r="C33" i="5"/>
  <c r="B33" i="5"/>
  <c r="J32" i="5"/>
  <c r="I32" i="5"/>
  <c r="H32" i="5"/>
  <c r="G32" i="5"/>
  <c r="F32" i="5"/>
  <c r="E32" i="5"/>
  <c r="C32" i="5"/>
  <c r="B32" i="5"/>
  <c r="I31" i="5"/>
  <c r="H31" i="5"/>
  <c r="J31" i="5" s="1"/>
  <c r="G31" i="5"/>
  <c r="F31" i="5"/>
  <c r="E31" i="5"/>
  <c r="C31" i="5"/>
  <c r="B31" i="5"/>
  <c r="I30" i="5"/>
  <c r="H30" i="5"/>
  <c r="F30" i="5"/>
  <c r="E30" i="5"/>
  <c r="C30" i="5"/>
  <c r="B30" i="5"/>
  <c r="I29" i="5"/>
  <c r="H29" i="5"/>
  <c r="F29" i="5"/>
  <c r="E29" i="5"/>
  <c r="C29" i="5"/>
  <c r="B29" i="5"/>
  <c r="I28" i="5"/>
  <c r="H28" i="5"/>
  <c r="F28" i="5"/>
  <c r="E28" i="5"/>
  <c r="C28" i="5"/>
  <c r="B28" i="5"/>
  <c r="I27" i="5"/>
  <c r="H27" i="5"/>
  <c r="F27" i="5"/>
  <c r="E27" i="5"/>
  <c r="C27" i="5"/>
  <c r="B27" i="5"/>
  <c r="J26" i="5"/>
  <c r="I26" i="5"/>
  <c r="H26" i="5"/>
  <c r="F26" i="5"/>
  <c r="E26" i="5"/>
  <c r="C26" i="5"/>
  <c r="B26" i="5"/>
  <c r="I25" i="5"/>
  <c r="H25" i="5"/>
  <c r="F25" i="5"/>
  <c r="E25" i="5"/>
  <c r="C25" i="5"/>
  <c r="B25" i="5"/>
  <c r="I24" i="5"/>
  <c r="H24" i="5"/>
  <c r="F24" i="5"/>
  <c r="E24" i="5"/>
  <c r="C24" i="5"/>
  <c r="B24" i="5"/>
  <c r="I23" i="5"/>
  <c r="H23" i="5"/>
  <c r="F23" i="5"/>
  <c r="E23" i="5"/>
  <c r="C23" i="5"/>
  <c r="B23" i="5"/>
  <c r="I22" i="5"/>
  <c r="H22" i="5"/>
  <c r="F22" i="5"/>
  <c r="E22" i="5"/>
  <c r="C22" i="5"/>
  <c r="B22" i="5"/>
  <c r="I21" i="5"/>
  <c r="H21" i="5"/>
  <c r="F21" i="5"/>
  <c r="E21" i="5"/>
  <c r="C21" i="5"/>
  <c r="B21" i="5"/>
  <c r="I20" i="5"/>
  <c r="H20" i="5"/>
  <c r="F20" i="5"/>
  <c r="E20" i="5"/>
  <c r="C20" i="5"/>
  <c r="B20" i="5"/>
  <c r="I19" i="5"/>
  <c r="H19" i="5"/>
  <c r="F19" i="5"/>
  <c r="E19" i="5"/>
  <c r="C19" i="5"/>
  <c r="B19" i="5"/>
  <c r="I18" i="5"/>
  <c r="H18" i="5"/>
  <c r="F18" i="5"/>
  <c r="E18" i="5"/>
  <c r="C18" i="5"/>
  <c r="B18" i="5"/>
  <c r="I17" i="5"/>
  <c r="H17" i="5"/>
  <c r="F17" i="5"/>
  <c r="E17" i="5"/>
  <c r="C17" i="5"/>
  <c r="B17" i="5"/>
  <c r="I16" i="5"/>
  <c r="H16" i="5"/>
  <c r="F16" i="5"/>
  <c r="E16" i="5"/>
  <c r="C16" i="5"/>
  <c r="B16" i="5"/>
  <c r="I15" i="5"/>
  <c r="H15" i="5"/>
  <c r="F15" i="5"/>
  <c r="E15" i="5"/>
  <c r="C15" i="5"/>
  <c r="B15" i="5"/>
  <c r="I14" i="5"/>
  <c r="H14" i="5"/>
  <c r="F14" i="5"/>
  <c r="E14" i="5"/>
  <c r="C14" i="5"/>
  <c r="B14" i="5"/>
  <c r="I13" i="5"/>
  <c r="H13" i="5"/>
  <c r="F13" i="5"/>
  <c r="E13" i="5"/>
  <c r="C13" i="5"/>
  <c r="B13" i="5"/>
  <c r="I12" i="5"/>
  <c r="H12" i="5"/>
  <c r="F12" i="5"/>
  <c r="E12" i="5"/>
  <c r="C12" i="5"/>
  <c r="B12" i="5"/>
  <c r="I11" i="5"/>
  <c r="H11" i="5"/>
  <c r="F11" i="5"/>
  <c r="E11" i="5"/>
  <c r="C11" i="5"/>
  <c r="B11" i="5"/>
  <c r="I10" i="5"/>
  <c r="H10" i="5"/>
  <c r="F10" i="5"/>
  <c r="E10" i="5"/>
  <c r="C10" i="5"/>
  <c r="B10" i="5"/>
  <c r="I9" i="5"/>
  <c r="H9" i="5"/>
  <c r="F9" i="5"/>
  <c r="E9" i="5"/>
  <c r="C9" i="5"/>
  <c r="B9" i="5"/>
  <c r="I8" i="5"/>
  <c r="H8" i="5"/>
  <c r="F8" i="5"/>
  <c r="G8" i="5" s="1"/>
  <c r="E8" i="5"/>
  <c r="C8" i="5"/>
  <c r="B8" i="5"/>
  <c r="I7" i="5"/>
  <c r="H7" i="5"/>
  <c r="J7" i="5" s="1"/>
  <c r="F7" i="5"/>
  <c r="E7" i="5"/>
  <c r="C7" i="5"/>
  <c r="B7" i="5"/>
  <c r="I6" i="5"/>
  <c r="H6" i="5"/>
  <c r="F6" i="5"/>
  <c r="E6" i="5"/>
  <c r="C6" i="5"/>
  <c r="B6" i="5"/>
  <c r="I5" i="5"/>
  <c r="H5" i="5"/>
  <c r="F5" i="5"/>
  <c r="E5" i="5"/>
  <c r="C5" i="5"/>
  <c r="B5" i="5"/>
  <c r="J4" i="5"/>
  <c r="I4" i="5"/>
  <c r="H4" i="5"/>
  <c r="F4" i="5"/>
  <c r="E4" i="5"/>
  <c r="C4" i="5"/>
  <c r="B4" i="5"/>
  <c r="H107" i="4"/>
  <c r="J315" i="5" s="1"/>
  <c r="H106" i="4"/>
  <c r="G311" i="5" s="1"/>
  <c r="H105" i="4"/>
  <c r="G309" i="5" s="1"/>
  <c r="H104" i="4"/>
  <c r="H103" i="4"/>
  <c r="G302" i="5" s="1"/>
  <c r="H102" i="4"/>
  <c r="G298" i="5" s="1"/>
  <c r="H101" i="4"/>
  <c r="G296" i="5" s="1"/>
  <c r="H100" i="4"/>
  <c r="J293" i="5" s="1"/>
  <c r="H99" i="4"/>
  <c r="J289" i="5" s="1"/>
  <c r="H98" i="4"/>
  <c r="J287" i="5" s="1"/>
  <c r="H97" i="4"/>
  <c r="J283" i="5" s="1"/>
  <c r="H96" i="4"/>
  <c r="G281" i="5" s="1"/>
  <c r="H95" i="4"/>
  <c r="G277" i="5" s="1"/>
  <c r="H94" i="4"/>
  <c r="G276" i="5" s="1"/>
  <c r="H93" i="4"/>
  <c r="G272" i="5" s="1"/>
  <c r="H92" i="4"/>
  <c r="J269" i="5" s="1"/>
  <c r="H91" i="4"/>
  <c r="G266" i="5" s="1"/>
  <c r="H90" i="4"/>
  <c r="G262" i="5" s="1"/>
  <c r="H89" i="4"/>
  <c r="J259" i="5" s="1"/>
  <c r="H88" i="4"/>
  <c r="J257" i="5" s="1"/>
  <c r="H87" i="4"/>
  <c r="J253" i="5" s="1"/>
  <c r="H86" i="4"/>
  <c r="J251" i="5" s="1"/>
  <c r="H85" i="4"/>
  <c r="G247" i="5" s="1"/>
  <c r="H84" i="4"/>
  <c r="G245" i="5" s="1"/>
  <c r="H83" i="4"/>
  <c r="G242" i="5" s="1"/>
  <c r="H82" i="4"/>
  <c r="G238" i="5" s="1"/>
  <c r="H81" i="4"/>
  <c r="H80" i="4"/>
  <c r="G232" i="5" s="1"/>
  <c r="H79" i="4"/>
  <c r="G230" i="5" s="1"/>
  <c r="H78" i="4"/>
  <c r="G227" i="5" s="1"/>
  <c r="H77" i="4"/>
  <c r="G223" i="5" s="1"/>
  <c r="H76" i="4"/>
  <c r="G221" i="5" s="1"/>
  <c r="H75" i="4"/>
  <c r="G217" i="5" s="1"/>
  <c r="H74" i="4"/>
  <c r="G215" i="5" s="1"/>
  <c r="H73" i="4"/>
  <c r="G213" i="5" s="1"/>
  <c r="H72" i="4"/>
  <c r="G210" i="5" s="1"/>
  <c r="H71" i="4"/>
  <c r="G206" i="5" s="1"/>
  <c r="H70" i="4"/>
  <c r="H69" i="4"/>
  <c r="G200" i="5" s="1"/>
  <c r="H68" i="4"/>
  <c r="G198" i="5" s="1"/>
  <c r="H67" i="4"/>
  <c r="J193" i="5" s="1"/>
  <c r="H66" i="4"/>
  <c r="G191" i="5" s="1"/>
  <c r="H65" i="4"/>
  <c r="G189" i="5" s="1"/>
  <c r="H64" i="4"/>
  <c r="G185" i="5" s="1"/>
  <c r="H63" i="4"/>
  <c r="G181" i="5" s="1"/>
  <c r="H62" i="4"/>
  <c r="G180" i="5" s="1"/>
  <c r="H61" i="4"/>
  <c r="H60" i="4"/>
  <c r="G174" i="5" s="1"/>
  <c r="H59" i="4"/>
  <c r="G170" i="5" s="1"/>
  <c r="H58" i="4"/>
  <c r="G166" i="5" s="1"/>
  <c r="H57" i="4"/>
  <c r="G164" i="5" s="1"/>
  <c r="H56" i="4"/>
  <c r="J160" i="5" s="1"/>
  <c r="H55" i="4"/>
  <c r="J158" i="5" s="1"/>
  <c r="H54" i="4"/>
  <c r="H53" i="4"/>
  <c r="G152" i="5" s="1"/>
  <c r="H52" i="4"/>
  <c r="G148" i="5" s="1"/>
  <c r="H51" i="4"/>
  <c r="J146" i="5" s="1"/>
  <c r="H50" i="4"/>
  <c r="H49" i="4"/>
  <c r="H48" i="4"/>
  <c r="G138" i="5" s="1"/>
  <c r="H47" i="4"/>
  <c r="H46" i="4"/>
  <c r="H45" i="4"/>
  <c r="H44" i="4"/>
  <c r="G124" i="5" s="1"/>
  <c r="H43" i="4"/>
  <c r="G122" i="5" s="1"/>
  <c r="H42" i="4"/>
  <c r="G120" i="5" s="1"/>
  <c r="H41" i="4"/>
  <c r="G116" i="5" s="1"/>
  <c r="H40" i="4"/>
  <c r="J112" i="5" s="1"/>
  <c r="H39" i="4"/>
  <c r="J110" i="5" s="1"/>
  <c r="H38" i="4"/>
  <c r="H37" i="4"/>
  <c r="G104" i="5" s="1"/>
  <c r="H36" i="4"/>
  <c r="G100" i="5" s="1"/>
  <c r="H35" i="4"/>
  <c r="J98" i="5" s="1"/>
  <c r="H34" i="4"/>
  <c r="H33" i="4"/>
  <c r="H32" i="4"/>
  <c r="G90" i="5" s="1"/>
  <c r="H31" i="4"/>
  <c r="H30" i="4"/>
  <c r="H29" i="4"/>
  <c r="H28" i="4"/>
  <c r="G78" i="5" s="1"/>
  <c r="H27" i="4"/>
  <c r="G74" i="5" s="1"/>
  <c r="H26" i="4"/>
  <c r="G72" i="5" s="1"/>
  <c r="H25" i="4"/>
  <c r="G68" i="5" s="1"/>
  <c r="H24" i="4"/>
  <c r="J64" i="5" s="1"/>
  <c r="H23" i="4"/>
  <c r="J62" i="5" s="1"/>
  <c r="H22" i="4"/>
  <c r="H21" i="4"/>
  <c r="G56" i="5" s="1"/>
  <c r="H20" i="4"/>
  <c r="G54" i="5" s="1"/>
  <c r="H19" i="4"/>
  <c r="J50" i="5" s="1"/>
  <c r="H18" i="4"/>
  <c r="H17" i="4"/>
  <c r="H16" i="4"/>
  <c r="G42" i="5" s="1"/>
  <c r="H15" i="4"/>
  <c r="H14" i="4"/>
  <c r="H13" i="4"/>
  <c r="H12" i="4"/>
  <c r="G29" i="5" s="1"/>
  <c r="H11" i="4"/>
  <c r="G25" i="5" s="1"/>
  <c r="H10" i="4"/>
  <c r="G23" i="5" s="1"/>
  <c r="H9" i="4"/>
  <c r="G19" i="5" s="1"/>
  <c r="H8" i="4"/>
  <c r="J16" i="5" s="1"/>
  <c r="H7" i="4"/>
  <c r="H6" i="4"/>
  <c r="J10" i="5" s="1"/>
  <c r="H5" i="4"/>
  <c r="J8" i="5" s="1"/>
  <c r="H4" i="4"/>
  <c r="D41" i="3"/>
  <c r="C41" i="3"/>
  <c r="D40" i="3"/>
  <c r="C40" i="3"/>
  <c r="D39" i="3"/>
  <c r="C39" i="3"/>
  <c r="D38" i="3"/>
  <c r="C38" i="3"/>
  <c r="D37" i="3"/>
  <c r="C37" i="3"/>
  <c r="I36" i="3"/>
  <c r="F36" i="3"/>
  <c r="D36" i="3"/>
  <c r="C36" i="3"/>
  <c r="I35" i="3"/>
  <c r="F35" i="3"/>
  <c r="D35" i="3"/>
  <c r="C35" i="3"/>
  <c r="I34" i="3"/>
  <c r="F34" i="3"/>
  <c r="D34" i="3"/>
  <c r="C34" i="3"/>
  <c r="B29" i="3"/>
  <c r="H12" i="3"/>
  <c r="H11" i="3"/>
  <c r="I10" i="3"/>
  <c r="H10" i="3"/>
  <c r="G30" i="5" l="1"/>
  <c r="G28" i="5"/>
  <c r="J30" i="5"/>
  <c r="J28" i="5"/>
  <c r="J29" i="5"/>
  <c r="G26" i="5"/>
  <c r="G27" i="5"/>
  <c r="J27" i="5"/>
  <c r="J25" i="5"/>
  <c r="J24" i="5"/>
  <c r="J22" i="5"/>
  <c r="G24" i="5"/>
  <c r="G22" i="5"/>
  <c r="J23" i="5"/>
  <c r="J19" i="5"/>
  <c r="G20" i="5"/>
  <c r="D30" i="11" s="1"/>
  <c r="J20" i="5"/>
  <c r="G21" i="5"/>
  <c r="J21" i="5"/>
  <c r="G10" i="5"/>
  <c r="J12" i="5"/>
  <c r="M30" i="11"/>
  <c r="J11" i="5"/>
  <c r="I6" i="3"/>
  <c r="G12" i="5"/>
  <c r="J17" i="5"/>
  <c r="J15" i="5"/>
  <c r="J18" i="5"/>
  <c r="J13" i="5"/>
  <c r="E6" i="3"/>
  <c r="J9" i="5"/>
  <c r="G5" i="5"/>
  <c r="G6" i="5"/>
  <c r="D12" i="11" s="1"/>
  <c r="G4" i="5"/>
  <c r="J6" i="5"/>
  <c r="J5" i="5"/>
  <c r="G7" i="5"/>
  <c r="G11" i="5"/>
  <c r="G17" i="5"/>
  <c r="G9" i="5"/>
  <c r="J30" i="11"/>
  <c r="G111" i="5"/>
  <c r="G51" i="5"/>
  <c r="G256" i="5"/>
  <c r="J258" i="5"/>
  <c r="J290" i="5"/>
  <c r="G303" i="5"/>
  <c r="J309" i="5"/>
  <c r="G301" i="5"/>
  <c r="J307" i="5"/>
  <c r="G61" i="5"/>
  <c r="G97" i="5"/>
  <c r="J254" i="5"/>
  <c r="G267" i="5"/>
  <c r="J286" i="5"/>
  <c r="J305" i="5"/>
  <c r="M31" i="11"/>
  <c r="G99" i="5"/>
  <c r="G145" i="5"/>
  <c r="G161" i="5"/>
  <c r="J194" i="5"/>
  <c r="G205" i="5"/>
  <c r="J243" i="5"/>
  <c r="G254" i="5"/>
  <c r="J241" i="5"/>
  <c r="G218" i="5"/>
  <c r="G233" i="5"/>
  <c r="G265" i="5"/>
  <c r="J303" i="5"/>
  <c r="G184" i="5"/>
  <c r="J186" i="5"/>
  <c r="G199" i="5"/>
  <c r="G216" i="5"/>
  <c r="J218" i="5"/>
  <c r="G231" i="5"/>
  <c r="G248" i="5"/>
  <c r="J250" i="5"/>
  <c r="G263" i="5"/>
  <c r="G280" i="5"/>
  <c r="J282" i="5"/>
  <c r="G295" i="5"/>
  <c r="P29" i="11" s="1"/>
  <c r="J301" i="5"/>
  <c r="G312" i="5"/>
  <c r="J314" i="5"/>
  <c r="F30" i="11"/>
  <c r="G89" i="5"/>
  <c r="G113" i="5"/>
  <c r="G157" i="5"/>
  <c r="G194" i="5"/>
  <c r="G241" i="5"/>
  <c r="J256" i="5"/>
  <c r="G186" i="5"/>
  <c r="J31" i="11" s="1"/>
  <c r="G201" i="5"/>
  <c r="J220" i="5"/>
  <c r="G282" i="5"/>
  <c r="G297" i="5"/>
  <c r="G314" i="5"/>
  <c r="R30" i="11" s="1"/>
  <c r="G182" i="5"/>
  <c r="J184" i="5"/>
  <c r="G197" i="5"/>
  <c r="G214" i="5"/>
  <c r="J216" i="5"/>
  <c r="G229" i="5"/>
  <c r="G246" i="5"/>
  <c r="J248" i="5"/>
  <c r="G261" i="5"/>
  <c r="J267" i="5"/>
  <c r="G278" i="5"/>
  <c r="J280" i="5"/>
  <c r="G293" i="5"/>
  <c r="P30" i="11" s="1"/>
  <c r="J299" i="5"/>
  <c r="G310" i="5"/>
  <c r="J312" i="5"/>
  <c r="G63" i="5"/>
  <c r="G109" i="5"/>
  <c r="G137" i="5"/>
  <c r="G147" i="5"/>
  <c r="G159" i="5"/>
  <c r="G209" i="5"/>
  <c r="G258" i="5"/>
  <c r="G290" i="5"/>
  <c r="G305" i="5"/>
  <c r="G207" i="5"/>
  <c r="J182" i="5"/>
  <c r="G195" i="5"/>
  <c r="G212" i="5"/>
  <c r="J214" i="5"/>
  <c r="G244" i="5"/>
  <c r="J246" i="5"/>
  <c r="G259" i="5"/>
  <c r="J265" i="5"/>
  <c r="J278" i="5"/>
  <c r="G291" i="5"/>
  <c r="J297" i="5"/>
  <c r="G308" i="5"/>
  <c r="J310" i="5"/>
  <c r="G14" i="5"/>
  <c r="G16" i="5"/>
  <c r="G18" i="5"/>
  <c r="G102" i="5"/>
  <c r="G118" i="5"/>
  <c r="G136" i="5"/>
  <c r="G193" i="5"/>
  <c r="G13" i="5"/>
  <c r="G15" i="5"/>
  <c r="G49" i="5"/>
  <c r="G65" i="5"/>
  <c r="G40" i="5"/>
  <c r="G50" i="5"/>
  <c r="G52" i="5"/>
  <c r="G62" i="5"/>
  <c r="G66" i="5"/>
  <c r="G70" i="5"/>
  <c r="G110" i="5"/>
  <c r="G30" i="11" s="1"/>
  <c r="G114" i="5"/>
  <c r="I31" i="11" s="1"/>
  <c r="G126" i="5"/>
  <c r="G146" i="5"/>
  <c r="G150" i="5"/>
  <c r="G158" i="5"/>
  <c r="G168" i="5"/>
  <c r="F31" i="11" s="1"/>
  <c r="J199" i="5"/>
  <c r="J212" i="5"/>
  <c r="J244" i="5"/>
  <c r="J263" i="5"/>
  <c r="G289" i="5"/>
  <c r="J295" i="5"/>
  <c r="G306" i="5"/>
  <c r="Q31" i="11" s="1"/>
  <c r="J308" i="5"/>
  <c r="J178" i="5"/>
  <c r="G208" i="5"/>
  <c r="J210" i="5"/>
  <c r="G240" i="5"/>
  <c r="J242" i="5"/>
  <c r="G255" i="5"/>
  <c r="J261" i="5"/>
  <c r="J274" i="5"/>
  <c r="G287" i="5"/>
  <c r="G304" i="5"/>
  <c r="Q29" i="11" s="1"/>
  <c r="J306" i="5"/>
  <c r="F29" i="11"/>
  <c r="G64" i="5"/>
  <c r="G76" i="5"/>
  <c r="G88" i="5"/>
  <c r="G98" i="5"/>
  <c r="G112" i="5"/>
  <c r="G160" i="5"/>
  <c r="G162" i="5"/>
  <c r="G172" i="5"/>
  <c r="G257" i="5"/>
  <c r="J208" i="5"/>
  <c r="J240" i="5"/>
  <c r="G253" i="5"/>
  <c r="G270" i="5"/>
  <c r="J272" i="5"/>
  <c r="G285" i="5"/>
  <c r="J291" i="5"/>
  <c r="J304" i="5"/>
  <c r="J302" i="5"/>
  <c r="G315" i="5"/>
  <c r="J66" i="5"/>
  <c r="J114" i="5"/>
  <c r="G234" i="5"/>
  <c r="G249" i="5"/>
  <c r="J255" i="5"/>
  <c r="J268" i="5"/>
  <c r="J300" i="5"/>
  <c r="G313" i="5"/>
  <c r="J14" i="5"/>
  <c r="J162" i="5"/>
  <c r="J266" i="5"/>
  <c r="G279" i="5"/>
  <c r="J285" i="5"/>
  <c r="J298" i="5"/>
  <c r="G6" i="3"/>
  <c r="J206" i="5"/>
  <c r="X73" i="11"/>
  <c r="K14" i="3" s="1"/>
  <c r="X69" i="11"/>
  <c r="K10" i="3" s="1"/>
  <c r="W73" i="11"/>
  <c r="N14" i="3" s="1"/>
  <c r="W69" i="11"/>
  <c r="N10" i="3" s="1"/>
  <c r="V73" i="11"/>
  <c r="M14" i="3" s="1"/>
  <c r="V69" i="11"/>
  <c r="M10" i="3" s="1"/>
  <c r="U73" i="11"/>
  <c r="L14" i="3" s="1"/>
  <c r="U69" i="11"/>
  <c r="L10" i="3" s="1"/>
  <c r="X72" i="11"/>
  <c r="K13" i="3" s="1"/>
  <c r="W72" i="11"/>
  <c r="N13" i="3" s="1"/>
  <c r="V72" i="11"/>
  <c r="M13" i="3" s="1"/>
  <c r="U72" i="11"/>
  <c r="L13" i="3" s="1"/>
  <c r="X71" i="11"/>
  <c r="K12" i="3" s="1"/>
  <c r="W71" i="11"/>
  <c r="N12" i="3" s="1"/>
  <c r="V71" i="11"/>
  <c r="M12" i="3" s="1"/>
  <c r="U71" i="11"/>
  <c r="L12" i="3" s="1"/>
  <c r="X70" i="11"/>
  <c r="K11" i="3" s="1"/>
  <c r="W70" i="11"/>
  <c r="N11" i="3" s="1"/>
  <c r="V70" i="11"/>
  <c r="M11" i="3" s="1"/>
  <c r="U70" i="11"/>
  <c r="L11" i="3" s="1"/>
  <c r="J234" i="5"/>
  <c r="G264" i="5"/>
  <c r="J200" i="5"/>
  <c r="J232" i="5"/>
  <c r="J264" i="5"/>
  <c r="G294" i="5"/>
  <c r="J296" i="5"/>
  <c r="C30" i="11" l="1"/>
  <c r="D29" i="11"/>
  <c r="C36" i="11" s="1"/>
  <c r="B36" i="11" s="1"/>
  <c r="D31" i="11"/>
  <c r="G29" i="11"/>
  <c r="C29" i="11"/>
  <c r="H31" i="11"/>
  <c r="B14" i="11"/>
  <c r="E31" i="11"/>
  <c r="M29" i="11"/>
  <c r="C45" i="11" s="1"/>
  <c r="B45" i="11" s="1"/>
  <c r="C14" i="11"/>
  <c r="L30" i="11"/>
  <c r="M4" i="11"/>
  <c r="N31" i="11"/>
  <c r="B30" i="11"/>
  <c r="M2" i="11"/>
  <c r="H30" i="11"/>
  <c r="C26" i="11"/>
  <c r="M3" i="11"/>
  <c r="N29" i="11"/>
  <c r="L3" i="11"/>
  <c r="P31" i="11"/>
  <c r="B12" i="11"/>
  <c r="K30" i="11"/>
  <c r="K3" i="11"/>
  <c r="K29" i="11"/>
  <c r="I30" i="11"/>
  <c r="K2" i="11"/>
  <c r="H29" i="11"/>
  <c r="B13" i="11"/>
  <c r="K31" i="11"/>
  <c r="L4" i="11"/>
  <c r="C12" i="11"/>
  <c r="C13" i="11"/>
  <c r="D14" i="11"/>
  <c r="G31" i="11"/>
  <c r="C39" i="11" s="1"/>
  <c r="B39" i="11" s="1"/>
  <c r="N30" i="11"/>
  <c r="B29" i="11"/>
  <c r="L2" i="11"/>
  <c r="K4" i="11"/>
  <c r="O29" i="11"/>
  <c r="I29" i="11"/>
  <c r="C31" i="11"/>
  <c r="C35" i="11" s="1"/>
  <c r="B35" i="11" s="1"/>
  <c r="E29" i="11"/>
  <c r="J29" i="11"/>
  <c r="C42" i="11" s="1"/>
  <c r="B42" i="11" s="1"/>
  <c r="C22" i="11"/>
  <c r="C19" i="11"/>
  <c r="O30" i="11"/>
  <c r="D25" i="11"/>
  <c r="H4" i="11"/>
  <c r="D13" i="11"/>
  <c r="C38" i="11"/>
  <c r="B38" i="11" s="1"/>
  <c r="O31" i="11"/>
  <c r="B31" i="11"/>
  <c r="D26" i="11"/>
  <c r="B19" i="11"/>
  <c r="C23" i="11"/>
  <c r="B17" i="11"/>
  <c r="D22" i="11"/>
  <c r="H2" i="11"/>
  <c r="B3" i="11"/>
  <c r="B4" i="11"/>
  <c r="B23" i="11"/>
  <c r="B16" i="11"/>
  <c r="H3" i="11"/>
  <c r="C25" i="11"/>
  <c r="B26" i="11"/>
  <c r="C15" i="11"/>
  <c r="C20" i="11"/>
  <c r="B24" i="11"/>
  <c r="C16" i="11"/>
  <c r="G3" i="11"/>
  <c r="G2" i="11"/>
  <c r="B18" i="11"/>
  <c r="D18" i="11"/>
  <c r="R29" i="11"/>
  <c r="D16" i="11"/>
  <c r="D23" i="11"/>
  <c r="D21" i="11"/>
  <c r="F4" i="11"/>
  <c r="B25" i="11"/>
  <c r="C18" i="11"/>
  <c r="D15" i="11"/>
  <c r="B22" i="11"/>
  <c r="F2" i="11"/>
  <c r="E30" i="11"/>
  <c r="R31" i="11"/>
  <c r="C21" i="11"/>
  <c r="D17" i="11"/>
  <c r="D24" i="11"/>
  <c r="B20" i="11"/>
  <c r="L29" i="11"/>
  <c r="L31" i="11"/>
  <c r="G4" i="11"/>
  <c r="B15" i="11"/>
  <c r="F3" i="11"/>
  <c r="D20" i="11"/>
  <c r="D19" i="11"/>
  <c r="B21" i="11"/>
  <c r="Q30" i="11"/>
  <c r="C24" i="11"/>
  <c r="B2" i="11"/>
  <c r="C17" i="11"/>
  <c r="C41" i="11" l="1"/>
  <c r="B41" i="11" s="1"/>
  <c r="C43" i="11"/>
  <c r="B43" i="11" s="1"/>
  <c r="C3" i="11"/>
  <c r="E3" i="11" s="1"/>
  <c r="J3" i="11" s="1"/>
  <c r="C34" i="11"/>
  <c r="B34" i="11" s="1"/>
  <c r="C40" i="11"/>
  <c r="B40" i="11" s="1"/>
  <c r="C2" i="11"/>
  <c r="B28" i="3" s="1"/>
  <c r="C37" i="11"/>
  <c r="B37" i="11" s="1"/>
  <c r="C4" i="11"/>
  <c r="E4" i="11" s="1"/>
  <c r="J4" i="11" s="1"/>
  <c r="I3" i="11"/>
  <c r="I4" i="11"/>
  <c r="C44" i="11"/>
  <c r="B44" i="11" s="1"/>
  <c r="I2" i="11"/>
  <c r="B27" i="3"/>
  <c r="E2" i="11" l="1"/>
  <c r="J2" i="11" s="1"/>
  <c r="B26" i="3" l="1"/>
  <c r="B9" i="11"/>
  <c r="F8" i="11"/>
  <c r="G11" i="3" s="1"/>
  <c r="E8" i="11"/>
  <c r="D8" i="11"/>
  <c r="C8" i="11"/>
  <c r="A8" i="11"/>
  <c r="E7" i="11"/>
  <c r="D7" i="11"/>
  <c r="C7" i="11"/>
  <c r="F9" i="11"/>
  <c r="G12" i="3" s="1"/>
  <c r="B7" i="11"/>
  <c r="D9" i="11"/>
  <c r="C9" i="11"/>
  <c r="A9" i="11"/>
  <c r="B8" i="11"/>
  <c r="F7" i="11"/>
  <c r="G10" i="3" s="1"/>
  <c r="E9" i="11"/>
  <c r="A7" i="11"/>
  <c r="D63" i="11" l="1"/>
  <c r="D52" i="11"/>
  <c r="D57" i="11"/>
  <c r="D62" i="11"/>
  <c r="D67" i="11"/>
  <c r="D56" i="11"/>
  <c r="D61" i="11"/>
  <c r="D66" i="11"/>
  <c r="D55" i="11"/>
  <c r="A50" i="11"/>
  <c r="D60" i="11"/>
  <c r="D65" i="11"/>
  <c r="D54" i="11"/>
  <c r="D59" i="11"/>
  <c r="D64" i="11"/>
  <c r="D53" i="11"/>
  <c r="D58" i="11"/>
  <c r="B12" i="3"/>
  <c r="E48" i="11"/>
  <c r="F10" i="3"/>
  <c r="B49" i="11"/>
  <c r="C11" i="3"/>
  <c r="D50" i="11"/>
  <c r="E12" i="3"/>
  <c r="B48" i="11"/>
  <c r="C10" i="3"/>
  <c r="C6" i="3"/>
  <c r="B30" i="3"/>
  <c r="K6" i="3"/>
  <c r="C58" i="11"/>
  <c r="C63" i="11"/>
  <c r="C52" i="11"/>
  <c r="C57" i="11"/>
  <c r="C62" i="11"/>
  <c r="C67" i="11"/>
  <c r="C56" i="11"/>
  <c r="C61" i="11"/>
  <c r="C66" i="11"/>
  <c r="C55" i="11"/>
  <c r="C60" i="11"/>
  <c r="C65" i="11"/>
  <c r="C54" i="11"/>
  <c r="C59" i="11"/>
  <c r="A49" i="11"/>
  <c r="C64" i="11"/>
  <c r="C53" i="11"/>
  <c r="B11" i="3"/>
  <c r="C50" i="11"/>
  <c r="D12" i="3"/>
  <c r="C48" i="11"/>
  <c r="D10" i="3"/>
  <c r="D48" i="11"/>
  <c r="E10" i="3"/>
  <c r="C49" i="11"/>
  <c r="D11" i="3"/>
  <c r="D49" i="11"/>
  <c r="E11" i="3"/>
  <c r="E49" i="11"/>
  <c r="F11" i="3"/>
  <c r="B53" i="11"/>
  <c r="B58" i="11"/>
  <c r="B63" i="11"/>
  <c r="A48" i="11"/>
  <c r="B52" i="11"/>
  <c r="B57" i="11"/>
  <c r="B62" i="11"/>
  <c r="B67" i="11"/>
  <c r="B56" i="11"/>
  <c r="B61" i="11"/>
  <c r="B66" i="11"/>
  <c r="B55" i="11"/>
  <c r="B60" i="11"/>
  <c r="B65" i="11"/>
  <c r="B54" i="11"/>
  <c r="B59" i="11"/>
  <c r="B64" i="11"/>
  <c r="B10" i="3"/>
  <c r="B25" i="3"/>
  <c r="A6" i="3"/>
  <c r="E50" i="11"/>
  <c r="F12" i="3"/>
  <c r="B50" i="11"/>
  <c r="C12" i="3"/>
  <c r="I12" i="3" l="1"/>
  <c r="I11" i="3"/>
</calcChain>
</file>

<file path=xl/sharedStrings.xml><?xml version="1.0" encoding="utf-8"?>
<sst xmlns="http://schemas.openxmlformats.org/spreadsheetml/2006/main" count="2022" uniqueCount="325">
  <si>
    <t>PORRA MUNDIAL 2026</t>
  </si>
  <si>
    <t>FIFA WORLD CUP 26  ·  USA · CANADÁ · MÉXICO</t>
  </si>
  <si>
    <t>Grupo Papinenes · Porra privada · Pronósticos, clasificación automática y apuestas especiales</t>
  </si>
  <si>
    <t>Jugadores:  Álvaro   ·   Papá   ·   Diego</t>
  </si>
  <si>
    <t>INSTRUCCIONES</t>
  </si>
  <si>
    <t>Guía paso a paso para usar la porra sin tocar fórmulas.</t>
  </si>
  <si>
    <t>1</t>
  </si>
  <si>
    <t>Empieza por tu pestaña</t>
  </si>
  <si>
    <t>Busca la pestaña con tu nombre. Ahí rellenas todo lo tuyo: goles de cada partido, clasificado en eliminatorias y apuestas especiales. Solo escribe en celdas amarillas. Las celdas azules son fórmulas y las grises son referencias de otras pestañas.</t>
  </si>
  <si>
    <t>2</t>
  </si>
  <si>
    <t>Pronósticos de partidos</t>
  </si>
  <si>
    <t>En fase de grupos rellena Mis goles local y Mis goles visit.; la columna Clasificado aparece con '-' y no se usa. En octavos, cuartos, semifinales y final, además de los goles a 90 minutos, elige Clasificado: Local o Visitante.</t>
  </si>
  <si>
    <t>3</t>
  </si>
  <si>
    <t>Apuestas especiales</t>
  </si>
  <si>
    <t>En la parte inferior de tu pestaña escribe tus apuestas especiales antes de que empiece el torneo. El resultado oficial de esas apuestas se rellena después en Resumen, dentro del bloque Apuestas especiales.</t>
  </si>
  <si>
    <t>4</t>
  </si>
  <si>
    <t>Resultados reales</t>
  </si>
  <si>
    <t>La persona que administre la porra usa Partidos. En grupos rellena Resultado local y Resultado visitante. En eliminatorias rellena también Clasificado, que es quien pasa la ronda aunque sea en prórroga o penaltis.</t>
  </si>
  <si>
    <t>5</t>
  </si>
  <si>
    <t>Qué mirar durante el torneo</t>
  </si>
  <si>
    <t>Resumen es el dashboard principal: líder, clasificación completa, últimos partidos, análisis por jugador y apuestas especiales. Pronosticos consolida lo que ha puesto cada jugador y es de solo lectura.</t>
  </si>
  <si>
    <t>6</t>
  </si>
  <si>
    <t>Configuración y hojas técnicas</t>
  </si>
  <si>
    <t>Puntuacion permite cambiar los puntos de cada regla. Helpers &gt;&gt; separa las hojas de trabajo. _Helpers contiene cálculos internos y no requiere input.</t>
  </si>
  <si>
    <t>Pestañas con input: tu nombre, Partidos, Resumen (solo resultados oficiales de apuestas especiales) y Puntuacion.</t>
  </si>
  <si>
    <t>Pestañas sin input: Pronosticos, Helpers &gt;&gt; y _Helpers. Regla visual: amarillo = input; azul = fórmula; gris = referencia.</t>
  </si>
  <si>
    <t>Requisitos: Microsoft Excel 2010 o superior (Windows/Mac). No usa macros.</t>
  </si>
  <si>
    <t>RESUMEN — DASHBOARD</t>
  </si>
  <si>
    <t>Todo se calcula solo. Lo único editable aquí es, en amarillo, el resultado oficial de las apuestas especiales.</t>
  </si>
  <si>
    <t>Indicadores del torneo</t>
  </si>
  <si>
    <t>LÍDER</t>
  </si>
  <si>
    <t>PUNTOS DEL LÍDER</t>
  </si>
  <si>
    <t>PARTIDOS JUGADOS</t>
  </si>
  <si>
    <t>PARTIDOS PENDIENTES</t>
  </si>
  <si>
    <t>PROGRESO TORNEO</t>
  </si>
  <si>
    <t>MEDIA PTS/PARTIDO LÍDER</t>
  </si>
  <si>
    <t>JUGADORES</t>
  </si>
  <si>
    <t>Clasificación general</t>
  </si>
  <si>
    <t>Últimos partidos jugados</t>
  </si>
  <si>
    <t>Pos.</t>
  </si>
  <si>
    <t>Jugador</t>
  </si>
  <si>
    <t>Puntos</t>
  </si>
  <si>
    <t>Exactos</t>
  </si>
  <si>
    <t>Parciales</t>
  </si>
  <si>
    <t>Fallos</t>
  </si>
  <si>
    <t>% aciertos</t>
  </si>
  <si>
    <t>Medalla</t>
  </si>
  <si>
    <t>vs Líder</t>
  </si>
  <si>
    <t>Fecha</t>
  </si>
  <si>
    <t>Local</t>
  </si>
  <si>
    <t>Visitante</t>
  </si>
  <si>
    <t>Resultado</t>
  </si>
  <si>
    <t>Análisis por jugador</t>
  </si>
  <si>
    <t>Elige un jugador:</t>
  </si>
  <si>
    <t>Álvaro</t>
  </si>
  <si>
    <t>(escribe el nombre exacto de una pestaña)</t>
  </si>
  <si>
    <t>Métrica</t>
  </si>
  <si>
    <t>Valor</t>
  </si>
  <si>
    <t>Posición actual</t>
  </si>
  <si>
    <t>Puntos totales</t>
  </si>
  <si>
    <t>Puntos por partidos</t>
  </si>
  <si>
    <t>Bonus de rondas</t>
  </si>
  <si>
    <t>Puntos apuestas especiales</t>
  </si>
  <si>
    <t>Distancia al líder</t>
  </si>
  <si>
    <t>Apuestas especiales · resultado oficial</t>
  </si>
  <si>
    <t>Puntos por apuestas especiales</t>
  </si>
  <si>
    <t>Categoría</t>
  </si>
  <si>
    <t>Resultado oficial</t>
  </si>
  <si>
    <t>Aciertos</t>
  </si>
  <si>
    <t>Estado</t>
  </si>
  <si>
    <t>Peso</t>
  </si>
  <si>
    <t>Campeón del Mundial</t>
  </si>
  <si>
    <t>Subcampeón</t>
  </si>
  <si>
    <t>Tercer equipo</t>
  </si>
  <si>
    <t>Balón de oro de la FIFA</t>
  </si>
  <si>
    <t>Premio de la FIFA al mejor jugador joven</t>
  </si>
  <si>
    <t>Guante de oro de la FIFA</t>
  </si>
  <si>
    <t>Bota de oro de la FIFA</t>
  </si>
  <si>
    <t>Máximo goleador España</t>
  </si>
  <si>
    <t>Visualizaciones</t>
  </si>
  <si>
    <t>CALENDARIO DE PARTIDOS</t>
  </si>
  <si>
    <t>Rellena resultados reales en amarillo; Clasificado solo aplica en eliminatorias.</t>
  </si>
  <si>
    <t>Nº partido</t>
  </si>
  <si>
    <t>Hora</t>
  </si>
  <si>
    <t>Equipo local</t>
  </si>
  <si>
    <t>Equipo visitante</t>
  </si>
  <si>
    <t>Resultado local</t>
  </si>
  <si>
    <t>Resultado visitante</t>
  </si>
  <si>
    <t>Jornada</t>
  </si>
  <si>
    <t>Fase</t>
  </si>
  <si>
    <t>Clasificado</t>
  </si>
  <si>
    <t>11/06/2026</t>
  </si>
  <si>
    <t>13:00</t>
  </si>
  <si>
    <t>México</t>
  </si>
  <si>
    <t>Sudáfrica</t>
  </si>
  <si>
    <t>Grupos</t>
  </si>
  <si>
    <t>-</t>
  </si>
  <si>
    <t>20:00</t>
  </si>
  <si>
    <t>República de Corea</t>
  </si>
  <si>
    <t>República Checa</t>
  </si>
  <si>
    <t>12/06/2026</t>
  </si>
  <si>
    <t>15:00</t>
  </si>
  <si>
    <t>Canadá</t>
  </si>
  <si>
    <t>Bosnia y Herzegovina</t>
  </si>
  <si>
    <t>18:00</t>
  </si>
  <si>
    <t>Estados Unidos</t>
  </si>
  <si>
    <t>Paraguay</t>
  </si>
  <si>
    <t>13/06/2026</t>
  </si>
  <si>
    <t>12:00</t>
  </si>
  <si>
    <t>Catar</t>
  </si>
  <si>
    <t>Suiza</t>
  </si>
  <si>
    <t>Brasil</t>
  </si>
  <si>
    <t>Marruecos</t>
  </si>
  <si>
    <t>21:00</t>
  </si>
  <si>
    <t>Haití</t>
  </si>
  <si>
    <t>Escocia</t>
  </si>
  <si>
    <t>Australia</t>
  </si>
  <si>
    <t>Turquía</t>
  </si>
  <si>
    <t>14/06/2026</t>
  </si>
  <si>
    <t>Alemania</t>
  </si>
  <si>
    <t>Curazao</t>
  </si>
  <si>
    <t>Países Bajos</t>
  </si>
  <si>
    <t>Japón</t>
  </si>
  <si>
    <t>19:00</t>
  </si>
  <si>
    <t>Costa de Marfil</t>
  </si>
  <si>
    <t>Ecuador</t>
  </si>
  <si>
    <t>Suecia</t>
  </si>
  <si>
    <t>Túnez</t>
  </si>
  <si>
    <t>15/06/2026</t>
  </si>
  <si>
    <t>España</t>
  </si>
  <si>
    <t>Cabo Verde</t>
  </si>
  <si>
    <t>Bélgica</t>
  </si>
  <si>
    <t>Egipto</t>
  </si>
  <si>
    <t>Arabia Saudí</t>
  </si>
  <si>
    <t>Uruguay</t>
  </si>
  <si>
    <t>Irán</t>
  </si>
  <si>
    <t>Nueva Zelanda</t>
  </si>
  <si>
    <t>16/06/2026</t>
  </si>
  <si>
    <t>Francia</t>
  </si>
  <si>
    <t>Senegal</t>
  </si>
  <si>
    <t>Irak</t>
  </si>
  <si>
    <t>Noruega</t>
  </si>
  <si>
    <t>Argentina</t>
  </si>
  <si>
    <t>Argelia</t>
  </si>
  <si>
    <t>Austria</t>
  </si>
  <si>
    <t>Jordania</t>
  </si>
  <si>
    <t>17/06/2026</t>
  </si>
  <si>
    <t>Portugal</t>
  </si>
  <si>
    <t>RD Congo</t>
  </si>
  <si>
    <t>Inglaterra</t>
  </si>
  <si>
    <t>Croacia</t>
  </si>
  <si>
    <t>Ghana</t>
  </si>
  <si>
    <t>Panamá</t>
  </si>
  <si>
    <t>Uzbekistán</t>
  </si>
  <si>
    <t>Colombia</t>
  </si>
  <si>
    <t>18/06/2026</t>
  </si>
  <si>
    <t>19/06/2026</t>
  </si>
  <si>
    <t>20/06/2026</t>
  </si>
  <si>
    <t>16:00</t>
  </si>
  <si>
    <t>22:00</t>
  </si>
  <si>
    <t>21/06/2026</t>
  </si>
  <si>
    <t>22/06/2026</t>
  </si>
  <si>
    <t>17:00</t>
  </si>
  <si>
    <t>23/06/2026</t>
  </si>
  <si>
    <t>24/06/2026</t>
  </si>
  <si>
    <t>25/06/2026</t>
  </si>
  <si>
    <t>26/06/2026</t>
  </si>
  <si>
    <t>27/06/2026</t>
  </si>
  <si>
    <t>19:30</t>
  </si>
  <si>
    <t>28/06/2026</t>
  </si>
  <si>
    <t>Ganador 1A</t>
  </si>
  <si>
    <t>Ganador 2B</t>
  </si>
  <si>
    <t>Dieciseisavos</t>
  </si>
  <si>
    <t>29/06/2026</t>
  </si>
  <si>
    <t>16:30</t>
  </si>
  <si>
    <t>Ganador 1C</t>
  </si>
  <si>
    <t>Ganador 2D</t>
  </si>
  <si>
    <t>Ganador 1E</t>
  </si>
  <si>
    <t>Ganador 2F</t>
  </si>
  <si>
    <t>Ganador 1G</t>
  </si>
  <si>
    <t>Ganador 2H</t>
  </si>
  <si>
    <t>30/06/2026</t>
  </si>
  <si>
    <t>Ganador 1I</t>
  </si>
  <si>
    <t>Ganador 2J</t>
  </si>
  <si>
    <t>Ganador 1K</t>
  </si>
  <si>
    <t>Ganador 2L</t>
  </si>
  <si>
    <t>Ganador 1B</t>
  </si>
  <si>
    <t>Ganador 2A</t>
  </si>
  <si>
    <t>01/07/2026</t>
  </si>
  <si>
    <t>Ganador 1D</t>
  </si>
  <si>
    <t>Ganador 2C</t>
  </si>
  <si>
    <t>Ganador 1F</t>
  </si>
  <si>
    <t>Ganador 2E</t>
  </si>
  <si>
    <t>Ganador 1H</t>
  </si>
  <si>
    <t>Ganador 2G</t>
  </si>
  <si>
    <t>02/07/2026</t>
  </si>
  <si>
    <t>Ganador 1J</t>
  </si>
  <si>
    <t>Ganador 2I</t>
  </si>
  <si>
    <t>Ganador 1L</t>
  </si>
  <si>
    <t>Ganador 2K</t>
  </si>
  <si>
    <t>Ganador 3A</t>
  </si>
  <si>
    <t>Ganador 3B</t>
  </si>
  <si>
    <t>03/07/2026</t>
  </si>
  <si>
    <t>Ganador 3C</t>
  </si>
  <si>
    <t>Ganador 3D</t>
  </si>
  <si>
    <t>20:30</t>
  </si>
  <si>
    <t>Ganador 3E</t>
  </si>
  <si>
    <t>Ganador 3F</t>
  </si>
  <si>
    <t>Ganador 3G</t>
  </si>
  <si>
    <t>Ganador 3H</t>
  </si>
  <si>
    <t>04/07/2026</t>
  </si>
  <si>
    <t>Ganador Octavos 1</t>
  </si>
  <si>
    <t>Ganador Octavos 2</t>
  </si>
  <si>
    <t>Octavos</t>
  </si>
  <si>
    <t>Ganador Octavos 3</t>
  </si>
  <si>
    <t>Ganador Octavos 4</t>
  </si>
  <si>
    <t>05/07/2026</t>
  </si>
  <si>
    <t>Ganador Octavos 5</t>
  </si>
  <si>
    <t>Ganador Octavos 6</t>
  </si>
  <si>
    <t>Ganador Octavos 7</t>
  </si>
  <si>
    <t>Ganador Octavos 8</t>
  </si>
  <si>
    <t>06/07/2026</t>
  </si>
  <si>
    <t>14:00</t>
  </si>
  <si>
    <t>Ganador Octavos 9</t>
  </si>
  <si>
    <t>Ganador Octavos 10</t>
  </si>
  <si>
    <t>Ganador Octavos 11</t>
  </si>
  <si>
    <t>Ganador Octavos 12</t>
  </si>
  <si>
    <t>07/07/2026</t>
  </si>
  <si>
    <t>Ganador Octavos 13</t>
  </si>
  <si>
    <t>Ganador Octavos 14</t>
  </si>
  <si>
    <t>Ganador Octavos 15</t>
  </si>
  <si>
    <t>Ganador Octavos 16</t>
  </si>
  <si>
    <t>09/07/2026</t>
  </si>
  <si>
    <t>Ganador Cuartos 1</t>
  </si>
  <si>
    <t>Ganador Cuartos 2</t>
  </si>
  <si>
    <t>Cuartos</t>
  </si>
  <si>
    <t>10/07/2026</t>
  </si>
  <si>
    <t>Ganador Cuartos 3</t>
  </si>
  <si>
    <t>Ganador Cuartos 4</t>
  </si>
  <si>
    <t>11/07/2026</t>
  </si>
  <si>
    <t>Ganador Cuartos 5</t>
  </si>
  <si>
    <t>Ganador Cuartos 6</t>
  </si>
  <si>
    <t>Ganador Cuartos 7</t>
  </si>
  <si>
    <t>Ganador Cuartos 8</t>
  </si>
  <si>
    <t>14/07/2026</t>
  </si>
  <si>
    <t>Ganador Semifinal 1</t>
  </si>
  <si>
    <t>Ganador Semifinal 2</t>
  </si>
  <si>
    <t>Semifinal</t>
  </si>
  <si>
    <t>15/07/2026</t>
  </si>
  <si>
    <t>Ganador Semifinal 3</t>
  </si>
  <si>
    <t>Ganador Semifinal 4</t>
  </si>
  <si>
    <t>18/07/2026</t>
  </si>
  <si>
    <t>Perdedor Semifinal 1</t>
  </si>
  <si>
    <t>Perdedor Semifinal 2</t>
  </si>
  <si>
    <t>Tercer puesto</t>
  </si>
  <si>
    <t>19/07/2026</t>
  </si>
  <si>
    <t>Final</t>
  </si>
  <si>
    <t>PRONÓSTICOS (consolidado)</t>
  </si>
  <si>
    <t>Vista automática de todos los pronósticos; no hace falta editar esta hoja.</t>
  </si>
  <si>
    <t>Partido</t>
  </si>
  <si>
    <t>Goles local</t>
  </si>
  <si>
    <t>Goles visitante</t>
  </si>
  <si>
    <t>Clasif OK</t>
  </si>
  <si>
    <t>Papá</t>
  </si>
  <si>
    <t>Diego</t>
  </si>
  <si>
    <t>Helpers &gt;&gt;</t>
  </si>
  <si>
    <t>MIS PRONÓSTICOS — ÁLVARO</t>
  </si>
  <si>
    <t>Rellena goles en todos los partidos y Clasificado solo en eliminatorias; abajo van tus apuestas especiales.</t>
  </si>
  <si>
    <t>Mis goles local</t>
  </si>
  <si>
    <t>Mis goles visit.</t>
  </si>
  <si>
    <t>Mis apuestas especiales</t>
  </si>
  <si>
    <t>Mi apuesta</t>
  </si>
  <si>
    <t>MIS PRONÓSTICOS — PAPÁ</t>
  </si>
  <si>
    <t>MIS PRONÓSTICOS — DIEGO</t>
  </si>
  <si>
    <t>CONFIGURACIÓN DE PUNTUACIÓN</t>
  </si>
  <si>
    <t>Edita solo los puntos en amarillo; el resto del libro se recalcula solo.</t>
  </si>
  <si>
    <t>FASE DE GRUPOS (90 min)</t>
  </si>
  <si>
    <t>Resultado exacto</t>
  </si>
  <si>
    <t>pts</t>
  </si>
  <si>
    <t>Diferencia de goles correcta</t>
  </si>
  <si>
    <t>Ganador o empate correcto</t>
  </si>
  <si>
    <t>ELIMINATORIAS (×2)</t>
  </si>
  <si>
    <t>Resultado exacto (90 min)</t>
  </si>
  <si>
    <t>Diferencia de goles (90 min)</t>
  </si>
  <si>
    <t>Clasificado correcto</t>
  </si>
  <si>
    <t>BONUS RONDA PERFECTA</t>
  </si>
  <si>
    <t>Octavos (8 clasificados)</t>
  </si>
  <si>
    <t>Cuartos (4 clasificados)</t>
  </si>
  <si>
    <t>Semifinales (2 clasificados)</t>
  </si>
  <si>
    <t>APUESTAS ESPECIALES</t>
  </si>
  <si>
    <t>Cada acierto</t>
  </si>
  <si>
    <t>Pts partidos</t>
  </si>
  <si>
    <t>Bonus</t>
  </si>
  <si>
    <t>Apuestas</t>
  </si>
  <si>
    <t>Total</t>
  </si>
  <si>
    <t>Orden</t>
  </si>
  <si>
    <t>J1</t>
  </si>
  <si>
    <t>J2</t>
  </si>
  <si>
    <t>J3</t>
  </si>
  <si>
    <t>J4</t>
  </si>
  <si>
    <t>J5</t>
  </si>
  <si>
    <t>J6</t>
  </si>
  <si>
    <t>J7</t>
  </si>
  <si>
    <t>J8</t>
  </si>
  <si>
    <t>J9</t>
  </si>
  <si>
    <t>J10</t>
  </si>
  <si>
    <t>J11</t>
  </si>
  <si>
    <t>J12</t>
  </si>
  <si>
    <t>J13</t>
  </si>
  <si>
    <t>J14</t>
  </si>
  <si>
    <t>J15</t>
  </si>
  <si>
    <t>J16</t>
  </si>
  <si>
    <t>J17</t>
  </si>
  <si>
    <t>Mejor jugador</t>
  </si>
  <si>
    <t>Puntos jornada</t>
  </si>
  <si>
    <t>Partidos disputados</t>
  </si>
  <si>
    <t>Bruno Fernandez</t>
  </si>
  <si>
    <t>Lamine Yamal</t>
  </si>
  <si>
    <t>Diogo Costa</t>
  </si>
  <si>
    <t>Mbappe</t>
  </si>
  <si>
    <t>Oyarzabal</t>
  </si>
  <si>
    <t>Pedri</t>
  </si>
  <si>
    <t>Unai Simon</t>
  </si>
  <si>
    <t>Dibu</t>
  </si>
  <si>
    <t>Mbappé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</si>
</sst>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9" x14ac:knownFonts="1">
    <font>
      <sz val="11"/>
      <color theme="1"/>
      <name val="Calibri"/>
      <family val="2"/>
      <scheme val="minor"/>
    </font>
    <font>
      <b/>
      <sz val="36"/>
      <color rgb="FFFFFFFF"/>
      <name val="Calibri"/>
    </font>
    <font>
      <b/>
      <sz val="16"/>
      <color rgb="FFC5A028"/>
      <name val="Calibri"/>
    </font>
    <font>
      <i/>
      <sz val="12"/>
      <color rgb="FFFFFFFF"/>
      <name val="Calibri"/>
    </font>
    <font>
      <i/>
      <sz val="11"/>
      <color rgb="FFE8F0FA"/>
      <name val="Calibri"/>
    </font>
    <font>
      <b/>
      <sz val="18"/>
      <color rgb="FFFFFFFF"/>
      <name val="Calibri"/>
    </font>
    <font>
      <i/>
      <sz val="9"/>
      <color rgb="FFFFFFFF"/>
      <name val="Calibri"/>
    </font>
    <font>
      <b/>
      <sz val="11"/>
      <color rgb="FF051C2C"/>
      <name val="Calibri"/>
    </font>
    <font>
      <i/>
      <sz val="10"/>
      <color rgb="FFFFFFFF"/>
      <name val="Calibri"/>
    </font>
    <font>
      <b/>
      <sz val="11"/>
      <color rgb="FFFFFFFF"/>
      <name val="Calibri"/>
    </font>
    <font>
      <sz val="11"/>
      <color rgb="FF424242"/>
      <name val="Calibri"/>
    </font>
    <font>
      <b/>
      <sz val="12"/>
      <color rgb="FF051C2C"/>
      <name val="Calibri"/>
    </font>
    <font>
      <sz val="9"/>
      <color rgb="FF9E9E9E"/>
      <name val="Calibri"/>
    </font>
    <font>
      <b/>
      <sz val="20"/>
      <color rgb="FF051C2C"/>
      <name val="Calibri"/>
    </font>
    <font>
      <i/>
      <sz val="9"/>
      <color rgb="FF9E9E9E"/>
      <name val="Calibri"/>
    </font>
    <font>
      <b/>
      <sz val="14"/>
      <color rgb="FF051C2C"/>
      <name val="Calibri"/>
    </font>
    <font>
      <b/>
      <sz val="12"/>
      <name val="Calibri"/>
    </font>
    <font>
      <b/>
      <sz val="14"/>
      <color rgb="FF9E9E9E"/>
      <name val="Calibri"/>
    </font>
    <font>
      <sz val="11"/>
      <color rgb="FF424242"/>
      <name val="Calibri"/>
      <family val="2"/>
    </font>
  </fonts>
  <fills count="10">
    <fill>
      <patternFill patternType="none"/>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xfId="0"/>
    <xf numFmtId="0" fontId="0" fillId="2" borderId="0" xfId="0" applyFill="1"/>
    <xf numFmtId="0" fontId="5" fillId="2" borderId="0" xfId="0" applyFont="1" applyFill="1" applyAlignment="1">
      <alignment horizontal="left" vertical="center" indent="1"/>
    </xf>
    <xf numFmtId="0" fontId="8" fillId="4" borderId="0" xfId="0" applyFont="1" applyFill="1" applyAlignment="1">
      <alignment horizontal="left" vertical="center" indent="1"/>
    </xf>
    <xf numFmtId="0" fontId="0" fillId="4" borderId="0" xfId="0" applyFill="1"/>
    <xf numFmtId="0" fontId="15" fillId="0" borderId="0" xfId="0" applyFont="1"/>
    <xf numFmtId="0" fontId="16" fillId="0" borderId="0" xfId="0" applyFont="1"/>
    <xf numFmtId="0" fontId="0" fillId="0" borderId="0" xfId="0" applyAlignment="1">
      <alignment wrapText="1"/>
    </xf>
    <xf numFmtId="0" fontId="11" fillId="5" borderId="2" xfId="0" applyFont="1" applyFill="1" applyBorder="1" applyAlignment="1">
      <alignment horizontal="left" vertical="center" indent="1"/>
    </xf>
    <xf numFmtId="0" fontId="0" fillId="5" borderId="0" xfId="0" applyFill="1"/>
    <xf numFmtId="0" fontId="12" fillId="8" borderId="3" xfId="0" applyFont="1" applyFill="1" applyBorder="1" applyAlignment="1">
      <alignment horizontal="left" indent="1"/>
    </xf>
    <xf numFmtId="0" fontId="0" fillId="8" borderId="3" xfId="0" applyFill="1" applyBorder="1"/>
    <xf numFmtId="0" fontId="13" fillId="8" borderId="3" xfId="0" applyFont="1" applyFill="1" applyBorder="1" applyAlignment="1">
      <alignment horizontal="left" vertical="top" indent="1"/>
    </xf>
    <xf numFmtId="9" fontId="13" fillId="8" borderId="3" xfId="0" applyNumberFormat="1" applyFont="1" applyFill="1" applyBorder="1" applyAlignment="1">
      <alignment horizontal="left" vertical="top" indent="1"/>
    </xf>
    <xf numFmtId="0" fontId="9" fillId="2" borderId="1" xfId="0" applyFont="1" applyFill="1" applyBorder="1" applyAlignment="1">
      <alignment horizontal="center" vertical="center" wrapText="1"/>
    </xf>
    <xf numFmtId="0" fontId="10" fillId="0" borderId="1" xfId="0" applyFont="1" applyBorder="1" applyAlignment="1">
      <alignment horizontal="center" vertical="center" wrapText="1"/>
    </xf>
    <xf numFmtId="0" fontId="10" fillId="7" borderId="1" xfId="0" applyFont="1" applyFill="1" applyBorder="1" applyAlignment="1">
      <alignment vertical="center" wrapText="1"/>
    </xf>
    <xf numFmtId="0" fontId="10" fillId="7" borderId="1" xfId="0" applyFont="1" applyFill="1" applyBorder="1" applyAlignment="1">
      <alignment horizontal="center" vertical="center" wrapText="1"/>
    </xf>
    <xf numFmtId="164" fontId="10" fillId="7" borderId="1" xfId="0" applyNumberFormat="1" applyFont="1" applyFill="1" applyBorder="1" applyAlignment="1">
      <alignment horizontal="center" vertical="center" wrapText="1"/>
    </xf>
    <xf numFmtId="0" fontId="10" fillId="6" borderId="1" xfId="0" applyFont="1" applyFill="1" applyBorder="1" applyAlignment="1">
      <alignment vertical="center" wrapText="1"/>
    </xf>
    <xf numFmtId="0" fontId="10" fillId="6" borderId="1" xfId="0" applyFont="1" applyFill="1" applyBorder="1" applyAlignment="1">
      <alignment horizontal="center" vertical="center" wrapText="1"/>
    </xf>
    <xf numFmtId="0" fontId="7" fillId="0" borderId="0" xfId="0" applyFont="1"/>
    <xf numFmtId="0" fontId="0" fillId="3" borderId="1" xfId="0" applyFill="1" applyBorder="1" applyAlignment="1">
      <alignment horizontal="center"/>
    </xf>
    <xf numFmtId="0" fontId="14" fillId="0" borderId="0" xfId="0" applyFont="1"/>
    <xf numFmtId="0" fontId="10" fillId="0" borderId="1" xfId="0" applyFont="1" applyBorder="1" applyAlignment="1">
      <alignment vertical="center" wrapText="1"/>
    </xf>
    <xf numFmtId="0" fontId="10" fillId="3" borderId="1" xfId="0" applyFont="1" applyFill="1" applyBorder="1" applyAlignment="1">
      <alignment horizontal="center" vertical="center" wrapText="1"/>
    </xf>
    <xf numFmtId="0" fontId="10" fillId="5" borderId="1" xfId="0" applyFont="1" applyFill="1" applyBorder="1" applyAlignment="1">
      <alignment vertical="center" wrapText="1"/>
    </xf>
    <xf numFmtId="0" fontId="10" fillId="3" borderId="1" xfId="0" applyFont="1" applyFill="1" applyBorder="1" applyAlignment="1">
      <alignment horizontal="center"/>
    </xf>
    <xf numFmtId="0" fontId="10" fillId="5" borderId="1" xfId="0" applyFont="1" applyFill="1" applyBorder="1" applyAlignment="1">
      <alignment horizontal="center"/>
    </xf>
    <xf numFmtId="0" fontId="17" fillId="0" borderId="0" xfId="0" applyFont="1" applyAlignment="1">
      <alignment horizontal="left" vertical="center"/>
    </xf>
    <xf numFmtId="0" fontId="10" fillId="3" borderId="1" xfId="0" applyFont="1" applyFill="1" applyBorder="1" applyAlignment="1">
      <alignment vertical="center" wrapText="1"/>
    </xf>
    <xf numFmtId="0" fontId="6" fillId="2" borderId="0" xfId="0" applyFont="1" applyFill="1" applyAlignment="1">
      <alignment horizontal="left" vertical="center" indent="1"/>
    </xf>
    <xf numFmtId="0" fontId="0" fillId="3" borderId="0" xfId="0" applyFill="1" applyAlignment="1">
      <alignment horizontal="center"/>
    </xf>
    <xf numFmtId="0" fontId="0" fillId="9" borderId="0" xfId="0" applyFill="1"/>
    <xf numFmtId="0" fontId="1" fillId="9" borderId="0" xfId="0" applyFont="1" applyFill="1" applyAlignment="1">
      <alignment horizontal="centerContinuous" vertical="center" wrapText="1"/>
    </xf>
    <xf numFmtId="0" fontId="0" fillId="9" borderId="0" xfId="0" applyFill="1" applyAlignment="1">
      <alignment horizontal="centerContinuous" vertical="center" wrapText="1"/>
    </xf>
    <xf numFmtId="0" fontId="2" fillId="9" borderId="0" xfId="0" applyFont="1" applyFill="1" applyAlignment="1">
      <alignment horizontal="centerContinuous" vertical="center" wrapText="1"/>
    </xf>
    <xf numFmtId="0" fontId="3" fillId="9" borderId="0" xfId="0" applyFont="1" applyFill="1" applyAlignment="1">
      <alignment horizontal="centerContinuous" vertical="center" wrapText="1"/>
    </xf>
    <xf numFmtId="0" fontId="4" fillId="9" borderId="0" xfId="0" applyFont="1" applyFill="1" applyAlignment="1">
      <alignment horizontal="centerContinuous" vertical="center" wrapText="1"/>
    </xf>
    <xf numFmtId="0" fontId="18" fillId="3" borderId="1" xfId="0" applyFont="1" applyFill="1" applyBorder="1" applyAlignment="1">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Puntos totales por jugador</a:t>
            </a:r>
          </a:p>
        </c:rich>
      </c:tx>
      <c:overlay val="1"/>
    </c:title>
    <c:autoTitleDeleted val="0"/>
    <c:plotArea>
      <c:layout/>
      <c:barChart>
        <c:barDir val="bar"/>
        <c:grouping val="clustered"/>
        <c:varyColors val="1"/>
        <c:ser>
          <c:idx val="0"/>
          <c:order val="0"/>
          <c:tx>
            <c:v>Puntos</c:v>
          </c:tx>
          <c:spPr>
            <a:solidFill>
              <a:srgbClr val="051C2C"/>
            </a:solidFill>
            <a:ln>
              <a:solidFill>
                <a:srgbClr val="051C2C"/>
              </a:solidFill>
              <a:prstDash val="solid"/>
            </a:ln>
          </c:spPr>
          <c:invertIfNegative val="1"/>
          <c:dLbls>
            <c:spPr>
              <a:noFill/>
              <a:ln>
                <a:noFill/>
              </a:ln>
              <a:effectLst/>
            </c:spPr>
            <c:showLegendKey val="1"/>
            <c:showVal val="1"/>
            <c:showCatName val="1"/>
            <c:showSerName val="1"/>
            <c:showPercent val="1"/>
            <c:showBubbleSize val="1"/>
            <c:showLeaderLines val="0"/>
            <c:extLst>
              <c:ext xmlns:c15="http://schemas.microsoft.com/office/drawing/2012/chart" uri="{CE6537A1-D6FC-4f65-9D91-7224C49458BB}">
                <c15:showLeaderLines val="0"/>
              </c:ext>
            </c:extLst>
          </c:dLbls>
          <c:cat>
            <c:strRef>
              <c:f>_Helpers!$A$48:$A$50</c:f>
              <c:strCache>
                <c:ptCount val="3"/>
                <c:pt idx="0">
                  <c:v>Diego</c:v>
                </c:pt>
                <c:pt idx="1">
                  <c:v>Álvaro</c:v>
                </c:pt>
                <c:pt idx="2">
                  <c:v>Álvaro</c:v>
                </c:pt>
              </c:strCache>
            </c:strRef>
          </c:cat>
          <c:val>
            <c:numRef>
              <c:f>_Helpers!$B$48:$B$50</c:f>
              <c:numCache>
                <c:formatCode>General</c:formatCode>
                <c:ptCount val="3"/>
                <c:pt idx="0">
                  <c:v>12</c:v>
                </c:pt>
                <c:pt idx="1">
                  <c:v>11</c:v>
                </c:pt>
                <c:pt idx="2">
                  <c:v>11</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051C2C"/>
                    </a:solidFill>
                    <a:prstDash val="solid"/>
                  </a:ln>
                </c14:spPr>
              </c14:invertSolidFillFmt>
            </c:ext>
            <c:ext xmlns:c16="http://schemas.microsoft.com/office/drawing/2014/chart" uri="{C3380CC4-5D6E-409C-BE32-E72D297353CC}">
              <c16:uniqueId val="{00000000-04A5-4647-82DD-5DAD6740CF04}"/>
            </c:ext>
          </c:extLst>
        </c:ser>
        <c:dLbls>
          <c:showLegendKey val="1"/>
          <c:showVal val="1"/>
          <c:showCatName val="1"/>
          <c:showSerName val="1"/>
          <c:showPercent val="1"/>
          <c:showBubbleSize val="1"/>
        </c:dLbls>
        <c:gapWidth val="55"/>
        <c:axId val="10"/>
        <c:axId val="100"/>
      </c:barChart>
      <c:catAx>
        <c:axId val="10"/>
        <c:scaling>
          <c:orientation val="minMax"/>
        </c:scaling>
        <c:delete val="0"/>
        <c:axPos val="l"/>
        <c:title>
          <c:tx>
            <c:rich>
              <a:bodyPr/>
              <a:lstStyle/>
              <a:p>
                <a:pPr>
                  <a:defRPr/>
                </a:pPr>
                <a:r>
                  <a:rPr lang="en-US"/>
                  <a:t>Puntos</a:t>
                </a:r>
              </a:p>
            </c:rich>
          </c:tx>
          <c:overlay val="1"/>
        </c:title>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b"/>
        <c:numFmt formatCode="General" sourceLinked="1"/>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Origen de los puntos por jugador</a:t>
            </a:r>
          </a:p>
        </c:rich>
      </c:tx>
      <c:overlay val="1"/>
    </c:title>
    <c:autoTitleDeleted val="0"/>
    <c:plotArea>
      <c:layout/>
      <c:barChart>
        <c:barDir val="bar"/>
        <c:grouping val="stacked"/>
        <c:varyColors val="1"/>
        <c:ser>
          <c:idx val="0"/>
          <c:order val="0"/>
          <c:tx>
            <c:strRef>
              <c:f>_Helpers!$B$1</c:f>
              <c:strCache>
                <c:ptCount val="1"/>
                <c:pt idx="0">
                  <c:v>Pts partidos</c:v>
                </c:pt>
              </c:strCache>
            </c:strRef>
          </c:tx>
          <c:spPr>
            <a:solidFill>
              <a:srgbClr val="0066CC"/>
            </a:solidFill>
            <a:ln>
              <a:solidFill>
                <a:srgbClr val="0066CC"/>
              </a:solidFill>
              <a:prstDash val="solid"/>
            </a:ln>
          </c:spPr>
          <c:invertIfNegative val="1"/>
          <c:val>
            <c:numRef>
              <c:f>_Helpers!$B$2:$B$4</c:f>
              <c:numCache>
                <c:formatCode>General</c:formatCode>
                <c:ptCount val="3"/>
                <c:pt idx="0">
                  <c:v>11</c:v>
                </c:pt>
                <c:pt idx="1">
                  <c:v>11</c:v>
                </c:pt>
                <c:pt idx="2">
                  <c:v>12</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0066CC"/>
                    </a:solidFill>
                    <a:prstDash val="solid"/>
                  </a:ln>
                </c14:spPr>
              </c14:invertSolidFillFmt>
            </c:ext>
            <c:ext xmlns:c16="http://schemas.microsoft.com/office/drawing/2014/chart" uri="{C3380CC4-5D6E-409C-BE32-E72D297353CC}">
              <c16:uniqueId val="{00000000-B546-4171-89DB-07171E043E7A}"/>
            </c:ext>
          </c:extLst>
        </c:ser>
        <c:ser>
          <c:idx val="1"/>
          <c:order val="1"/>
          <c:tx>
            <c:strRef>
              <c:f>_Helpers!$C$1</c:f>
              <c:strCache>
                <c:ptCount val="1"/>
                <c:pt idx="0">
                  <c:v>Bonus</c:v>
                </c:pt>
              </c:strCache>
            </c:strRef>
          </c:tx>
          <c:spPr>
            <a:solidFill>
              <a:srgbClr val="C5A028"/>
            </a:solidFill>
            <a:ln>
              <a:solidFill>
                <a:srgbClr val="C5A028"/>
              </a:solidFill>
              <a:prstDash val="solid"/>
            </a:ln>
          </c:spPr>
          <c:invertIfNegative val="1"/>
          <c:val>
            <c:numRef>
              <c:f>_Helpers!$C$2:$C$4</c:f>
              <c:numCache>
                <c:formatCode>General</c:formatCode>
                <c:ptCount val="3"/>
                <c:pt idx="0">
                  <c:v>0</c:v>
                </c:pt>
                <c:pt idx="1">
                  <c:v>0</c:v>
                </c:pt>
                <c:pt idx="2">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C5A028"/>
                    </a:solidFill>
                    <a:prstDash val="solid"/>
                  </a:ln>
                </c14:spPr>
              </c14:invertSolidFillFmt>
            </c:ext>
            <c:ext xmlns:c16="http://schemas.microsoft.com/office/drawing/2014/chart" uri="{C3380CC4-5D6E-409C-BE32-E72D297353CC}">
              <c16:uniqueId val="{00000001-B546-4171-89DB-07171E043E7A}"/>
            </c:ext>
          </c:extLst>
        </c:ser>
        <c:ser>
          <c:idx val="2"/>
          <c:order val="2"/>
          <c:tx>
            <c:strRef>
              <c:f>_Helpers!$D$1</c:f>
              <c:strCache>
                <c:ptCount val="1"/>
                <c:pt idx="0">
                  <c:v>Apuestas</c:v>
                </c:pt>
              </c:strCache>
            </c:strRef>
          </c:tx>
          <c:spPr>
            <a:solidFill>
              <a:srgbClr val="051C2C"/>
            </a:solidFill>
            <a:ln>
              <a:solidFill>
                <a:srgbClr val="051C2C"/>
              </a:solidFill>
              <a:prstDash val="solid"/>
            </a:ln>
          </c:spPr>
          <c:invertIfNegative val="1"/>
          <c:val>
            <c:numRef>
              <c:f>_Helpers!$D$2:$D$4</c:f>
              <c:numCache>
                <c:formatCode>General</c:formatCode>
                <c:ptCount val="3"/>
                <c:pt idx="0">
                  <c:v>0</c:v>
                </c:pt>
                <c:pt idx="1">
                  <c:v>0</c:v>
                </c:pt>
                <c:pt idx="2">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051C2C"/>
                    </a:solidFill>
                    <a:prstDash val="solid"/>
                  </a:ln>
                </c14:spPr>
              </c14:invertSolidFillFmt>
            </c:ext>
            <c:ext xmlns:c16="http://schemas.microsoft.com/office/drawing/2014/chart" uri="{C3380CC4-5D6E-409C-BE32-E72D297353CC}">
              <c16:uniqueId val="{00000002-B546-4171-89DB-07171E043E7A}"/>
            </c:ext>
          </c:extLst>
        </c:ser>
        <c:dLbls>
          <c:showLegendKey val="0"/>
          <c:showVal val="0"/>
          <c:showCatName val="0"/>
          <c:showSerName val="0"/>
          <c:showPercent val="0"/>
          <c:showBubbleSize val="0"/>
        </c:dLbls>
        <c:gapWidth val="55"/>
        <c:overlap val="100"/>
        <c:axId val="10"/>
        <c:axId val="100"/>
      </c:barChart>
      <c:catAx>
        <c:axId val="10"/>
        <c:scaling>
          <c:orientation val="minMax"/>
        </c:scaling>
        <c:delete val="0"/>
        <c:axPos val="l"/>
        <c:title>
          <c:tx>
            <c:rich>
              <a:bodyPr/>
              <a:lstStyle/>
              <a:p>
                <a:pPr>
                  <a:defRPr/>
                </a:pPr>
                <a:r>
                  <a:rPr lang="en-US"/>
                  <a:t>Puntos</a:t>
                </a:r>
              </a:p>
            </c:rich>
          </c:tx>
          <c:overlay val="1"/>
        </c:title>
        <c:majorTickMark val="none"/>
        <c:minorTickMark val="none"/>
        <c:tickLblPos val="low"/>
        <c:crossAx val="100"/>
        <c:crosses val="autoZero"/>
        <c:auto val="1"/>
        <c:lblAlgn val="ctr"/>
        <c:lblOffset val="100"/>
        <c:noMultiLvlLbl val="1"/>
      </c:catAx>
      <c:valAx>
        <c:axId val="100"/>
        <c:scaling>
          <c:orientation val="minMax"/>
        </c:scaling>
        <c:delete val="0"/>
        <c:axPos val="b"/>
        <c:numFmt formatCode="General" sourceLinked="1"/>
        <c:majorTickMark val="none"/>
        <c:minorTickMark val="none"/>
        <c:tickLblPos val="nextTo"/>
        <c:crossAx val="10"/>
        <c:crosses val="autoZero"/>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Evolución acumulada — Top 3</a:t>
            </a:r>
          </a:p>
        </c:rich>
      </c:tx>
      <c:overlay val="1"/>
    </c:title>
    <c:autoTitleDeleted val="0"/>
    <c:plotArea>
      <c:layout/>
      <c:lineChart>
        <c:grouping val="standard"/>
        <c:varyColors val="1"/>
        <c:ser>
          <c:idx val="0"/>
          <c:order val="0"/>
          <c:tx>
            <c:strRef>
              <c:f>_Helpers!$B$52</c:f>
              <c:strCache>
                <c:ptCount val="1"/>
                <c:pt idx="0">
                  <c:v>Diego</c:v>
                </c:pt>
              </c:strCache>
            </c:strRef>
          </c:tx>
          <c:spPr>
            <a:ln w="28000">
              <a:solidFill>
                <a:srgbClr val="C5A028"/>
              </a:solidFill>
              <a:prstDash val="solid"/>
            </a:ln>
          </c:spPr>
          <c:marker>
            <c:symbol val="none"/>
          </c:marker>
          <c:val>
            <c:numRef>
              <c:f>_Helpers!$B$53:$B$67</c:f>
              <c:numCache>
                <c:formatCode>General</c:formatCode>
                <c:ptCount val="15"/>
                <c:pt idx="0">
                  <c:v>5</c:v>
                </c:pt>
                <c:pt idx="1">
                  <c:v>5</c:v>
                </c:pt>
                <c:pt idx="2">
                  <c:v>5</c:v>
                </c:pt>
                <c:pt idx="3">
                  <c:v>5</c:v>
                </c:pt>
                <c:pt idx="4">
                  <c:v>5</c:v>
                </c:pt>
                <c:pt idx="5">
                  <c:v>8</c:v>
                </c:pt>
                <c:pt idx="6">
                  <c:v>10</c:v>
                </c:pt>
                <c:pt idx="7">
                  <c:v>10</c:v>
                </c:pt>
                <c:pt idx="8">
                  <c:v>12</c:v>
                </c:pt>
                <c:pt idx="9">
                  <c:v>12</c:v>
                </c:pt>
                <c:pt idx="10">
                  <c:v>12</c:v>
                </c:pt>
                <c:pt idx="11">
                  <c:v>12</c:v>
                </c:pt>
                <c:pt idx="12">
                  <c:v>12</c:v>
                </c:pt>
                <c:pt idx="13">
                  <c:v>12</c:v>
                </c:pt>
                <c:pt idx="14">
                  <c:v>12</c:v>
                </c:pt>
              </c:numCache>
            </c:numRef>
          </c:val>
          <c:smooth val="0"/>
          <c:extLst>
            <c:ext xmlns:c16="http://schemas.microsoft.com/office/drawing/2014/chart" uri="{C3380CC4-5D6E-409C-BE32-E72D297353CC}">
              <c16:uniqueId val="{00000000-097D-4A24-B3F4-A16E760EFCB4}"/>
            </c:ext>
          </c:extLst>
        </c:ser>
        <c:ser>
          <c:idx val="1"/>
          <c:order val="1"/>
          <c:tx>
            <c:strRef>
              <c:f>_Helpers!$C$52</c:f>
              <c:strCache>
                <c:ptCount val="1"/>
                <c:pt idx="0">
                  <c:v>Álvaro</c:v>
                </c:pt>
              </c:strCache>
            </c:strRef>
          </c:tx>
          <c:spPr>
            <a:ln w="28000">
              <a:solidFill>
                <a:srgbClr val="0066CC"/>
              </a:solidFill>
              <a:prstDash val="solid"/>
            </a:ln>
          </c:spPr>
          <c:marker>
            <c:symbol val="none"/>
          </c:marker>
          <c:val>
            <c:numRef>
              <c:f>_Helpers!$C$53:$C$67</c:f>
              <c:numCache>
                <c:formatCode>General</c:formatCode>
                <c:ptCount val="15"/>
                <c:pt idx="0">
                  <c:v>2</c:v>
                </c:pt>
                <c:pt idx="1">
                  <c:v>2</c:v>
                </c:pt>
                <c:pt idx="2">
                  <c:v>2</c:v>
                </c:pt>
                <c:pt idx="3">
                  <c:v>2</c:v>
                </c:pt>
                <c:pt idx="4">
                  <c:v>2</c:v>
                </c:pt>
                <c:pt idx="5">
                  <c:v>7</c:v>
                </c:pt>
                <c:pt idx="6">
                  <c:v>9</c:v>
                </c:pt>
                <c:pt idx="7">
                  <c:v>9</c:v>
                </c:pt>
                <c:pt idx="8">
                  <c:v>11</c:v>
                </c:pt>
                <c:pt idx="9">
                  <c:v>11</c:v>
                </c:pt>
                <c:pt idx="10">
                  <c:v>11</c:v>
                </c:pt>
                <c:pt idx="11">
                  <c:v>11</c:v>
                </c:pt>
                <c:pt idx="12">
                  <c:v>11</c:v>
                </c:pt>
                <c:pt idx="13">
                  <c:v>11</c:v>
                </c:pt>
                <c:pt idx="14">
                  <c:v>11</c:v>
                </c:pt>
              </c:numCache>
            </c:numRef>
          </c:val>
          <c:smooth val="0"/>
          <c:extLst>
            <c:ext xmlns:c16="http://schemas.microsoft.com/office/drawing/2014/chart" uri="{C3380CC4-5D6E-409C-BE32-E72D297353CC}">
              <c16:uniqueId val="{00000001-097D-4A24-B3F4-A16E760EFCB4}"/>
            </c:ext>
          </c:extLst>
        </c:ser>
        <c:ser>
          <c:idx val="2"/>
          <c:order val="2"/>
          <c:tx>
            <c:strRef>
              <c:f>_Helpers!$D$52</c:f>
              <c:strCache>
                <c:ptCount val="1"/>
                <c:pt idx="0">
                  <c:v>Álvaro</c:v>
                </c:pt>
              </c:strCache>
            </c:strRef>
          </c:tx>
          <c:spPr>
            <a:ln w="28000">
              <a:solidFill>
                <a:srgbClr val="2E7D32"/>
              </a:solidFill>
              <a:prstDash val="solid"/>
            </a:ln>
          </c:spPr>
          <c:marker>
            <c:symbol val="none"/>
          </c:marker>
          <c:val>
            <c:numRef>
              <c:f>_Helpers!$D$53:$D$67</c:f>
              <c:numCache>
                <c:formatCode>General</c:formatCode>
                <c:ptCount val="15"/>
                <c:pt idx="0">
                  <c:v>2</c:v>
                </c:pt>
                <c:pt idx="1">
                  <c:v>2</c:v>
                </c:pt>
                <c:pt idx="2">
                  <c:v>2</c:v>
                </c:pt>
                <c:pt idx="3">
                  <c:v>2</c:v>
                </c:pt>
                <c:pt idx="4">
                  <c:v>2</c:v>
                </c:pt>
                <c:pt idx="5">
                  <c:v>7</c:v>
                </c:pt>
                <c:pt idx="6">
                  <c:v>9</c:v>
                </c:pt>
                <c:pt idx="7">
                  <c:v>9</c:v>
                </c:pt>
                <c:pt idx="8">
                  <c:v>11</c:v>
                </c:pt>
                <c:pt idx="9">
                  <c:v>11</c:v>
                </c:pt>
                <c:pt idx="10">
                  <c:v>11</c:v>
                </c:pt>
                <c:pt idx="11">
                  <c:v>11</c:v>
                </c:pt>
                <c:pt idx="12">
                  <c:v>11</c:v>
                </c:pt>
                <c:pt idx="13">
                  <c:v>11</c:v>
                </c:pt>
                <c:pt idx="14">
                  <c:v>11</c:v>
                </c:pt>
              </c:numCache>
            </c:numRef>
          </c:val>
          <c:smooth val="0"/>
          <c:extLst>
            <c:ext xmlns:c16="http://schemas.microsoft.com/office/drawing/2014/chart" uri="{C3380CC4-5D6E-409C-BE32-E72D297353CC}">
              <c16:uniqueId val="{00000002-097D-4A24-B3F4-A16E760EFCB4}"/>
            </c:ext>
          </c:extLst>
        </c:ser>
        <c:dLbls>
          <c:showLegendKey val="0"/>
          <c:showVal val="0"/>
          <c:showCatName val="0"/>
          <c:showSerName val="0"/>
          <c:showPercent val="0"/>
          <c:showBubbleSize val="0"/>
        </c:dLbls>
        <c:smooth val="0"/>
        <c:axId val="10"/>
        <c:axId val="100"/>
      </c:lineChart>
      <c:catAx>
        <c:axId val="10"/>
        <c:scaling>
          <c:orientation val="minMax"/>
        </c:scaling>
        <c:delete val="0"/>
        <c:axPos val="b"/>
        <c:title>
          <c:tx>
            <c:rich>
              <a:bodyPr/>
              <a:lstStyle/>
              <a:p>
                <a:pPr>
                  <a:defRPr/>
                </a:pPr>
                <a:r>
                  <a:t>Partidos disputados</a:t>
                </a:r>
              </a:p>
            </c:rich>
          </c:tx>
          <c:overlay val="1"/>
        </c:title>
        <c:majorTickMark val="none"/>
        <c:minorTickMark val="none"/>
        <c:tickLblPos val="low"/>
        <c:crossAx val="100"/>
        <c:crosses val="autoZero"/>
        <c:auto val="1"/>
        <c:lblAlgn val="ctr"/>
        <c:lblOffset val="100"/>
        <c:noMultiLvlLbl val="1"/>
      </c:catAx>
      <c:valAx>
        <c:axId val="100"/>
        <c:scaling>
          <c:orientation val="minMax"/>
        </c:scaling>
        <c:delete val="0"/>
        <c:axPos val="l"/>
        <c:title>
          <c:tx>
            <c:rich>
              <a:bodyPr/>
              <a:lstStyle/>
              <a:p>
                <a:pPr>
                  <a:defRPr/>
                </a:pPr>
                <a:r>
                  <a:t>Puntos acumulados</a:t>
                </a:r>
              </a:p>
            </c:rich>
          </c:tx>
          <c:overlay val="1"/>
        </c:title>
        <c:numFmt formatCode="General" sourceLinked="1"/>
        <c:majorTickMark val="none"/>
        <c:minorTickMark val="none"/>
        <c:tickLblPos val="low"/>
        <c:crossAx val="10"/>
        <c:crosses val="autoZero"/>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Composición de aciertos por jugador</a:t>
            </a:r>
          </a:p>
        </c:rich>
      </c:tx>
      <c:overlay val="1"/>
    </c:title>
    <c:autoTitleDeleted val="0"/>
    <c:plotArea>
      <c:layout/>
      <c:barChart>
        <c:barDir val="bar"/>
        <c:grouping val="stacked"/>
        <c:varyColors val="1"/>
        <c:ser>
          <c:idx val="0"/>
          <c:order val="0"/>
          <c:tx>
            <c:v>Exactos</c:v>
          </c:tx>
          <c:spPr>
            <a:solidFill>
              <a:srgbClr val="2E7D32"/>
            </a:solidFill>
            <a:ln>
              <a:solidFill>
                <a:srgbClr val="2E7D32"/>
              </a:solidFill>
              <a:prstDash val="solid"/>
            </a:ln>
          </c:spPr>
          <c:invertIfNegative val="1"/>
          <c:val>
            <c:numRef>
              <c:f>_Helpers!$C$48:$C$50</c:f>
              <c:numCache>
                <c:formatCode>General</c:formatCode>
                <c:ptCount val="3"/>
                <c:pt idx="0">
                  <c:v>1</c:v>
                </c:pt>
                <c:pt idx="1">
                  <c:v>1</c:v>
                </c:pt>
                <c:pt idx="2">
                  <c:v>1</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2E7D32"/>
                    </a:solidFill>
                    <a:prstDash val="solid"/>
                  </a:ln>
                </c14:spPr>
              </c14:invertSolidFillFmt>
            </c:ext>
            <c:ext xmlns:c16="http://schemas.microsoft.com/office/drawing/2014/chart" uri="{C3380CC4-5D6E-409C-BE32-E72D297353CC}">
              <c16:uniqueId val="{00000000-C3A0-45FA-8961-953CF80B6895}"/>
            </c:ext>
          </c:extLst>
        </c:ser>
        <c:ser>
          <c:idx val="1"/>
          <c:order val="1"/>
          <c:tx>
            <c:v>Parciales</c:v>
          </c:tx>
          <c:spPr>
            <a:solidFill>
              <a:srgbClr val="C5A028"/>
            </a:solidFill>
            <a:ln>
              <a:solidFill>
                <a:srgbClr val="C5A028"/>
              </a:solidFill>
              <a:prstDash val="solid"/>
            </a:ln>
          </c:spPr>
          <c:invertIfNegative val="1"/>
          <c:val>
            <c:numRef>
              <c:f>_Helpers!$D$48:$D$50</c:f>
              <c:numCache>
                <c:formatCode>General</c:formatCode>
                <c:ptCount val="3"/>
                <c:pt idx="0">
                  <c:v>3</c:v>
                </c:pt>
                <c:pt idx="1">
                  <c:v>3</c:v>
                </c:pt>
                <c:pt idx="2">
                  <c:v>3</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C5A028"/>
                    </a:solidFill>
                    <a:prstDash val="solid"/>
                  </a:ln>
                </c14:spPr>
              </c14:invertSolidFillFmt>
            </c:ext>
            <c:ext xmlns:c16="http://schemas.microsoft.com/office/drawing/2014/chart" uri="{C3380CC4-5D6E-409C-BE32-E72D297353CC}">
              <c16:uniqueId val="{00000001-C3A0-45FA-8961-953CF80B6895}"/>
            </c:ext>
          </c:extLst>
        </c:ser>
        <c:ser>
          <c:idx val="2"/>
          <c:order val="2"/>
          <c:tx>
            <c:v>Fallos</c:v>
          </c:tx>
          <c:spPr>
            <a:solidFill>
              <a:srgbClr val="B71C1C"/>
            </a:solidFill>
            <a:ln>
              <a:solidFill>
                <a:srgbClr val="B71C1C"/>
              </a:solidFill>
              <a:prstDash val="solid"/>
            </a:ln>
          </c:spPr>
          <c:invertIfNegative val="1"/>
          <c:val>
            <c:numRef>
              <c:f>_Helpers!$E$48:$E$50</c:f>
              <c:numCache>
                <c:formatCode>General</c:formatCode>
                <c:ptCount val="3"/>
                <c:pt idx="0">
                  <c:v>5</c:v>
                </c:pt>
                <c:pt idx="1">
                  <c:v>5</c:v>
                </c:pt>
                <c:pt idx="2">
                  <c:v>5</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B71C1C"/>
                    </a:solidFill>
                    <a:prstDash val="solid"/>
                  </a:ln>
                </c14:spPr>
              </c14:invertSolidFillFmt>
            </c:ext>
            <c:ext xmlns:c16="http://schemas.microsoft.com/office/drawing/2014/chart" uri="{C3380CC4-5D6E-409C-BE32-E72D297353CC}">
              <c16:uniqueId val="{00000002-C3A0-45FA-8961-953CF80B6895}"/>
            </c:ext>
          </c:extLst>
        </c:ser>
        <c:dLbls>
          <c:showLegendKey val="0"/>
          <c:showVal val="0"/>
          <c:showCatName val="0"/>
          <c:showSerName val="0"/>
          <c:showPercent val="0"/>
          <c:showBubbleSize val="0"/>
        </c:dLbls>
        <c:gapWidth val="55"/>
        <c:overlap val="100"/>
        <c:axId val="10"/>
        <c:axId val="100"/>
      </c:barChart>
      <c:catAx>
        <c:axId val="10"/>
        <c:scaling>
          <c:orientation val="minMax"/>
        </c:scaling>
        <c:delete val="0"/>
        <c:axPos val="l"/>
        <c:title>
          <c:tx>
            <c:rich>
              <a:bodyPr/>
              <a:lstStyle/>
              <a:p>
                <a:pPr>
                  <a:defRPr/>
                </a:pPr>
                <a:r>
                  <a:t>Número de pronósticos</a:t>
                </a:r>
              </a:p>
            </c:rich>
          </c:tx>
          <c:overlay val="1"/>
        </c:title>
        <c:majorTickMark val="none"/>
        <c:minorTickMark val="none"/>
        <c:tickLblPos val="low"/>
        <c:crossAx val="100"/>
        <c:crosses val="autoZero"/>
        <c:auto val="1"/>
        <c:lblAlgn val="ctr"/>
        <c:lblOffset val="100"/>
        <c:noMultiLvlLbl val="1"/>
      </c:catAx>
      <c:valAx>
        <c:axId val="100"/>
        <c:scaling>
          <c:orientation val="minMax"/>
        </c:scaling>
        <c:delete val="0"/>
        <c:axPos val="b"/>
        <c:numFmt formatCode="General" sourceLinked="1"/>
        <c:majorTickMark val="none"/>
        <c:minorTickMark val="none"/>
        <c:tickLblPos val="nextTo"/>
        <c:crossAx val="10"/>
        <c:crosses val="autoZero"/>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6</xdr:col>
      <xdr:colOff>0</xdr:colOff>
      <xdr:row>17</xdr:row>
      <xdr:rowOff>0</xdr:rowOff>
    </xdr:from>
    <xdr:to>
      <xdr:col>6</xdr:col>
      <xdr:colOff>304800</xdr:colOff>
      <xdr:row>18</xdr:row>
      <xdr:rowOff>30480</xdr:rowOff>
    </xdr:to>
    <xdr:sp macro="" textlink="">
      <xdr:nvSpPr>
        <xdr:cNvPr id="1025" name="AutoShape 1" descr="Fútbol y esquí en el puerto">
          <a:extLst>
            <a:ext uri="{FF2B5EF4-FFF2-40B4-BE49-F238E27FC236}">
              <a16:creationId xmlns:a16="http://schemas.microsoft.com/office/drawing/2014/main" id="{052FCC8D-894F-D7B3-221B-6A58F82AAB9C}"/>
            </a:ext>
          </a:extLst>
        </xdr:cNvPr>
        <xdr:cNvSpPr>
          <a:spLocks noChangeAspect="1" noChangeArrowheads="1"/>
        </xdr:cNvSpPr>
      </xdr:nvSpPr>
      <xdr:spPr bwMode="auto">
        <a:xfrm>
          <a:off x="4937760" y="466344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9</xdr:col>
      <xdr:colOff>0</xdr:colOff>
      <xdr:row>12</xdr:row>
      <xdr:rowOff>0</xdr:rowOff>
    </xdr:from>
    <xdr:to>
      <xdr:col>9</xdr:col>
      <xdr:colOff>304800</xdr:colOff>
      <xdr:row>13</xdr:row>
      <xdr:rowOff>30480</xdr:rowOff>
    </xdr:to>
    <xdr:sp macro="" textlink="">
      <xdr:nvSpPr>
        <xdr:cNvPr id="1026" name="AutoShape 2" descr="Fútbol y esquí en el puerto">
          <a:extLst>
            <a:ext uri="{FF2B5EF4-FFF2-40B4-BE49-F238E27FC236}">
              <a16:creationId xmlns:a16="http://schemas.microsoft.com/office/drawing/2014/main" id="{90A941E5-4EC1-28C9-DE6D-B563E62ED0FE}"/>
            </a:ext>
          </a:extLst>
        </xdr:cNvPr>
        <xdr:cNvSpPr>
          <a:spLocks noChangeAspect="1" noChangeArrowheads="1"/>
        </xdr:cNvSpPr>
      </xdr:nvSpPr>
      <xdr:spPr bwMode="auto">
        <a:xfrm>
          <a:off x="7406640" y="329184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15</xdr:col>
      <xdr:colOff>0</xdr:colOff>
      <xdr:row>8</xdr:row>
      <xdr:rowOff>0</xdr:rowOff>
    </xdr:from>
    <xdr:to>
      <xdr:col>15</xdr:col>
      <xdr:colOff>304800</xdr:colOff>
      <xdr:row>9</xdr:row>
      <xdr:rowOff>30480</xdr:rowOff>
    </xdr:to>
    <xdr:sp macro="" textlink="">
      <xdr:nvSpPr>
        <xdr:cNvPr id="1027" name="AutoShape 3" descr="Fútbol y esquí en el puerto">
          <a:extLst>
            <a:ext uri="{FF2B5EF4-FFF2-40B4-BE49-F238E27FC236}">
              <a16:creationId xmlns:a16="http://schemas.microsoft.com/office/drawing/2014/main" id="{606C5975-F121-9D57-A35E-7C338E5791B4}"/>
            </a:ext>
          </a:extLst>
        </xdr:cNvPr>
        <xdr:cNvSpPr>
          <a:spLocks noChangeAspect="1" noChangeArrowheads="1"/>
        </xdr:cNvSpPr>
      </xdr:nvSpPr>
      <xdr:spPr bwMode="auto">
        <a:xfrm>
          <a:off x="12131040" y="21945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0</xdr:colOff>
      <xdr:row>5</xdr:row>
      <xdr:rowOff>0</xdr:rowOff>
    </xdr:from>
    <xdr:to>
      <xdr:col>14</xdr:col>
      <xdr:colOff>304800</xdr:colOff>
      <xdr:row>6</xdr:row>
      <xdr:rowOff>30480</xdr:rowOff>
    </xdr:to>
    <xdr:sp macro="" textlink="">
      <xdr:nvSpPr>
        <xdr:cNvPr id="1028" name="AutoShape 4" descr="Fútbol y esquí en el puerto">
          <a:extLst>
            <a:ext uri="{FF2B5EF4-FFF2-40B4-BE49-F238E27FC236}">
              <a16:creationId xmlns:a16="http://schemas.microsoft.com/office/drawing/2014/main" id="{07AAAA71-D352-6A41-A9FD-4C3B68AF1C69}"/>
            </a:ext>
          </a:extLst>
        </xdr:cNvPr>
        <xdr:cNvSpPr>
          <a:spLocks noChangeAspect="1" noChangeArrowheads="1"/>
        </xdr:cNvSpPr>
      </xdr:nvSpPr>
      <xdr:spPr bwMode="auto">
        <a:xfrm>
          <a:off x="11521440" y="1371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0</xdr:row>
      <xdr:rowOff>0</xdr:rowOff>
    </xdr:from>
    <xdr:to>
      <xdr:col>13</xdr:col>
      <xdr:colOff>801077</xdr:colOff>
      <xdr:row>16</xdr:row>
      <xdr:rowOff>19274</xdr:rowOff>
    </xdr:to>
    <xdr:pic>
      <xdr:nvPicPr>
        <xdr:cNvPr id="4" name="Picture 3">
          <a:extLst>
            <a:ext uri="{FF2B5EF4-FFF2-40B4-BE49-F238E27FC236}">
              <a16:creationId xmlns:a16="http://schemas.microsoft.com/office/drawing/2014/main" id="{101A9457-152B-C5A8-A876-A8A1FBA839F4}"/>
            </a:ext>
          </a:extLst>
        </xdr:cNvPr>
        <xdr:cNvPicPr>
          <a:picLocks noChangeAspect="1"/>
        </xdr:cNvPicPr>
      </xdr:nvPicPr>
      <xdr:blipFill>
        <a:blip xmlns:r="http://schemas.openxmlformats.org/officeDocument/2006/relationships" r:embed="rId1"/>
        <a:stretch>
          <a:fillRect/>
        </a:stretch>
      </xdr:blipFill>
      <xdr:spPr>
        <a:xfrm>
          <a:off x="0" y="0"/>
          <a:ext cx="11469077" cy="439588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0</xdr:colOff>
      <xdr:row>46</xdr:row>
      <xdr:rowOff>0</xdr:rowOff>
    </xdr:from>
    <xdr:ext cx="5580000" cy="3060000"/>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7</xdr:col>
      <xdr:colOff>0</xdr:colOff>
      <xdr:row>46</xdr:row>
      <xdr:rowOff>0</xdr:rowOff>
    </xdr:from>
    <xdr:ext cx="5580000" cy="3060000"/>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0</xdr:colOff>
      <xdr:row>65</xdr:row>
      <xdr:rowOff>0</xdr:rowOff>
    </xdr:from>
    <xdr:ext cx="5580000" cy="3060000"/>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7</xdr:col>
      <xdr:colOff>0</xdr:colOff>
      <xdr:row>65</xdr:row>
      <xdr:rowOff>0</xdr:rowOff>
    </xdr:from>
    <xdr:ext cx="5580000" cy="3060000"/>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5A028"/>
  </sheetPr>
  <dimension ref="A1:N31"/>
  <sheetViews>
    <sheetView showGridLines="0" zoomScale="39" workbookViewId="0"/>
  </sheetViews>
  <sheetFormatPr defaultRowHeight="14.4" x14ac:dyDescent="0.3"/>
  <cols>
    <col min="1" max="14" width="12" customWidth="1"/>
  </cols>
  <sheetData>
    <row r="1" spans="1:14" ht="22.05" customHeight="1" x14ac:dyDescent="0.3">
      <c r="A1" s="33"/>
      <c r="B1" s="33"/>
      <c r="C1" s="33"/>
      <c r="D1" s="33"/>
      <c r="E1" s="33"/>
      <c r="F1" s="33"/>
      <c r="G1" s="33"/>
      <c r="H1" s="33"/>
      <c r="I1" s="33"/>
      <c r="J1" s="33"/>
      <c r="K1" s="33"/>
      <c r="L1" s="33"/>
      <c r="M1" s="33"/>
      <c r="N1" s="33"/>
    </row>
    <row r="2" spans="1:14" ht="22.05" customHeight="1" x14ac:dyDescent="0.3">
      <c r="A2" s="33"/>
      <c r="B2" s="33"/>
      <c r="C2" s="33"/>
      <c r="D2" s="33"/>
      <c r="E2" s="33"/>
      <c r="F2" s="33"/>
      <c r="G2" s="33"/>
      <c r="H2" s="33"/>
      <c r="I2" s="33"/>
      <c r="J2" s="33"/>
      <c r="K2" s="33"/>
      <c r="L2" s="33"/>
      <c r="M2" s="33"/>
      <c r="N2" s="33"/>
    </row>
    <row r="3" spans="1:14" ht="22.05" customHeight="1" x14ac:dyDescent="0.3">
      <c r="A3" s="33"/>
      <c r="B3" s="33"/>
      <c r="C3" s="33"/>
      <c r="D3" s="33"/>
      <c r="E3" s="33"/>
      <c r="F3" s="33"/>
      <c r="G3" s="33"/>
      <c r="H3" s="33"/>
      <c r="I3" s="33"/>
      <c r="J3" s="33"/>
      <c r="K3" s="33"/>
      <c r="L3" s="33"/>
      <c r="M3" s="33"/>
      <c r="N3" s="33"/>
    </row>
    <row r="4" spans="1:14" ht="22.05" customHeight="1" x14ac:dyDescent="0.3">
      <c r="A4" s="33"/>
      <c r="B4" s="33"/>
      <c r="C4" s="33"/>
      <c r="D4" s="33"/>
      <c r="E4" s="33"/>
      <c r="F4" s="33"/>
      <c r="G4" s="33"/>
      <c r="H4" s="33"/>
      <c r="I4" s="33"/>
      <c r="J4" s="33"/>
      <c r="K4" s="33"/>
      <c r="L4" s="33"/>
      <c r="M4" s="33"/>
      <c r="N4" s="33"/>
    </row>
    <row r="5" spans="1:14" ht="22.05" customHeight="1" x14ac:dyDescent="0.3">
      <c r="A5" s="33"/>
      <c r="B5" s="33"/>
      <c r="C5" s="33"/>
      <c r="D5" s="33"/>
      <c r="E5" s="33"/>
      <c r="F5" s="33"/>
      <c r="G5" s="33"/>
      <c r="H5" s="33"/>
      <c r="I5" s="33"/>
      <c r="J5" s="33"/>
      <c r="K5" s="33"/>
      <c r="L5" s="33"/>
      <c r="M5" s="33"/>
      <c r="N5" s="33"/>
    </row>
    <row r="6" spans="1:14" ht="22.05" customHeight="1" x14ac:dyDescent="0.3">
      <c r="A6" s="33"/>
      <c r="B6" s="33"/>
      <c r="C6" s="33"/>
      <c r="D6" s="33"/>
      <c r="E6" s="33"/>
      <c r="F6" s="33"/>
      <c r="G6" s="33"/>
      <c r="H6" s="33"/>
      <c r="I6" s="33"/>
      <c r="J6" s="33"/>
      <c r="K6" s="33"/>
      <c r="L6" s="33"/>
      <c r="M6" s="33"/>
      <c r="N6" s="33"/>
    </row>
    <row r="7" spans="1:14" ht="22.05" customHeight="1" x14ac:dyDescent="0.3">
      <c r="A7" s="33"/>
      <c r="B7" s="33"/>
      <c r="C7" s="33"/>
      <c r="D7" s="33"/>
      <c r="E7" s="33"/>
      <c r="F7" s="33"/>
      <c r="G7" s="33"/>
      <c r="H7" s="33"/>
      <c r="I7" s="33"/>
      <c r="J7" s="33"/>
      <c r="K7" s="33"/>
      <c r="L7" s="33"/>
      <c r="M7" s="33"/>
      <c r="N7" s="33"/>
    </row>
    <row r="8" spans="1:14" ht="22.05" customHeight="1" x14ac:dyDescent="0.3">
      <c r="A8" s="33"/>
      <c r="B8" s="33"/>
      <c r="C8" s="33"/>
      <c r="D8" s="33"/>
      <c r="E8" s="33"/>
      <c r="F8" s="33"/>
      <c r="G8" s="33"/>
      <c r="H8" s="33"/>
      <c r="I8" s="33"/>
      <c r="J8" s="33"/>
      <c r="K8" s="33"/>
      <c r="L8" s="33"/>
      <c r="M8" s="33"/>
      <c r="N8" s="33"/>
    </row>
    <row r="9" spans="1:14" ht="22.05" customHeight="1" x14ac:dyDescent="0.3">
      <c r="A9" s="33"/>
      <c r="B9" s="33"/>
      <c r="C9" s="33"/>
      <c r="D9" s="33"/>
      <c r="E9" s="33"/>
      <c r="F9" s="33"/>
      <c r="G9" s="33"/>
      <c r="H9" s="33"/>
      <c r="I9" s="33"/>
      <c r="J9" s="33"/>
      <c r="K9" s="33"/>
      <c r="L9" s="33"/>
      <c r="M9" s="33"/>
      <c r="N9" s="33"/>
    </row>
    <row r="10" spans="1:14" ht="22.05" customHeight="1" x14ac:dyDescent="0.3">
      <c r="A10" s="33"/>
      <c r="B10" s="33"/>
      <c r="C10" s="33"/>
      <c r="D10" s="33"/>
      <c r="E10" s="33"/>
      <c r="F10" s="33"/>
      <c r="G10" s="33"/>
      <c r="H10" s="33"/>
      <c r="I10" s="33"/>
      <c r="J10" s="33"/>
      <c r="K10" s="33"/>
      <c r="L10" s="33"/>
      <c r="M10" s="33"/>
      <c r="N10" s="33"/>
    </row>
    <row r="11" spans="1:14" ht="22.05" customHeight="1" x14ac:dyDescent="0.3">
      <c r="A11" s="33"/>
      <c r="B11" s="33"/>
      <c r="C11" s="33"/>
      <c r="D11" s="33"/>
      <c r="E11" s="33"/>
      <c r="F11" s="33"/>
      <c r="G11" s="33"/>
      <c r="H11" s="33"/>
      <c r="I11" s="33"/>
      <c r="J11" s="33"/>
      <c r="K11" s="33"/>
      <c r="L11" s="33"/>
      <c r="M11" s="33"/>
      <c r="N11" s="33"/>
    </row>
    <row r="12" spans="1:14" ht="22.05" customHeight="1" x14ac:dyDescent="0.3">
      <c r="A12" s="33"/>
      <c r="B12" s="33"/>
      <c r="C12" s="33"/>
      <c r="D12" s="33"/>
      <c r="E12" s="33"/>
      <c r="F12" s="33"/>
      <c r="G12" s="33"/>
      <c r="H12" s="33"/>
      <c r="I12" s="33"/>
      <c r="J12" s="33"/>
      <c r="K12" s="33"/>
      <c r="L12" s="33"/>
      <c r="M12" s="33"/>
      <c r="N12" s="33"/>
    </row>
    <row r="13" spans="1:14" ht="22.05" customHeight="1" x14ac:dyDescent="0.3">
      <c r="A13" s="33"/>
      <c r="B13" s="33"/>
      <c r="C13" s="33"/>
      <c r="D13" s="33"/>
      <c r="E13" s="33"/>
      <c r="F13" s="33"/>
      <c r="G13" s="33"/>
      <c r="H13" s="33"/>
      <c r="I13" s="33"/>
      <c r="J13" s="33"/>
      <c r="K13" s="33"/>
      <c r="L13" s="33"/>
      <c r="M13" s="33"/>
      <c r="N13" s="33"/>
    </row>
    <row r="14" spans="1:14" ht="22.05" customHeight="1" x14ac:dyDescent="0.3">
      <c r="A14" s="33"/>
      <c r="B14" s="33"/>
      <c r="C14" s="33"/>
      <c r="D14" s="33"/>
      <c r="E14" s="33"/>
      <c r="F14" s="33"/>
      <c r="G14" s="33"/>
      <c r="H14" s="33"/>
      <c r="I14" s="33"/>
      <c r="J14" s="33"/>
      <c r="K14" s="33"/>
      <c r="L14" s="33"/>
      <c r="M14" s="33"/>
      <c r="N14" s="33"/>
    </row>
    <row r="15" spans="1:14" ht="22.05" customHeight="1" x14ac:dyDescent="0.3">
      <c r="A15" s="33"/>
      <c r="B15" s="33"/>
      <c r="C15" s="33"/>
      <c r="D15" s="33"/>
      <c r="E15" s="33"/>
      <c r="F15" s="33"/>
      <c r="G15" s="33"/>
      <c r="H15" s="33"/>
      <c r="I15" s="33"/>
      <c r="J15" s="33"/>
      <c r="K15" s="33"/>
      <c r="L15" s="33"/>
      <c r="M15" s="33"/>
      <c r="N15" s="33"/>
    </row>
    <row r="16" spans="1:14" ht="22.05" customHeight="1" x14ac:dyDescent="0.3">
      <c r="A16" s="33"/>
      <c r="B16" s="33"/>
      <c r="C16" s="33"/>
      <c r="D16" s="33"/>
      <c r="E16" s="33"/>
      <c r="F16" s="33"/>
      <c r="G16" s="33"/>
      <c r="H16" s="33"/>
      <c r="I16" s="33"/>
      <c r="J16" s="33"/>
      <c r="K16" s="33"/>
      <c r="L16" s="33"/>
      <c r="M16" s="33"/>
      <c r="N16" s="33"/>
    </row>
    <row r="17" spans="1:14" ht="22.05" customHeight="1" x14ac:dyDescent="0.3">
      <c r="A17" s="33"/>
      <c r="B17" s="33"/>
      <c r="C17" s="33"/>
      <c r="D17" s="33"/>
      <c r="E17" s="33"/>
      <c r="F17" s="33"/>
      <c r="G17" s="33"/>
      <c r="H17" s="33"/>
      <c r="I17" s="33"/>
      <c r="J17" s="33"/>
      <c r="K17" s="33"/>
      <c r="L17" s="33"/>
      <c r="M17" s="33"/>
      <c r="N17" s="33"/>
    </row>
    <row r="18" spans="1:14" ht="22.05" customHeight="1" x14ac:dyDescent="0.3">
      <c r="A18" s="33"/>
      <c r="B18" s="33"/>
      <c r="C18" s="33"/>
      <c r="D18" s="33"/>
      <c r="E18" s="33"/>
      <c r="F18" s="33"/>
      <c r="G18" s="33"/>
      <c r="H18" s="33"/>
      <c r="I18" s="33"/>
      <c r="J18" s="33"/>
      <c r="K18" s="33"/>
      <c r="L18" s="33"/>
      <c r="M18" s="33"/>
      <c r="N18" s="33"/>
    </row>
    <row r="19" spans="1:14" ht="40.049999999999997" customHeight="1" x14ac:dyDescent="0.3">
      <c r="A19" s="34" t="s">
        <v>0</v>
      </c>
      <c r="B19" s="35"/>
      <c r="C19" s="35"/>
      <c r="D19" s="35"/>
      <c r="E19" s="35"/>
      <c r="F19" s="35"/>
      <c r="G19" s="35"/>
      <c r="H19" s="35"/>
      <c r="I19" s="35"/>
      <c r="J19" s="35"/>
      <c r="K19" s="35"/>
      <c r="L19" s="35"/>
      <c r="M19" s="35"/>
      <c r="N19" s="35"/>
    </row>
    <row r="20" spans="1:14" ht="22.05" customHeight="1" x14ac:dyDescent="0.3">
      <c r="A20" s="33"/>
      <c r="B20" s="33"/>
      <c r="C20" s="33"/>
      <c r="D20" s="33"/>
      <c r="E20" s="33"/>
      <c r="F20" s="33"/>
      <c r="G20" s="33"/>
      <c r="H20" s="33"/>
      <c r="I20" s="33"/>
      <c r="J20" s="33"/>
      <c r="K20" s="33"/>
      <c r="L20" s="33"/>
      <c r="M20" s="33"/>
      <c r="N20" s="33"/>
    </row>
    <row r="21" spans="1:14" ht="22.05" customHeight="1" x14ac:dyDescent="0.3">
      <c r="A21" s="33"/>
      <c r="B21" s="33"/>
      <c r="C21" s="33"/>
      <c r="D21" s="33"/>
      <c r="E21" s="33"/>
      <c r="F21" s="33"/>
      <c r="G21" s="33"/>
      <c r="H21" s="33"/>
      <c r="I21" s="33"/>
      <c r="J21" s="33"/>
      <c r="K21" s="33"/>
      <c r="L21" s="33"/>
      <c r="M21" s="33"/>
      <c r="N21" s="33"/>
    </row>
    <row r="22" spans="1:14" ht="22.05" customHeight="1" x14ac:dyDescent="0.3">
      <c r="A22" s="36" t="s">
        <v>1</v>
      </c>
      <c r="B22" s="35"/>
      <c r="C22" s="35"/>
      <c r="D22" s="35"/>
      <c r="E22" s="35"/>
      <c r="F22" s="35"/>
      <c r="G22" s="35"/>
      <c r="H22" s="35"/>
      <c r="I22" s="35"/>
      <c r="J22" s="35"/>
      <c r="K22" s="35"/>
      <c r="L22" s="35"/>
      <c r="M22" s="35"/>
      <c r="N22" s="35"/>
    </row>
    <row r="23" spans="1:14" ht="22.05" customHeight="1" x14ac:dyDescent="0.3">
      <c r="A23" s="33"/>
      <c r="B23" s="33"/>
      <c r="C23" s="33"/>
      <c r="D23" s="33"/>
      <c r="E23" s="33"/>
      <c r="F23" s="33"/>
      <c r="G23" s="33"/>
      <c r="H23" s="33"/>
      <c r="I23" s="33"/>
      <c r="J23" s="33"/>
      <c r="K23" s="33"/>
      <c r="L23" s="33"/>
      <c r="M23" s="33"/>
      <c r="N23" s="33"/>
    </row>
    <row r="24" spans="1:14" ht="22.05" customHeight="1" x14ac:dyDescent="0.3">
      <c r="A24" s="33"/>
      <c r="B24" s="33"/>
      <c r="C24" s="33"/>
      <c r="D24" s="33"/>
      <c r="E24" s="33"/>
      <c r="F24" s="33"/>
      <c r="G24" s="33"/>
      <c r="H24" s="33"/>
      <c r="I24" s="33"/>
      <c r="J24" s="33"/>
      <c r="K24" s="33"/>
      <c r="L24" s="33"/>
      <c r="M24" s="33"/>
      <c r="N24" s="33"/>
    </row>
    <row r="25" spans="1:14" ht="22.05" customHeight="1" x14ac:dyDescent="0.3">
      <c r="A25" s="37" t="s">
        <v>2</v>
      </c>
      <c r="B25" s="35"/>
      <c r="C25" s="35"/>
      <c r="D25" s="35"/>
      <c r="E25" s="35"/>
      <c r="F25" s="35"/>
      <c r="G25" s="35"/>
      <c r="H25" s="35"/>
      <c r="I25" s="35"/>
      <c r="J25" s="35"/>
      <c r="K25" s="35"/>
      <c r="L25" s="35"/>
      <c r="M25" s="35"/>
      <c r="N25" s="35"/>
    </row>
    <row r="26" spans="1:14" ht="22.05" customHeight="1" x14ac:dyDescent="0.3">
      <c r="A26" s="33"/>
      <c r="B26" s="33"/>
      <c r="C26" s="33"/>
      <c r="D26" s="33"/>
      <c r="E26" s="33"/>
      <c r="F26" s="33"/>
      <c r="G26" s="33"/>
      <c r="H26" s="33"/>
      <c r="I26" s="33"/>
      <c r="J26" s="33"/>
      <c r="K26" s="33"/>
      <c r="L26" s="33"/>
      <c r="M26" s="33"/>
      <c r="N26" s="33"/>
    </row>
    <row r="27" spans="1:14" ht="22.05" customHeight="1" x14ac:dyDescent="0.3">
      <c r="A27" s="33"/>
      <c r="B27" s="33"/>
      <c r="C27" s="33"/>
      <c r="D27" s="33"/>
      <c r="E27" s="33"/>
      <c r="F27" s="33"/>
      <c r="G27" s="33"/>
      <c r="H27" s="33"/>
      <c r="I27" s="33"/>
      <c r="J27" s="33"/>
      <c r="K27" s="33"/>
      <c r="L27" s="33"/>
      <c r="M27" s="33"/>
      <c r="N27" s="33"/>
    </row>
    <row r="28" spans="1:14" ht="22.05" customHeight="1" x14ac:dyDescent="0.3">
      <c r="A28" s="38" t="s">
        <v>3</v>
      </c>
      <c r="B28" s="35"/>
      <c r="C28" s="35"/>
      <c r="D28" s="35"/>
      <c r="E28" s="35"/>
      <c r="F28" s="35"/>
      <c r="G28" s="35"/>
      <c r="H28" s="35"/>
      <c r="I28" s="35"/>
      <c r="J28" s="35"/>
      <c r="K28" s="35"/>
      <c r="L28" s="35"/>
      <c r="M28" s="35"/>
      <c r="N28" s="35"/>
    </row>
    <row r="29" spans="1:14" ht="22.05" customHeight="1" x14ac:dyDescent="0.3">
      <c r="A29" s="33"/>
      <c r="B29" s="33"/>
      <c r="C29" s="33"/>
      <c r="D29" s="33"/>
      <c r="E29" s="33"/>
      <c r="F29" s="33"/>
      <c r="G29" s="33"/>
      <c r="H29" s="33"/>
      <c r="I29" s="33"/>
      <c r="J29" s="33"/>
      <c r="K29" s="33"/>
      <c r="L29" s="33"/>
      <c r="M29" s="33"/>
      <c r="N29" s="33"/>
    </row>
    <row r="30" spans="1:14" ht="22.05" customHeight="1" x14ac:dyDescent="0.3">
      <c r="A30" s="33"/>
      <c r="B30" s="33"/>
      <c r="C30" s="33"/>
      <c r="D30" s="33"/>
      <c r="E30" s="33"/>
      <c r="F30" s="33"/>
      <c r="G30" s="33"/>
      <c r="H30" s="33"/>
      <c r="I30" s="33"/>
      <c r="J30" s="33"/>
      <c r="K30" s="33"/>
      <c r="L30" s="33"/>
      <c r="M30" s="33"/>
      <c r="N30" s="33"/>
    </row>
    <row r="31" spans="1:14" ht="22.05" customHeight="1" x14ac:dyDescent="0.3"/>
  </sheetData>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C5A028"/>
  </sheetPr>
  <dimension ref="A1:E24"/>
  <sheetViews>
    <sheetView showGridLines="0" workbookViewId="0"/>
  </sheetViews>
  <sheetFormatPr defaultRowHeight="14.4" x14ac:dyDescent="0.3"/>
  <cols>
    <col min="1" max="1" width="6" customWidth="1"/>
    <col min="2" max="2" width="84" customWidth="1"/>
  </cols>
  <sheetData>
    <row r="1" spans="1:5" ht="36" customHeight="1" x14ac:dyDescent="0.3">
      <c r="A1" s="2" t="s">
        <v>4</v>
      </c>
      <c r="B1" s="1"/>
      <c r="C1" s="1"/>
      <c r="D1" s="1"/>
      <c r="E1" s="1"/>
    </row>
    <row r="2" spans="1:5" ht="18" customHeight="1" x14ac:dyDescent="0.3">
      <c r="A2" s="3" t="s">
        <v>5</v>
      </c>
      <c r="B2" s="4"/>
      <c r="C2" s="4"/>
      <c r="D2" s="4"/>
      <c r="E2" s="4"/>
    </row>
    <row r="3" spans="1:5" ht="18" x14ac:dyDescent="0.35">
      <c r="A3" s="5" t="s">
        <v>6</v>
      </c>
      <c r="B3" s="6" t="s">
        <v>7</v>
      </c>
    </row>
    <row r="4" spans="1:5" ht="43.2" x14ac:dyDescent="0.3">
      <c r="B4" s="7" t="s">
        <v>8</v>
      </c>
    </row>
    <row r="6" spans="1:5" ht="18" x14ac:dyDescent="0.35">
      <c r="A6" s="5" t="s">
        <v>9</v>
      </c>
      <c r="B6" s="6" t="s">
        <v>10</v>
      </c>
    </row>
    <row r="7" spans="1:5" ht="43.2" x14ac:dyDescent="0.3">
      <c r="B7" s="7" t="s">
        <v>11</v>
      </c>
    </row>
    <row r="9" spans="1:5" ht="18" x14ac:dyDescent="0.35">
      <c r="A9" s="5" t="s">
        <v>12</v>
      </c>
      <c r="B9" s="6" t="s">
        <v>13</v>
      </c>
    </row>
    <row r="10" spans="1:5" ht="43.2" x14ac:dyDescent="0.3">
      <c r="B10" s="7" t="s">
        <v>14</v>
      </c>
    </row>
    <row r="12" spans="1:5" ht="18" x14ac:dyDescent="0.35">
      <c r="A12" s="5" t="s">
        <v>15</v>
      </c>
      <c r="B12" s="6" t="s">
        <v>16</v>
      </c>
    </row>
    <row r="13" spans="1:5" ht="43.2" x14ac:dyDescent="0.3">
      <c r="B13" s="7" t="s">
        <v>17</v>
      </c>
    </row>
    <row r="15" spans="1:5" ht="18" x14ac:dyDescent="0.35">
      <c r="A15" s="5" t="s">
        <v>18</v>
      </c>
      <c r="B15" s="6" t="s">
        <v>19</v>
      </c>
    </row>
    <row r="16" spans="1:5" ht="43.2" x14ac:dyDescent="0.3">
      <c r="B16" s="7" t="s">
        <v>20</v>
      </c>
    </row>
    <row r="18" spans="1:2" ht="18" x14ac:dyDescent="0.35">
      <c r="A18" s="5" t="s">
        <v>21</v>
      </c>
      <c r="B18" s="6" t="s">
        <v>22</v>
      </c>
    </row>
    <row r="19" spans="1:2" ht="28.8" x14ac:dyDescent="0.3">
      <c r="B19" s="7" t="s">
        <v>23</v>
      </c>
    </row>
    <row r="22" spans="1:2" x14ac:dyDescent="0.3">
      <c r="A22" t="s">
        <v>24</v>
      </c>
    </row>
    <row r="23" spans="1:2" x14ac:dyDescent="0.3">
      <c r="A23" t="s">
        <v>25</v>
      </c>
    </row>
    <row r="24" spans="1:2" x14ac:dyDescent="0.3">
      <c r="A24" t="s">
        <v>26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66CC"/>
  </sheetPr>
  <dimension ref="A1:N64"/>
  <sheetViews>
    <sheetView showGridLines="0" workbookViewId="0"/>
  </sheetViews>
  <sheetFormatPr defaultRowHeight="14.4" x14ac:dyDescent="0.3"/>
  <cols>
    <col min="1" max="1" width="32" customWidth="1"/>
    <col min="2" max="2" width="24" customWidth="1"/>
    <col min="3" max="5" width="12" customWidth="1"/>
    <col min="6" max="7" width="14" customWidth="1"/>
    <col min="8" max="9" width="13" customWidth="1"/>
    <col min="10" max="10" width="3" customWidth="1"/>
    <col min="11" max="11" width="14" customWidth="1"/>
    <col min="12" max="13" width="18" customWidth="1"/>
    <col min="14" max="14" width="13" customWidth="1"/>
  </cols>
  <sheetData>
    <row r="1" spans="1:14" ht="30" customHeight="1" x14ac:dyDescent="0.3">
      <c r="A1" s="2" t="s">
        <v>27</v>
      </c>
      <c r="B1" s="1"/>
      <c r="C1" s="1"/>
      <c r="D1" s="1"/>
      <c r="E1" s="1"/>
      <c r="F1" s="1"/>
      <c r="G1" s="1"/>
      <c r="H1" s="1"/>
      <c r="I1" s="1"/>
      <c r="J1" s="1"/>
      <c r="K1" s="1"/>
      <c r="L1" s="1"/>
      <c r="M1" s="1"/>
      <c r="N1" s="1"/>
    </row>
    <row r="2" spans="1:14" ht="18" customHeight="1" x14ac:dyDescent="0.3">
      <c r="A2" s="3" t="s">
        <v>28</v>
      </c>
      <c r="B2" s="4"/>
      <c r="C2" s="4"/>
      <c r="D2" s="4"/>
      <c r="E2" s="4"/>
      <c r="F2" s="4"/>
      <c r="G2" s="4"/>
      <c r="H2" s="4"/>
      <c r="I2" s="4"/>
      <c r="J2" s="4"/>
      <c r="K2" s="4"/>
      <c r="L2" s="4"/>
      <c r="M2" s="4"/>
      <c r="N2" s="4"/>
    </row>
    <row r="3" spans="1:14" ht="7.95" customHeight="1" x14ac:dyDescent="0.3"/>
    <row r="4" spans="1:14" ht="15.6" x14ac:dyDescent="0.3">
      <c r="A4" s="8" t="s">
        <v>29</v>
      </c>
      <c r="B4" s="9"/>
      <c r="C4" s="9"/>
      <c r="D4" s="9"/>
      <c r="E4" s="9"/>
      <c r="F4" s="9"/>
      <c r="G4" s="9"/>
      <c r="H4" s="9"/>
      <c r="I4" s="9"/>
      <c r="J4" s="9"/>
      <c r="K4" s="9"/>
      <c r="L4" s="9"/>
      <c r="M4" s="9"/>
      <c r="N4" s="9"/>
    </row>
    <row r="5" spans="1:14" ht="15" customHeight="1" x14ac:dyDescent="0.3">
      <c r="A5" s="10" t="s">
        <v>30</v>
      </c>
      <c r="B5" s="11"/>
      <c r="C5" s="10" t="s">
        <v>31</v>
      </c>
      <c r="D5" s="11"/>
      <c r="E5" s="10" t="s">
        <v>32</v>
      </c>
      <c r="F5" s="11"/>
      <c r="G5" s="10" t="s">
        <v>33</v>
      </c>
      <c r="H5" s="11"/>
      <c r="I5" s="10" t="s">
        <v>34</v>
      </c>
      <c r="J5" s="11"/>
      <c r="K5" s="10" t="s">
        <v>35</v>
      </c>
      <c r="L5" s="11"/>
      <c r="M5" s="10" t="s">
        <v>36</v>
      </c>
      <c r="N5" s="11"/>
    </row>
    <row r="6" spans="1:14" ht="25.95" customHeight="1" x14ac:dyDescent="0.3">
      <c r="A6" s="12" t="str">
        <f>_Helpers!$A$7</f>
        <v>Diego</v>
      </c>
      <c r="B6" s="11"/>
      <c r="C6" s="12">
        <f>_Helpers!$B$7</f>
        <v>12</v>
      </c>
      <c r="D6" s="11"/>
      <c r="E6" s="12">
        <f>COUNTIF(Partidos!$H$4:$H$107,"Finalizado")</f>
        <v>9</v>
      </c>
      <c r="F6" s="11"/>
      <c r="G6" s="12">
        <f>104-COUNTIF(Partidos!$H$4:$H$107,"Finalizado")</f>
        <v>95</v>
      </c>
      <c r="H6" s="11"/>
      <c r="I6" s="13">
        <f>IF(COUNTIF(Partidos!$H$4:$H$107,"Finalizado")=0,0,COUNTIF(Partidos!$H$4:$H$107,"Finalizado")/104)</f>
        <v>8.6538461538461536E-2</v>
      </c>
      <c r="J6" s="11"/>
      <c r="K6" s="12">
        <f>IF(COUNTIF(Partidos!$H$4:$H$107,"Finalizado")=0,"",ROUND(_Helpers!$B$7/COUNTIF(Partidos!$H$4:$H$107,"Finalizado"),2))</f>
        <v>1.33</v>
      </c>
      <c r="L6" s="11"/>
      <c r="M6" s="12" t="s">
        <v>12</v>
      </c>
      <c r="N6" s="11"/>
    </row>
    <row r="7" spans="1:14" ht="7.95" customHeight="1" x14ac:dyDescent="0.3"/>
    <row r="8" spans="1:14" ht="15.6" x14ac:dyDescent="0.3">
      <c r="A8" s="8" t="s">
        <v>37</v>
      </c>
      <c r="B8" s="9"/>
      <c r="C8" s="9"/>
      <c r="D8" s="9"/>
      <c r="E8" s="9"/>
      <c r="F8" s="9"/>
      <c r="G8" s="9"/>
      <c r="H8" s="9"/>
      <c r="I8" s="9"/>
      <c r="K8" s="8" t="s">
        <v>38</v>
      </c>
      <c r="L8" s="9"/>
      <c r="M8" s="9"/>
      <c r="N8" s="9"/>
    </row>
    <row r="9" spans="1:14" x14ac:dyDescent="0.3">
      <c r="A9" s="14" t="s">
        <v>39</v>
      </c>
      <c r="B9" s="14" t="s">
        <v>40</v>
      </c>
      <c r="C9" s="14" t="s">
        <v>41</v>
      </c>
      <c r="D9" s="14" t="s">
        <v>42</v>
      </c>
      <c r="E9" s="14" t="s">
        <v>43</v>
      </c>
      <c r="F9" s="14" t="s">
        <v>44</v>
      </c>
      <c r="G9" s="14" t="s">
        <v>45</v>
      </c>
      <c r="H9" s="14" t="s">
        <v>46</v>
      </c>
      <c r="I9" s="14" t="s">
        <v>47</v>
      </c>
      <c r="K9" s="14" t="s">
        <v>48</v>
      </c>
      <c r="L9" s="14" t="s">
        <v>49</v>
      </c>
      <c r="M9" s="14" t="s">
        <v>50</v>
      </c>
      <c r="N9" s="14" t="s">
        <v>51</v>
      </c>
    </row>
    <row r="10" spans="1:14" ht="19.95" customHeight="1" x14ac:dyDescent="0.3">
      <c r="A10" s="15">
        <v>1</v>
      </c>
      <c r="B10" s="16" t="str">
        <f>_Helpers!$A$7</f>
        <v>Diego</v>
      </c>
      <c r="C10" s="17">
        <f>_Helpers!$B$7</f>
        <v>12</v>
      </c>
      <c r="D10" s="17">
        <f>_Helpers!$C$7</f>
        <v>1</v>
      </c>
      <c r="E10" s="17">
        <f>_Helpers!$D$7</f>
        <v>3</v>
      </c>
      <c r="F10" s="17">
        <f>_Helpers!$E$7</f>
        <v>5</v>
      </c>
      <c r="G10" s="18">
        <f>_Helpers!$F$7</f>
        <v>0.44444444444444442</v>
      </c>
      <c r="H10" s="17" t="str">
        <f>IF(A10=1,"ORO",IF(A10=2,"PLATA",IF(A10=3,"BRONCE","")))</f>
        <v>ORO</v>
      </c>
      <c r="I10" s="17">
        <f>IF(A10=1,0,$C$10-C10)</f>
        <v>0</v>
      </c>
      <c r="K10" s="19" t="str">
        <f>_Helpers!$X$69</f>
        <v>14/06/2026</v>
      </c>
      <c r="L10" s="19" t="str">
        <f>_Helpers!$U$69</f>
        <v>Alemania</v>
      </c>
      <c r="M10" s="19" t="str">
        <f>_Helpers!$V$69</f>
        <v>Curazao</v>
      </c>
      <c r="N10" s="20" t="str">
        <f>_Helpers!$W$69</f>
        <v>7-1</v>
      </c>
    </row>
    <row r="11" spans="1:14" ht="19.95" customHeight="1" x14ac:dyDescent="0.3">
      <c r="A11" s="15">
        <v>2</v>
      </c>
      <c r="B11" s="16" t="str">
        <f>_Helpers!$A$8</f>
        <v>Álvaro</v>
      </c>
      <c r="C11" s="17">
        <f>_Helpers!$B$8</f>
        <v>11</v>
      </c>
      <c r="D11" s="17">
        <f>_Helpers!$C$8</f>
        <v>1</v>
      </c>
      <c r="E11" s="17">
        <f>_Helpers!$D$8</f>
        <v>3</v>
      </c>
      <c r="F11" s="17">
        <f>_Helpers!$E$8</f>
        <v>5</v>
      </c>
      <c r="G11" s="18">
        <f>_Helpers!$F$8</f>
        <v>0.44444444444444442</v>
      </c>
      <c r="H11" s="17" t="str">
        <f>IF(A11=1,"ORO",IF(A11=2,"PLATA",IF(A11=3,"BRONCE","")))</f>
        <v>PLATA</v>
      </c>
      <c r="I11" s="17">
        <f>IF(A11=1,0,$C$10-C11)</f>
        <v>1</v>
      </c>
      <c r="K11" s="19" t="str">
        <f>_Helpers!$X$70</f>
        <v>13/06/2026</v>
      </c>
      <c r="L11" s="19" t="str">
        <f>_Helpers!$U$70</f>
        <v>Australia</v>
      </c>
      <c r="M11" s="19" t="str">
        <f>_Helpers!$V$70</f>
        <v>Turquía</v>
      </c>
      <c r="N11" s="20" t="str">
        <f>_Helpers!$W$70</f>
        <v>2-0</v>
      </c>
    </row>
    <row r="12" spans="1:14" ht="19.95" customHeight="1" x14ac:dyDescent="0.3">
      <c r="A12" s="15">
        <v>3</v>
      </c>
      <c r="B12" s="16" t="str">
        <f>_Helpers!$A$9</f>
        <v>Álvaro</v>
      </c>
      <c r="C12" s="17">
        <f>_Helpers!$B$9</f>
        <v>11</v>
      </c>
      <c r="D12" s="17">
        <f>_Helpers!$C$9</f>
        <v>1</v>
      </c>
      <c r="E12" s="17">
        <f>_Helpers!$D$9</f>
        <v>3</v>
      </c>
      <c r="F12" s="17">
        <f>_Helpers!$E$9</f>
        <v>5</v>
      </c>
      <c r="G12" s="18">
        <f>_Helpers!$F$9</f>
        <v>0.44444444444444442</v>
      </c>
      <c r="H12" s="17" t="str">
        <f>IF(A12=1,"ORO",IF(A12=2,"PLATA",IF(A12=3,"BRONCE","")))</f>
        <v>BRONCE</v>
      </c>
      <c r="I12" s="17">
        <f>IF(A12=1,0,$C$10-C12)</f>
        <v>1</v>
      </c>
      <c r="K12" s="19" t="str">
        <f>_Helpers!$X$71</f>
        <v>13/06/2026</v>
      </c>
      <c r="L12" s="19" t="str">
        <f>_Helpers!$U$71</f>
        <v>Haití</v>
      </c>
      <c r="M12" s="19" t="str">
        <f>_Helpers!$V$71</f>
        <v>Escocia</v>
      </c>
      <c r="N12" s="20" t="str">
        <f>_Helpers!$W$71</f>
        <v>0-1</v>
      </c>
    </row>
    <row r="13" spans="1:14" ht="19.95" customHeight="1" x14ac:dyDescent="0.3">
      <c r="K13" s="19" t="str">
        <f>_Helpers!$X$72</f>
        <v>13/06/2026</v>
      </c>
      <c r="L13" s="19" t="str">
        <f>_Helpers!$U$72</f>
        <v>Brasil</v>
      </c>
      <c r="M13" s="19" t="str">
        <f>_Helpers!$V$72</f>
        <v>Marruecos</v>
      </c>
      <c r="N13" s="20" t="str">
        <f>_Helpers!$W$72</f>
        <v>1-1</v>
      </c>
    </row>
    <row r="14" spans="1:14" ht="19.95" customHeight="1" x14ac:dyDescent="0.3">
      <c r="K14" s="19" t="str">
        <f>_Helpers!$X$73</f>
        <v>13/06/2026</v>
      </c>
      <c r="L14" s="19" t="str">
        <f>_Helpers!$U$73</f>
        <v>Catar</v>
      </c>
      <c r="M14" s="19" t="str">
        <f>_Helpers!$V$73</f>
        <v>Suiza</v>
      </c>
      <c r="N14" s="20" t="str">
        <f>_Helpers!$W$73</f>
        <v>1-1</v>
      </c>
    </row>
    <row r="21" spans="1:9" ht="7.95" customHeight="1" x14ac:dyDescent="0.3"/>
    <row r="22" spans="1:9" ht="15.6" x14ac:dyDescent="0.3">
      <c r="A22" s="8" t="s">
        <v>52</v>
      </c>
      <c r="B22" s="9"/>
      <c r="C22" s="9"/>
      <c r="D22" s="9"/>
      <c r="E22" s="9"/>
      <c r="F22" s="9"/>
      <c r="G22" s="9"/>
      <c r="H22" s="9"/>
      <c r="I22" s="9"/>
    </row>
    <row r="23" spans="1:9" x14ac:dyDescent="0.3">
      <c r="A23" s="21" t="s">
        <v>53</v>
      </c>
      <c r="C23" s="22" t="s">
        <v>54</v>
      </c>
      <c r="D23" s="23" t="s">
        <v>55</v>
      </c>
    </row>
    <row r="24" spans="1:9" x14ac:dyDescent="0.3">
      <c r="A24" s="14" t="s">
        <v>56</v>
      </c>
      <c r="B24" s="14" t="s">
        <v>57</v>
      </c>
    </row>
    <row r="25" spans="1:9" ht="19.95" customHeight="1" x14ac:dyDescent="0.3">
      <c r="A25" s="24" t="s">
        <v>58</v>
      </c>
      <c r="B25" s="17">
        <f>IFERROR(MATCH($C$23,_Helpers!$A$7:$A$9,0),"")</f>
        <v>2</v>
      </c>
    </row>
    <row r="26" spans="1:9" ht="19.95" customHeight="1" x14ac:dyDescent="0.3">
      <c r="A26" s="24" t="s">
        <v>59</v>
      </c>
      <c r="B26" s="17">
        <f>IFERROR(INDEX(_Helpers!$E$2:$E$4,MATCH($C$23,_Helpers!$A$2:$A$4,0)),0)</f>
        <v>11</v>
      </c>
    </row>
    <row r="27" spans="1:9" ht="19.95" customHeight="1" x14ac:dyDescent="0.3">
      <c r="A27" s="24" t="s">
        <v>60</v>
      </c>
      <c r="B27" s="17">
        <f>IFERROR(INDEX(_Helpers!$B$2:$B$4,MATCH($C$23,_Helpers!$A$2:$A$4,0)),0)</f>
        <v>11</v>
      </c>
    </row>
    <row r="28" spans="1:9" ht="19.95" customHeight="1" x14ac:dyDescent="0.3">
      <c r="A28" s="24" t="s">
        <v>61</v>
      </c>
      <c r="B28" s="17">
        <f>IFERROR(INDEX(_Helpers!$C$2:$C$4,MATCH($C$23,_Helpers!$A$2:$A$4,0)),0)</f>
        <v>0</v>
      </c>
    </row>
    <row r="29" spans="1:9" ht="19.95" customHeight="1" x14ac:dyDescent="0.3">
      <c r="A29" s="24" t="s">
        <v>62</v>
      </c>
      <c r="B29" s="17">
        <f>IFERROR(INDEX(_Helpers!$D$2:$D$4,MATCH($C$23,_Helpers!$A$2:$A$4,0)),0)</f>
        <v>0</v>
      </c>
    </row>
    <row r="30" spans="1:9" ht="19.95" customHeight="1" x14ac:dyDescent="0.3">
      <c r="A30" s="24" t="s">
        <v>63</v>
      </c>
      <c r="B30" s="17">
        <f>IFERROR(_Helpers!$B$7-INDEX(_Helpers!$E$2:$E$4,MATCH($C$23,_Helpers!$A$2:$A$4,0)),0)</f>
        <v>1</v>
      </c>
    </row>
    <row r="31" spans="1:9" ht="7.95" customHeight="1" x14ac:dyDescent="0.3"/>
    <row r="32" spans="1:9" ht="15.6" x14ac:dyDescent="0.3">
      <c r="A32" s="8" t="s">
        <v>64</v>
      </c>
      <c r="B32" s="9"/>
      <c r="C32" s="9"/>
      <c r="D32" s="9"/>
      <c r="F32" s="8" t="s">
        <v>65</v>
      </c>
      <c r="G32" s="9"/>
      <c r="H32" s="9"/>
      <c r="I32" s="9"/>
    </row>
    <row r="33" spans="1:14" x14ac:dyDescent="0.3">
      <c r="A33" s="14" t="s">
        <v>66</v>
      </c>
      <c r="B33" s="14" t="s">
        <v>67</v>
      </c>
      <c r="C33" s="14" t="s">
        <v>68</v>
      </c>
      <c r="D33" s="14" t="s">
        <v>69</v>
      </c>
      <c r="F33" s="14" t="s">
        <v>40</v>
      </c>
      <c r="G33" s="14" t="s">
        <v>41</v>
      </c>
      <c r="H33" s="14" t="s">
        <v>68</v>
      </c>
      <c r="I33" s="14" t="s">
        <v>70</v>
      </c>
    </row>
    <row r="34" spans="1:14" ht="24" customHeight="1" x14ac:dyDescent="0.3">
      <c r="A34" s="24" t="s">
        <v>71</v>
      </c>
      <c r="B34" s="25"/>
      <c r="C34" s="17">
        <f>IF($B34="",0,IF(Álvaro!$B$111=$B34,1,0)+IF(Papá!$B$111=$B34,1,0)+IF(Diego!$B$111=$B34,1,0))</f>
        <v>0</v>
      </c>
      <c r="D34" s="17" t="str">
        <f t="shared" ref="D34:D41" si="0">IF($B34="","Pendiente","Cargado")</f>
        <v>Pendiente</v>
      </c>
      <c r="F34" s="16" t="str">
        <f>_Helpers!$A$2</f>
        <v>Álvaro</v>
      </c>
      <c r="G34" s="17">
        <f>_Helpers!$D$2</f>
        <v>0</v>
      </c>
      <c r="H34" s="17">
        <f>IF(Puntuacion!$B$19=0,0,G34/Puntuacion!$B$19)</f>
        <v>0</v>
      </c>
      <c r="I34" s="17">
        <f>Puntuacion!$B$19</f>
        <v>10</v>
      </c>
    </row>
    <row r="35" spans="1:14" ht="24" customHeight="1" x14ac:dyDescent="0.3">
      <c r="A35" s="24" t="s">
        <v>72</v>
      </c>
      <c r="B35" s="25"/>
      <c r="C35" s="17">
        <f>IF($B35="",0,IF(Álvaro!$B$112=$B35,1,0)+IF(Papá!$B$112=$B35,1,0)+IF(Diego!$B$112=$B35,1,0))</f>
        <v>0</v>
      </c>
      <c r="D35" s="17" t="str">
        <f t="shared" si="0"/>
        <v>Pendiente</v>
      </c>
      <c r="F35" s="16" t="str">
        <f>_Helpers!$A$3</f>
        <v>Papá</v>
      </c>
      <c r="G35" s="17">
        <f>_Helpers!$D$3</f>
        <v>0</v>
      </c>
      <c r="H35" s="17">
        <f>IF(Puntuacion!$B$19=0,0,G35/Puntuacion!$B$19)</f>
        <v>0</v>
      </c>
      <c r="I35" s="17">
        <f>Puntuacion!$B$19</f>
        <v>10</v>
      </c>
    </row>
    <row r="36" spans="1:14" ht="24" customHeight="1" x14ac:dyDescent="0.3">
      <c r="A36" s="24" t="s">
        <v>73</v>
      </c>
      <c r="B36" s="25"/>
      <c r="C36" s="17">
        <f>IF($B36="",0,IF(Álvaro!$B$113=$B36,1,0)+IF(Papá!$B$113=$B36,1,0)+IF(Diego!$B$113=$B36,1,0))</f>
        <v>0</v>
      </c>
      <c r="D36" s="17" t="str">
        <f t="shared" si="0"/>
        <v>Pendiente</v>
      </c>
      <c r="F36" s="16" t="str">
        <f>_Helpers!$A$4</f>
        <v>Diego</v>
      </c>
      <c r="G36" s="17">
        <f>_Helpers!$D$4</f>
        <v>0</v>
      </c>
      <c r="H36" s="17">
        <f>IF(Puntuacion!$B$19=0,0,G36/Puntuacion!$B$19)</f>
        <v>0</v>
      </c>
      <c r="I36" s="17">
        <f>Puntuacion!$B$19</f>
        <v>10</v>
      </c>
    </row>
    <row r="37" spans="1:14" ht="24" customHeight="1" x14ac:dyDescent="0.3">
      <c r="A37" s="24" t="s">
        <v>74</v>
      </c>
      <c r="B37" s="25"/>
      <c r="C37" s="17">
        <f>IF($B37="",0,IF(Álvaro!$B$114=$B37,1,0)+IF(Papá!$B$114=$B37,1,0)+IF(Diego!$B$114=$B37,1,0))</f>
        <v>0</v>
      </c>
      <c r="D37" s="17" t="str">
        <f t="shared" si="0"/>
        <v>Pendiente</v>
      </c>
    </row>
    <row r="38" spans="1:14" ht="24" customHeight="1" x14ac:dyDescent="0.3">
      <c r="A38" s="24" t="s">
        <v>75</v>
      </c>
      <c r="B38" s="25"/>
      <c r="C38" s="17">
        <f>IF($B38="",0,IF(Álvaro!$B$115=$B38,1,0)+IF(Papá!$B$115=$B38,1,0)+IF(Diego!$B$115=$B38,1,0))</f>
        <v>0</v>
      </c>
      <c r="D38" s="17" t="str">
        <f t="shared" si="0"/>
        <v>Pendiente</v>
      </c>
    </row>
    <row r="39" spans="1:14" ht="24" customHeight="1" x14ac:dyDescent="0.3">
      <c r="A39" s="24" t="s">
        <v>76</v>
      </c>
      <c r="B39" s="25"/>
      <c r="C39" s="17">
        <f>IF($B39="",0,IF(Álvaro!$B$116=$B39,1,0)+IF(Papá!$B$116=$B39,1,0)+IF(Diego!$B$116=$B39,1,0))</f>
        <v>0</v>
      </c>
      <c r="D39" s="17" t="str">
        <f t="shared" si="0"/>
        <v>Pendiente</v>
      </c>
    </row>
    <row r="40" spans="1:14" ht="24" customHeight="1" x14ac:dyDescent="0.3">
      <c r="A40" s="24" t="s">
        <v>77</v>
      </c>
      <c r="B40" s="25"/>
      <c r="C40" s="17">
        <f>IF($B40="",0,IF(Álvaro!$B$117=$B40,1,0)+IF(Papá!$B$117=$B40,1,0)+IF(Diego!$B$117=$B40,1,0))</f>
        <v>0</v>
      </c>
      <c r="D40" s="17" t="str">
        <f t="shared" si="0"/>
        <v>Pendiente</v>
      </c>
    </row>
    <row r="41" spans="1:14" ht="24" customHeight="1" x14ac:dyDescent="0.3">
      <c r="A41" s="24" t="s">
        <v>78</v>
      </c>
      <c r="B41" s="25"/>
      <c r="C41" s="17">
        <f>IF($B41="",0,IF(Álvaro!$B$118=$B41,1,0)+IF(Papá!$B$118=$B41,1,0)+IF(Diego!$B$118=$B41,1,0))</f>
        <v>0</v>
      </c>
      <c r="D41" s="17" t="str">
        <f t="shared" si="0"/>
        <v>Pendiente</v>
      </c>
    </row>
    <row r="45" spans="1:14" ht="7.95" customHeight="1" x14ac:dyDescent="0.3"/>
    <row r="46" spans="1:14" ht="15.6" x14ac:dyDescent="0.3">
      <c r="A46" s="8" t="s">
        <v>79</v>
      </c>
      <c r="B46" s="9"/>
      <c r="C46" s="9"/>
      <c r="D46" s="9"/>
      <c r="E46" s="9"/>
      <c r="F46" s="9"/>
      <c r="G46" s="9"/>
      <c r="H46" s="9"/>
      <c r="I46" s="9"/>
      <c r="J46" s="9"/>
      <c r="K46" s="9"/>
      <c r="L46" s="9"/>
      <c r="M46" s="9"/>
      <c r="N46" s="9"/>
    </row>
    <row r="64" ht="7.95" customHeight="1" x14ac:dyDescent="0.3"/>
  </sheetData>
  <conditionalFormatting sqref="A10:I12">
    <cfRule type="expression" dxfId="11" priority="1">
      <formula>$A10=1</formula>
    </cfRule>
    <cfRule type="expression" dxfId="10" priority="2">
      <formula>$A10=2</formula>
    </cfRule>
    <cfRule type="expression" dxfId="9" priority="3">
      <formula>$A10=3</formula>
    </cfRule>
  </conditionalFormatting>
  <pageMargins left="0.75" right="0.75" top="1" bottom="1" header="0.5" footer="0.5"/>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66CC"/>
  </sheetPr>
  <dimension ref="A1:K107"/>
  <sheetViews>
    <sheetView showGridLines="0" tabSelected="1" workbookViewId="0">
      <pane ySplit="3" topLeftCell="A4" activePane="bottomLeft" state="frozen"/>
      <selection pane="bottomLeft" activeCell="F12" sqref="F12"/>
    </sheetView>
  </sheetViews>
  <sheetFormatPr defaultRowHeight="14.4" x14ac:dyDescent="0.3"/>
  <cols>
    <col min="1" max="1" width="10" customWidth="1"/>
    <col min="2" max="2" width="12" customWidth="1"/>
    <col min="3" max="3" width="8" customWidth="1"/>
    <col min="4" max="5" width="22" customWidth="1"/>
    <col min="6" max="6" width="14" customWidth="1"/>
    <col min="7" max="7" width="16" customWidth="1"/>
    <col min="8" max="8" width="12" customWidth="1"/>
    <col min="9" max="9" width="9" customWidth="1"/>
    <col min="10" max="11" width="14" customWidth="1"/>
  </cols>
  <sheetData>
    <row r="1" spans="1:11" ht="40.049999999999997" customHeight="1" x14ac:dyDescent="0.3">
      <c r="A1" s="2" t="s">
        <v>80</v>
      </c>
      <c r="B1" s="1"/>
      <c r="C1" s="1"/>
      <c r="D1" s="1"/>
      <c r="E1" s="1"/>
      <c r="F1" s="1"/>
      <c r="G1" s="1"/>
      <c r="H1" s="1"/>
      <c r="I1" s="1"/>
      <c r="J1" s="1"/>
      <c r="K1" s="1"/>
    </row>
    <row r="2" spans="1:11" ht="18" customHeight="1" x14ac:dyDescent="0.3">
      <c r="A2" s="3" t="s">
        <v>81</v>
      </c>
      <c r="B2" s="4"/>
      <c r="C2" s="4"/>
      <c r="D2" s="4"/>
      <c r="E2" s="4"/>
      <c r="F2" s="4"/>
      <c r="G2" s="4"/>
      <c r="H2" s="4"/>
      <c r="I2" s="4"/>
      <c r="J2" s="4"/>
      <c r="K2" s="4"/>
    </row>
    <row r="3" spans="1:11" ht="28.8" x14ac:dyDescent="0.3">
      <c r="A3" s="14" t="s">
        <v>82</v>
      </c>
      <c r="B3" s="14" t="s">
        <v>48</v>
      </c>
      <c r="C3" s="14" t="s">
        <v>83</v>
      </c>
      <c r="D3" s="14" t="s">
        <v>84</v>
      </c>
      <c r="E3" s="14" t="s">
        <v>85</v>
      </c>
      <c r="F3" s="14" t="s">
        <v>86</v>
      </c>
      <c r="G3" s="14" t="s">
        <v>87</v>
      </c>
      <c r="H3" s="14" t="s">
        <v>69</v>
      </c>
      <c r="I3" s="14" t="s">
        <v>88</v>
      </c>
      <c r="J3" s="14" t="s">
        <v>89</v>
      </c>
      <c r="K3" s="14" t="s">
        <v>90</v>
      </c>
    </row>
    <row r="4" spans="1:11" x14ac:dyDescent="0.3">
      <c r="A4" s="26">
        <v>1</v>
      </c>
      <c r="B4" s="26" t="s">
        <v>91</v>
      </c>
      <c r="C4" s="26" t="s">
        <v>92</v>
      </c>
      <c r="D4" s="19" t="s">
        <v>93</v>
      </c>
      <c r="E4" s="19" t="s">
        <v>94</v>
      </c>
      <c r="F4" s="27">
        <v>2</v>
      </c>
      <c r="G4" s="27">
        <v>0</v>
      </c>
      <c r="H4" s="16" t="str">
        <f t="shared" ref="H4:H35" si="0">IF(AND(ISNUMBER(F4),ISNUMBER(G4)),"Finalizado","Pendiente")</f>
        <v>Finalizado</v>
      </c>
      <c r="I4" s="19">
        <v>1</v>
      </c>
      <c r="J4" s="19" t="s">
        <v>95</v>
      </c>
      <c r="K4" s="28" t="s">
        <v>96</v>
      </c>
    </row>
    <row r="5" spans="1:11" x14ac:dyDescent="0.3">
      <c r="A5" s="24">
        <v>2</v>
      </c>
      <c r="B5" s="24" t="s">
        <v>91</v>
      </c>
      <c r="C5" s="24" t="s">
        <v>97</v>
      </c>
      <c r="D5" s="19" t="s">
        <v>98</v>
      </c>
      <c r="E5" s="19" t="s">
        <v>99</v>
      </c>
      <c r="F5" s="27">
        <v>2</v>
      </c>
      <c r="G5" s="27">
        <v>1</v>
      </c>
      <c r="H5" s="16" t="str">
        <f t="shared" si="0"/>
        <v>Finalizado</v>
      </c>
      <c r="I5" s="19">
        <v>1</v>
      </c>
      <c r="J5" s="19" t="s">
        <v>95</v>
      </c>
      <c r="K5" s="28" t="s">
        <v>96</v>
      </c>
    </row>
    <row r="6" spans="1:11" x14ac:dyDescent="0.3">
      <c r="A6" s="26">
        <v>3</v>
      </c>
      <c r="B6" s="26" t="s">
        <v>100</v>
      </c>
      <c r="C6" s="26" t="s">
        <v>101</v>
      </c>
      <c r="D6" s="19" t="s">
        <v>102</v>
      </c>
      <c r="E6" s="19" t="s">
        <v>103</v>
      </c>
      <c r="F6" s="27">
        <v>1</v>
      </c>
      <c r="G6" s="27">
        <v>1</v>
      </c>
      <c r="H6" s="16" t="str">
        <f t="shared" si="0"/>
        <v>Finalizado</v>
      </c>
      <c r="I6" s="19">
        <v>2</v>
      </c>
      <c r="J6" s="19" t="s">
        <v>95</v>
      </c>
      <c r="K6" s="28" t="s">
        <v>96</v>
      </c>
    </row>
    <row r="7" spans="1:11" x14ac:dyDescent="0.3">
      <c r="A7" s="24">
        <v>4</v>
      </c>
      <c r="B7" s="24" t="s">
        <v>100</v>
      </c>
      <c r="C7" s="24" t="s">
        <v>104</v>
      </c>
      <c r="D7" s="19" t="s">
        <v>105</v>
      </c>
      <c r="E7" s="19" t="s">
        <v>106</v>
      </c>
      <c r="F7" s="27">
        <v>4</v>
      </c>
      <c r="G7" s="27">
        <v>1</v>
      </c>
      <c r="H7" s="16" t="str">
        <f t="shared" si="0"/>
        <v>Finalizado</v>
      </c>
      <c r="I7" s="19">
        <v>4</v>
      </c>
      <c r="J7" s="19" t="s">
        <v>95</v>
      </c>
      <c r="K7" s="28" t="s">
        <v>96</v>
      </c>
    </row>
    <row r="8" spans="1:11" x14ac:dyDescent="0.3">
      <c r="A8" s="26">
        <v>5</v>
      </c>
      <c r="B8" s="26" t="s">
        <v>107</v>
      </c>
      <c r="C8" s="26" t="s">
        <v>108</v>
      </c>
      <c r="D8" s="19" t="s">
        <v>109</v>
      </c>
      <c r="E8" s="19" t="s">
        <v>110</v>
      </c>
      <c r="F8" s="27">
        <v>1</v>
      </c>
      <c r="G8" s="27">
        <v>1</v>
      </c>
      <c r="H8" s="16" t="str">
        <f t="shared" si="0"/>
        <v>Finalizado</v>
      </c>
      <c r="I8" s="19">
        <v>2</v>
      </c>
      <c r="J8" s="19" t="s">
        <v>95</v>
      </c>
      <c r="K8" s="28" t="s">
        <v>96</v>
      </c>
    </row>
    <row r="9" spans="1:11" x14ac:dyDescent="0.3">
      <c r="A9" s="24">
        <v>6</v>
      </c>
      <c r="B9" s="24" t="s">
        <v>107</v>
      </c>
      <c r="C9" s="24" t="s">
        <v>104</v>
      </c>
      <c r="D9" s="19" t="s">
        <v>111</v>
      </c>
      <c r="E9" s="19" t="s">
        <v>112</v>
      </c>
      <c r="F9" s="27">
        <v>1</v>
      </c>
      <c r="G9" s="27">
        <v>1</v>
      </c>
      <c r="H9" s="16" t="str">
        <f t="shared" si="0"/>
        <v>Finalizado</v>
      </c>
      <c r="I9" s="19">
        <v>3</v>
      </c>
      <c r="J9" s="19" t="s">
        <v>95</v>
      </c>
      <c r="K9" s="28" t="s">
        <v>96</v>
      </c>
    </row>
    <row r="10" spans="1:11" x14ac:dyDescent="0.3">
      <c r="A10" s="26">
        <v>7</v>
      </c>
      <c r="B10" s="26" t="s">
        <v>107</v>
      </c>
      <c r="C10" s="26" t="s">
        <v>113</v>
      </c>
      <c r="D10" s="19" t="s">
        <v>114</v>
      </c>
      <c r="E10" s="19" t="s">
        <v>115</v>
      </c>
      <c r="F10" s="27">
        <v>0</v>
      </c>
      <c r="G10" s="27">
        <v>1</v>
      </c>
      <c r="H10" s="16" t="str">
        <f t="shared" si="0"/>
        <v>Finalizado</v>
      </c>
      <c r="I10" s="19">
        <v>3</v>
      </c>
      <c r="J10" s="19" t="s">
        <v>95</v>
      </c>
      <c r="K10" s="28" t="s">
        <v>96</v>
      </c>
    </row>
    <row r="11" spans="1:11" x14ac:dyDescent="0.3">
      <c r="A11" s="24">
        <v>8</v>
      </c>
      <c r="B11" s="24" t="s">
        <v>107</v>
      </c>
      <c r="C11" s="24" t="s">
        <v>113</v>
      </c>
      <c r="D11" s="19" t="s">
        <v>116</v>
      </c>
      <c r="E11" s="19" t="s">
        <v>117</v>
      </c>
      <c r="F11" s="27">
        <v>2</v>
      </c>
      <c r="G11" s="27">
        <v>0</v>
      </c>
      <c r="H11" s="16" t="str">
        <f t="shared" si="0"/>
        <v>Finalizado</v>
      </c>
      <c r="I11" s="19">
        <v>4</v>
      </c>
      <c r="J11" s="19" t="s">
        <v>95</v>
      </c>
      <c r="K11" s="28" t="s">
        <v>96</v>
      </c>
    </row>
    <row r="12" spans="1:11" x14ac:dyDescent="0.3">
      <c r="A12" s="26">
        <v>9</v>
      </c>
      <c r="B12" s="26" t="s">
        <v>118</v>
      </c>
      <c r="C12" s="26" t="s">
        <v>108</v>
      </c>
      <c r="D12" s="19" t="s">
        <v>119</v>
      </c>
      <c r="E12" s="19" t="s">
        <v>120</v>
      </c>
      <c r="F12" s="27">
        <v>7</v>
      </c>
      <c r="G12" s="27">
        <v>1</v>
      </c>
      <c r="H12" s="16" t="str">
        <f t="shared" si="0"/>
        <v>Finalizado</v>
      </c>
      <c r="I12" s="19">
        <v>5</v>
      </c>
      <c r="J12" s="19" t="s">
        <v>95</v>
      </c>
      <c r="K12" s="28" t="s">
        <v>96</v>
      </c>
    </row>
    <row r="13" spans="1:11" x14ac:dyDescent="0.3">
      <c r="A13" s="24">
        <v>10</v>
      </c>
      <c r="B13" s="24" t="s">
        <v>118</v>
      </c>
      <c r="C13" s="24" t="s">
        <v>101</v>
      </c>
      <c r="D13" s="19" t="s">
        <v>121</v>
      </c>
      <c r="E13" s="19" t="s">
        <v>122</v>
      </c>
      <c r="F13" s="27"/>
      <c r="G13" s="27"/>
      <c r="H13" s="16" t="str">
        <f t="shared" si="0"/>
        <v>Pendiente</v>
      </c>
      <c r="I13" s="19">
        <v>6</v>
      </c>
      <c r="J13" s="19" t="s">
        <v>95</v>
      </c>
      <c r="K13" s="28" t="s">
        <v>96</v>
      </c>
    </row>
    <row r="14" spans="1:11" x14ac:dyDescent="0.3">
      <c r="A14" s="26">
        <v>11</v>
      </c>
      <c r="B14" s="26" t="s">
        <v>118</v>
      </c>
      <c r="C14" s="26" t="s">
        <v>123</v>
      </c>
      <c r="D14" s="19" t="s">
        <v>124</v>
      </c>
      <c r="E14" s="19" t="s">
        <v>125</v>
      </c>
      <c r="F14" s="27"/>
      <c r="G14" s="27"/>
      <c r="H14" s="16" t="str">
        <f t="shared" si="0"/>
        <v>Pendiente</v>
      </c>
      <c r="I14" s="19">
        <v>5</v>
      </c>
      <c r="J14" s="19" t="s">
        <v>95</v>
      </c>
      <c r="K14" s="28" t="s">
        <v>96</v>
      </c>
    </row>
    <row r="15" spans="1:11" x14ac:dyDescent="0.3">
      <c r="A15" s="24">
        <v>12</v>
      </c>
      <c r="B15" s="24" t="s">
        <v>118</v>
      </c>
      <c r="C15" s="24" t="s">
        <v>97</v>
      </c>
      <c r="D15" s="19" t="s">
        <v>126</v>
      </c>
      <c r="E15" s="19" t="s">
        <v>127</v>
      </c>
      <c r="F15" s="27"/>
      <c r="G15" s="27"/>
      <c r="H15" s="16" t="str">
        <f t="shared" si="0"/>
        <v>Pendiente</v>
      </c>
      <c r="I15" s="19">
        <v>6</v>
      </c>
      <c r="J15" s="19" t="s">
        <v>95</v>
      </c>
      <c r="K15" s="28" t="s">
        <v>96</v>
      </c>
    </row>
    <row r="16" spans="1:11" x14ac:dyDescent="0.3">
      <c r="A16" s="26">
        <v>13</v>
      </c>
      <c r="B16" s="26" t="s">
        <v>128</v>
      </c>
      <c r="C16" s="26" t="s">
        <v>108</v>
      </c>
      <c r="D16" s="19" t="s">
        <v>129</v>
      </c>
      <c r="E16" s="19" t="s">
        <v>130</v>
      </c>
      <c r="F16" s="27"/>
      <c r="G16" s="27"/>
      <c r="H16" s="16" t="str">
        <f t="shared" si="0"/>
        <v>Pendiente</v>
      </c>
      <c r="I16" s="19">
        <v>8</v>
      </c>
      <c r="J16" s="19" t="s">
        <v>95</v>
      </c>
      <c r="K16" s="28" t="s">
        <v>96</v>
      </c>
    </row>
    <row r="17" spans="1:11" x14ac:dyDescent="0.3">
      <c r="A17" s="24">
        <v>14</v>
      </c>
      <c r="B17" s="24" t="s">
        <v>128</v>
      </c>
      <c r="C17" s="24" t="s">
        <v>108</v>
      </c>
      <c r="D17" s="19" t="s">
        <v>131</v>
      </c>
      <c r="E17" s="19" t="s">
        <v>132</v>
      </c>
      <c r="F17" s="27"/>
      <c r="G17" s="27"/>
      <c r="H17" s="16" t="str">
        <f t="shared" si="0"/>
        <v>Pendiente</v>
      </c>
      <c r="I17" s="19">
        <v>7</v>
      </c>
      <c r="J17" s="19" t="s">
        <v>95</v>
      </c>
      <c r="K17" s="28" t="s">
        <v>96</v>
      </c>
    </row>
    <row r="18" spans="1:11" x14ac:dyDescent="0.3">
      <c r="A18" s="26">
        <v>15</v>
      </c>
      <c r="B18" s="26" t="s">
        <v>128</v>
      </c>
      <c r="C18" s="26" t="s">
        <v>104</v>
      </c>
      <c r="D18" s="19" t="s">
        <v>133</v>
      </c>
      <c r="E18" s="19" t="s">
        <v>134</v>
      </c>
      <c r="F18" s="27"/>
      <c r="G18" s="27"/>
      <c r="H18" s="16" t="str">
        <f t="shared" si="0"/>
        <v>Pendiente</v>
      </c>
      <c r="I18" s="19">
        <v>8</v>
      </c>
      <c r="J18" s="19" t="s">
        <v>95</v>
      </c>
      <c r="K18" s="28" t="s">
        <v>96</v>
      </c>
    </row>
    <row r="19" spans="1:11" x14ac:dyDescent="0.3">
      <c r="A19" s="24">
        <v>16</v>
      </c>
      <c r="B19" s="24" t="s">
        <v>128</v>
      </c>
      <c r="C19" s="24" t="s">
        <v>104</v>
      </c>
      <c r="D19" s="19" t="s">
        <v>135</v>
      </c>
      <c r="E19" s="19" t="s">
        <v>136</v>
      </c>
      <c r="F19" s="27"/>
      <c r="G19" s="27"/>
      <c r="H19" s="16" t="str">
        <f t="shared" si="0"/>
        <v>Pendiente</v>
      </c>
      <c r="I19" s="19">
        <v>7</v>
      </c>
      <c r="J19" s="19" t="s">
        <v>95</v>
      </c>
      <c r="K19" s="28" t="s">
        <v>96</v>
      </c>
    </row>
    <row r="20" spans="1:11" x14ac:dyDescent="0.3">
      <c r="A20" s="26">
        <v>17</v>
      </c>
      <c r="B20" s="26" t="s">
        <v>137</v>
      </c>
      <c r="C20" s="26" t="s">
        <v>101</v>
      </c>
      <c r="D20" s="19" t="s">
        <v>138</v>
      </c>
      <c r="E20" s="19" t="s">
        <v>139</v>
      </c>
      <c r="F20" s="27"/>
      <c r="G20" s="27"/>
      <c r="H20" s="16" t="str">
        <f t="shared" si="0"/>
        <v>Pendiente</v>
      </c>
      <c r="I20" s="19">
        <v>9</v>
      </c>
      <c r="J20" s="19" t="s">
        <v>95</v>
      </c>
      <c r="K20" s="28" t="s">
        <v>96</v>
      </c>
    </row>
    <row r="21" spans="1:11" x14ac:dyDescent="0.3">
      <c r="A21" s="24">
        <v>18</v>
      </c>
      <c r="B21" s="24" t="s">
        <v>137</v>
      </c>
      <c r="C21" s="24" t="s">
        <v>104</v>
      </c>
      <c r="D21" s="19" t="s">
        <v>140</v>
      </c>
      <c r="E21" s="19" t="s">
        <v>141</v>
      </c>
      <c r="F21" s="27"/>
      <c r="G21" s="27"/>
      <c r="H21" s="16" t="str">
        <f t="shared" si="0"/>
        <v>Pendiente</v>
      </c>
      <c r="I21" s="19">
        <v>9</v>
      </c>
      <c r="J21" s="19" t="s">
        <v>95</v>
      </c>
      <c r="K21" s="28" t="s">
        <v>96</v>
      </c>
    </row>
    <row r="22" spans="1:11" x14ac:dyDescent="0.3">
      <c r="A22" s="26">
        <v>19</v>
      </c>
      <c r="B22" s="26" t="s">
        <v>137</v>
      </c>
      <c r="C22" s="26" t="s">
        <v>97</v>
      </c>
      <c r="D22" s="19" t="s">
        <v>142</v>
      </c>
      <c r="E22" s="19" t="s">
        <v>143</v>
      </c>
      <c r="F22" s="27"/>
      <c r="G22" s="27"/>
      <c r="H22" s="16" t="str">
        <f t="shared" si="0"/>
        <v>Pendiente</v>
      </c>
      <c r="I22" s="19">
        <v>10</v>
      </c>
      <c r="J22" s="19" t="s">
        <v>95</v>
      </c>
      <c r="K22" s="28" t="s">
        <v>96</v>
      </c>
    </row>
    <row r="23" spans="1:11" x14ac:dyDescent="0.3">
      <c r="A23" s="24">
        <v>20</v>
      </c>
      <c r="B23" s="24" t="s">
        <v>137</v>
      </c>
      <c r="C23" s="24" t="s">
        <v>113</v>
      </c>
      <c r="D23" s="19" t="s">
        <v>144</v>
      </c>
      <c r="E23" s="19" t="s">
        <v>145</v>
      </c>
      <c r="F23" s="27"/>
      <c r="G23" s="27"/>
      <c r="H23" s="16" t="str">
        <f t="shared" si="0"/>
        <v>Pendiente</v>
      </c>
      <c r="I23" s="19">
        <v>10</v>
      </c>
      <c r="J23" s="19" t="s">
        <v>95</v>
      </c>
      <c r="K23" s="28" t="s">
        <v>96</v>
      </c>
    </row>
    <row r="24" spans="1:11" x14ac:dyDescent="0.3">
      <c r="A24" s="26">
        <v>21</v>
      </c>
      <c r="B24" s="26" t="s">
        <v>146</v>
      </c>
      <c r="C24" s="26" t="s">
        <v>108</v>
      </c>
      <c r="D24" s="19" t="s">
        <v>147</v>
      </c>
      <c r="E24" s="19" t="s">
        <v>148</v>
      </c>
      <c r="F24" s="27"/>
      <c r="G24" s="27"/>
      <c r="H24" s="16" t="str">
        <f t="shared" si="0"/>
        <v>Pendiente</v>
      </c>
      <c r="I24" s="19">
        <v>11</v>
      </c>
      <c r="J24" s="19" t="s">
        <v>95</v>
      </c>
      <c r="K24" s="28" t="s">
        <v>96</v>
      </c>
    </row>
    <row r="25" spans="1:11" x14ac:dyDescent="0.3">
      <c r="A25" s="24">
        <v>22</v>
      </c>
      <c r="B25" s="24" t="s">
        <v>146</v>
      </c>
      <c r="C25" s="24" t="s">
        <v>101</v>
      </c>
      <c r="D25" s="19" t="s">
        <v>149</v>
      </c>
      <c r="E25" s="19" t="s">
        <v>150</v>
      </c>
      <c r="F25" s="27"/>
      <c r="G25" s="27"/>
      <c r="H25" s="16" t="str">
        <f t="shared" si="0"/>
        <v>Pendiente</v>
      </c>
      <c r="I25" s="19">
        <v>12</v>
      </c>
      <c r="J25" s="19" t="s">
        <v>95</v>
      </c>
      <c r="K25" s="28" t="s">
        <v>96</v>
      </c>
    </row>
    <row r="26" spans="1:11" x14ac:dyDescent="0.3">
      <c r="A26" s="26">
        <v>23</v>
      </c>
      <c r="B26" s="26" t="s">
        <v>146</v>
      </c>
      <c r="C26" s="26" t="s">
        <v>123</v>
      </c>
      <c r="D26" s="19" t="s">
        <v>151</v>
      </c>
      <c r="E26" s="19" t="s">
        <v>152</v>
      </c>
      <c r="F26" s="27"/>
      <c r="G26" s="27"/>
      <c r="H26" s="16" t="str">
        <f t="shared" si="0"/>
        <v>Pendiente</v>
      </c>
      <c r="I26" s="19">
        <v>12</v>
      </c>
      <c r="J26" s="19" t="s">
        <v>95</v>
      </c>
      <c r="K26" s="28" t="s">
        <v>96</v>
      </c>
    </row>
    <row r="27" spans="1:11" x14ac:dyDescent="0.3">
      <c r="A27" s="24">
        <v>24</v>
      </c>
      <c r="B27" s="24" t="s">
        <v>146</v>
      </c>
      <c r="C27" s="24" t="s">
        <v>97</v>
      </c>
      <c r="D27" s="19" t="s">
        <v>153</v>
      </c>
      <c r="E27" s="19" t="s">
        <v>154</v>
      </c>
      <c r="F27" s="27"/>
      <c r="G27" s="27"/>
      <c r="H27" s="16" t="str">
        <f t="shared" si="0"/>
        <v>Pendiente</v>
      </c>
      <c r="I27" s="19">
        <v>11</v>
      </c>
      <c r="J27" s="19" t="s">
        <v>95</v>
      </c>
      <c r="K27" s="28" t="s">
        <v>96</v>
      </c>
    </row>
    <row r="28" spans="1:11" x14ac:dyDescent="0.3">
      <c r="A28" s="26">
        <v>25</v>
      </c>
      <c r="B28" s="26" t="s">
        <v>155</v>
      </c>
      <c r="C28" s="26" t="s">
        <v>108</v>
      </c>
      <c r="D28" s="19" t="s">
        <v>99</v>
      </c>
      <c r="E28" s="19" t="s">
        <v>94</v>
      </c>
      <c r="F28" s="27"/>
      <c r="G28" s="27"/>
      <c r="H28" s="16" t="str">
        <f t="shared" si="0"/>
        <v>Pendiente</v>
      </c>
      <c r="I28" s="19">
        <v>1</v>
      </c>
      <c r="J28" s="19" t="s">
        <v>95</v>
      </c>
      <c r="K28" s="28" t="s">
        <v>96</v>
      </c>
    </row>
    <row r="29" spans="1:11" x14ac:dyDescent="0.3">
      <c r="A29" s="24">
        <v>26</v>
      </c>
      <c r="B29" s="24" t="s">
        <v>155</v>
      </c>
      <c r="C29" s="24" t="s">
        <v>108</v>
      </c>
      <c r="D29" s="19" t="s">
        <v>110</v>
      </c>
      <c r="E29" s="19" t="s">
        <v>103</v>
      </c>
      <c r="F29" s="27"/>
      <c r="G29" s="27"/>
      <c r="H29" s="16" t="str">
        <f t="shared" si="0"/>
        <v>Pendiente</v>
      </c>
      <c r="I29" s="19">
        <v>2</v>
      </c>
      <c r="J29" s="19" t="s">
        <v>95</v>
      </c>
      <c r="K29" s="28" t="s">
        <v>96</v>
      </c>
    </row>
    <row r="30" spans="1:11" x14ac:dyDescent="0.3">
      <c r="A30" s="26">
        <v>27</v>
      </c>
      <c r="B30" s="26" t="s">
        <v>155</v>
      </c>
      <c r="C30" s="26" t="s">
        <v>101</v>
      </c>
      <c r="D30" s="19" t="s">
        <v>102</v>
      </c>
      <c r="E30" s="19" t="s">
        <v>109</v>
      </c>
      <c r="F30" s="27"/>
      <c r="G30" s="27"/>
      <c r="H30" s="16" t="str">
        <f t="shared" si="0"/>
        <v>Pendiente</v>
      </c>
      <c r="I30" s="19">
        <v>2</v>
      </c>
      <c r="J30" s="19" t="s">
        <v>95</v>
      </c>
      <c r="K30" s="28" t="s">
        <v>96</v>
      </c>
    </row>
    <row r="31" spans="1:11" x14ac:dyDescent="0.3">
      <c r="A31" s="24">
        <v>28</v>
      </c>
      <c r="B31" s="24" t="s">
        <v>155</v>
      </c>
      <c r="C31" s="24" t="s">
        <v>123</v>
      </c>
      <c r="D31" s="19" t="s">
        <v>93</v>
      </c>
      <c r="E31" s="19" t="s">
        <v>98</v>
      </c>
      <c r="F31" s="27"/>
      <c r="G31" s="27"/>
      <c r="H31" s="16" t="str">
        <f t="shared" si="0"/>
        <v>Pendiente</v>
      </c>
      <c r="I31" s="19">
        <v>1</v>
      </c>
      <c r="J31" s="19" t="s">
        <v>95</v>
      </c>
      <c r="K31" s="28" t="s">
        <v>96</v>
      </c>
    </row>
    <row r="32" spans="1:11" x14ac:dyDescent="0.3">
      <c r="A32" s="26">
        <v>29</v>
      </c>
      <c r="B32" s="26" t="s">
        <v>156</v>
      </c>
      <c r="C32" s="26" t="s">
        <v>108</v>
      </c>
      <c r="D32" s="19" t="s">
        <v>105</v>
      </c>
      <c r="E32" s="19" t="s">
        <v>116</v>
      </c>
      <c r="F32" s="27"/>
      <c r="G32" s="27"/>
      <c r="H32" s="16" t="str">
        <f t="shared" si="0"/>
        <v>Pendiente</v>
      </c>
      <c r="I32" s="19">
        <v>4</v>
      </c>
      <c r="J32" s="19" t="s">
        <v>95</v>
      </c>
      <c r="K32" s="28" t="s">
        <v>96</v>
      </c>
    </row>
    <row r="33" spans="1:11" x14ac:dyDescent="0.3">
      <c r="A33" s="24">
        <v>30</v>
      </c>
      <c r="B33" s="24" t="s">
        <v>156</v>
      </c>
      <c r="C33" s="24" t="s">
        <v>104</v>
      </c>
      <c r="D33" s="19" t="s">
        <v>115</v>
      </c>
      <c r="E33" s="19" t="s">
        <v>112</v>
      </c>
      <c r="F33" s="27"/>
      <c r="G33" s="27"/>
      <c r="H33" s="16" t="str">
        <f t="shared" si="0"/>
        <v>Pendiente</v>
      </c>
      <c r="I33" s="19">
        <v>3</v>
      </c>
      <c r="J33" s="19" t="s">
        <v>95</v>
      </c>
      <c r="K33" s="28" t="s">
        <v>96</v>
      </c>
    </row>
    <row r="34" spans="1:11" x14ac:dyDescent="0.3">
      <c r="A34" s="26">
        <v>31</v>
      </c>
      <c r="B34" s="26" t="s">
        <v>156</v>
      </c>
      <c r="C34" s="26" t="s">
        <v>113</v>
      </c>
      <c r="D34" s="19" t="s">
        <v>111</v>
      </c>
      <c r="E34" s="19" t="s">
        <v>114</v>
      </c>
      <c r="F34" s="27"/>
      <c r="G34" s="27"/>
      <c r="H34" s="16" t="str">
        <f t="shared" si="0"/>
        <v>Pendiente</v>
      </c>
      <c r="I34" s="19">
        <v>3</v>
      </c>
      <c r="J34" s="19" t="s">
        <v>95</v>
      </c>
      <c r="K34" s="28" t="s">
        <v>96</v>
      </c>
    </row>
    <row r="35" spans="1:11" x14ac:dyDescent="0.3">
      <c r="A35" s="24">
        <v>32</v>
      </c>
      <c r="B35" s="24" t="s">
        <v>156</v>
      </c>
      <c r="C35" s="24" t="s">
        <v>97</v>
      </c>
      <c r="D35" s="19" t="s">
        <v>117</v>
      </c>
      <c r="E35" s="19" t="s">
        <v>106</v>
      </c>
      <c r="F35" s="27"/>
      <c r="G35" s="27"/>
      <c r="H35" s="16" t="str">
        <f t="shared" si="0"/>
        <v>Pendiente</v>
      </c>
      <c r="I35" s="19">
        <v>4</v>
      </c>
      <c r="J35" s="19" t="s">
        <v>95</v>
      </c>
      <c r="K35" s="28" t="s">
        <v>96</v>
      </c>
    </row>
    <row r="36" spans="1:11" x14ac:dyDescent="0.3">
      <c r="A36" s="26">
        <v>33</v>
      </c>
      <c r="B36" s="26" t="s">
        <v>157</v>
      </c>
      <c r="C36" s="26" t="s">
        <v>108</v>
      </c>
      <c r="D36" s="19" t="s">
        <v>121</v>
      </c>
      <c r="E36" s="19" t="s">
        <v>126</v>
      </c>
      <c r="F36" s="27"/>
      <c r="G36" s="27"/>
      <c r="H36" s="16" t="str">
        <f t="shared" ref="H36:H67" si="1">IF(AND(ISNUMBER(F36),ISNUMBER(G36)),"Finalizado","Pendiente")</f>
        <v>Pendiente</v>
      </c>
      <c r="I36" s="19">
        <v>6</v>
      </c>
      <c r="J36" s="19" t="s">
        <v>95</v>
      </c>
      <c r="K36" s="28" t="s">
        <v>96</v>
      </c>
    </row>
    <row r="37" spans="1:11" x14ac:dyDescent="0.3">
      <c r="A37" s="24">
        <v>34</v>
      </c>
      <c r="B37" s="24" t="s">
        <v>157</v>
      </c>
      <c r="C37" s="24" t="s">
        <v>158</v>
      </c>
      <c r="D37" s="19" t="s">
        <v>119</v>
      </c>
      <c r="E37" s="19" t="s">
        <v>124</v>
      </c>
      <c r="F37" s="27"/>
      <c r="G37" s="27"/>
      <c r="H37" s="16" t="str">
        <f t="shared" si="1"/>
        <v>Pendiente</v>
      </c>
      <c r="I37" s="19">
        <v>5</v>
      </c>
      <c r="J37" s="19" t="s">
        <v>95</v>
      </c>
      <c r="K37" s="28" t="s">
        <v>96</v>
      </c>
    </row>
    <row r="38" spans="1:11" x14ac:dyDescent="0.3">
      <c r="A38" s="26">
        <v>35</v>
      </c>
      <c r="B38" s="26" t="s">
        <v>157</v>
      </c>
      <c r="C38" s="26" t="s">
        <v>123</v>
      </c>
      <c r="D38" s="19" t="s">
        <v>125</v>
      </c>
      <c r="E38" s="19" t="s">
        <v>120</v>
      </c>
      <c r="F38" s="27"/>
      <c r="G38" s="27"/>
      <c r="H38" s="16" t="str">
        <f t="shared" si="1"/>
        <v>Pendiente</v>
      </c>
      <c r="I38" s="19">
        <v>5</v>
      </c>
      <c r="J38" s="19" t="s">
        <v>95</v>
      </c>
      <c r="K38" s="28" t="s">
        <v>96</v>
      </c>
    </row>
    <row r="39" spans="1:11" x14ac:dyDescent="0.3">
      <c r="A39" s="24">
        <v>36</v>
      </c>
      <c r="B39" s="24" t="s">
        <v>157</v>
      </c>
      <c r="C39" s="24" t="s">
        <v>159</v>
      </c>
      <c r="D39" s="19" t="s">
        <v>127</v>
      </c>
      <c r="E39" s="19" t="s">
        <v>122</v>
      </c>
      <c r="F39" s="27"/>
      <c r="G39" s="27"/>
      <c r="H39" s="16" t="str">
        <f t="shared" si="1"/>
        <v>Pendiente</v>
      </c>
      <c r="I39" s="19">
        <v>6</v>
      </c>
      <c r="J39" s="19" t="s">
        <v>95</v>
      </c>
      <c r="K39" s="28" t="s">
        <v>96</v>
      </c>
    </row>
    <row r="40" spans="1:11" x14ac:dyDescent="0.3">
      <c r="A40" s="26">
        <v>37</v>
      </c>
      <c r="B40" s="26" t="s">
        <v>160</v>
      </c>
      <c r="C40" s="26" t="s">
        <v>108</v>
      </c>
      <c r="D40" s="19" t="s">
        <v>129</v>
      </c>
      <c r="E40" s="19" t="s">
        <v>133</v>
      </c>
      <c r="F40" s="27"/>
      <c r="G40" s="27"/>
      <c r="H40" s="16" t="str">
        <f t="shared" si="1"/>
        <v>Pendiente</v>
      </c>
      <c r="I40" s="19">
        <v>8</v>
      </c>
      <c r="J40" s="19" t="s">
        <v>95</v>
      </c>
      <c r="K40" s="28" t="s">
        <v>96</v>
      </c>
    </row>
    <row r="41" spans="1:11" x14ac:dyDescent="0.3">
      <c r="A41" s="24">
        <v>38</v>
      </c>
      <c r="B41" s="24" t="s">
        <v>160</v>
      </c>
      <c r="C41" s="24" t="s">
        <v>108</v>
      </c>
      <c r="D41" s="19" t="s">
        <v>131</v>
      </c>
      <c r="E41" s="19" t="s">
        <v>135</v>
      </c>
      <c r="F41" s="27"/>
      <c r="G41" s="27"/>
      <c r="H41" s="16" t="str">
        <f t="shared" si="1"/>
        <v>Pendiente</v>
      </c>
      <c r="I41" s="19">
        <v>7</v>
      </c>
      <c r="J41" s="19" t="s">
        <v>95</v>
      </c>
      <c r="K41" s="28" t="s">
        <v>96</v>
      </c>
    </row>
    <row r="42" spans="1:11" x14ac:dyDescent="0.3">
      <c r="A42" s="26">
        <v>39</v>
      </c>
      <c r="B42" s="26" t="s">
        <v>160</v>
      </c>
      <c r="C42" s="26" t="s">
        <v>104</v>
      </c>
      <c r="D42" s="19" t="s">
        <v>134</v>
      </c>
      <c r="E42" s="19" t="s">
        <v>130</v>
      </c>
      <c r="F42" s="27"/>
      <c r="G42" s="27"/>
      <c r="H42" s="16" t="str">
        <f t="shared" si="1"/>
        <v>Pendiente</v>
      </c>
      <c r="I42" s="19">
        <v>8</v>
      </c>
      <c r="J42" s="19" t="s">
        <v>95</v>
      </c>
      <c r="K42" s="28" t="s">
        <v>96</v>
      </c>
    </row>
    <row r="43" spans="1:11" x14ac:dyDescent="0.3">
      <c r="A43" s="24">
        <v>40</v>
      </c>
      <c r="B43" s="24" t="s">
        <v>160</v>
      </c>
      <c r="C43" s="24" t="s">
        <v>104</v>
      </c>
      <c r="D43" s="19" t="s">
        <v>136</v>
      </c>
      <c r="E43" s="19" t="s">
        <v>132</v>
      </c>
      <c r="F43" s="27"/>
      <c r="G43" s="27"/>
      <c r="H43" s="16" t="str">
        <f t="shared" si="1"/>
        <v>Pendiente</v>
      </c>
      <c r="I43" s="19">
        <v>7</v>
      </c>
      <c r="J43" s="19" t="s">
        <v>95</v>
      </c>
      <c r="K43" s="28" t="s">
        <v>96</v>
      </c>
    </row>
    <row r="44" spans="1:11" x14ac:dyDescent="0.3">
      <c r="A44" s="26">
        <v>41</v>
      </c>
      <c r="B44" s="26" t="s">
        <v>161</v>
      </c>
      <c r="C44" s="26" t="s">
        <v>108</v>
      </c>
      <c r="D44" s="19" t="s">
        <v>142</v>
      </c>
      <c r="E44" s="19" t="s">
        <v>144</v>
      </c>
      <c r="F44" s="27"/>
      <c r="G44" s="27"/>
      <c r="H44" s="16" t="str">
        <f t="shared" si="1"/>
        <v>Pendiente</v>
      </c>
      <c r="I44" s="19">
        <v>10</v>
      </c>
      <c r="J44" s="19" t="s">
        <v>95</v>
      </c>
      <c r="K44" s="28" t="s">
        <v>96</v>
      </c>
    </row>
    <row r="45" spans="1:11" x14ac:dyDescent="0.3">
      <c r="A45" s="24">
        <v>42</v>
      </c>
      <c r="B45" s="24" t="s">
        <v>161</v>
      </c>
      <c r="C45" s="24" t="s">
        <v>162</v>
      </c>
      <c r="D45" s="19" t="s">
        <v>138</v>
      </c>
      <c r="E45" s="19" t="s">
        <v>140</v>
      </c>
      <c r="F45" s="27"/>
      <c r="G45" s="27"/>
      <c r="H45" s="16" t="str">
        <f t="shared" si="1"/>
        <v>Pendiente</v>
      </c>
      <c r="I45" s="19">
        <v>9</v>
      </c>
      <c r="J45" s="19" t="s">
        <v>95</v>
      </c>
      <c r="K45" s="28" t="s">
        <v>96</v>
      </c>
    </row>
    <row r="46" spans="1:11" x14ac:dyDescent="0.3">
      <c r="A46" s="26">
        <v>43</v>
      </c>
      <c r="B46" s="26" t="s">
        <v>161</v>
      </c>
      <c r="C46" s="26" t="s">
        <v>97</v>
      </c>
      <c r="D46" s="19" t="s">
        <v>141</v>
      </c>
      <c r="E46" s="19" t="s">
        <v>139</v>
      </c>
      <c r="F46" s="27"/>
      <c r="G46" s="27"/>
      <c r="H46" s="16" t="str">
        <f t="shared" si="1"/>
        <v>Pendiente</v>
      </c>
      <c r="I46" s="19">
        <v>9</v>
      </c>
      <c r="J46" s="19" t="s">
        <v>95</v>
      </c>
      <c r="K46" s="28" t="s">
        <v>96</v>
      </c>
    </row>
    <row r="47" spans="1:11" x14ac:dyDescent="0.3">
      <c r="A47" s="24">
        <v>44</v>
      </c>
      <c r="B47" s="24" t="s">
        <v>161</v>
      </c>
      <c r="C47" s="24" t="s">
        <v>97</v>
      </c>
      <c r="D47" s="19" t="s">
        <v>145</v>
      </c>
      <c r="E47" s="19" t="s">
        <v>143</v>
      </c>
      <c r="F47" s="27"/>
      <c r="G47" s="27"/>
      <c r="H47" s="16" t="str">
        <f t="shared" si="1"/>
        <v>Pendiente</v>
      </c>
      <c r="I47" s="19">
        <v>10</v>
      </c>
      <c r="J47" s="19" t="s">
        <v>95</v>
      </c>
      <c r="K47" s="28" t="s">
        <v>96</v>
      </c>
    </row>
    <row r="48" spans="1:11" x14ac:dyDescent="0.3">
      <c r="A48" s="26">
        <v>45</v>
      </c>
      <c r="B48" s="26" t="s">
        <v>163</v>
      </c>
      <c r="C48" s="26" t="s">
        <v>108</v>
      </c>
      <c r="D48" s="19" t="s">
        <v>147</v>
      </c>
      <c r="E48" s="19" t="s">
        <v>153</v>
      </c>
      <c r="F48" s="27"/>
      <c r="G48" s="27"/>
      <c r="H48" s="16" t="str">
        <f t="shared" si="1"/>
        <v>Pendiente</v>
      </c>
      <c r="I48" s="19">
        <v>11</v>
      </c>
      <c r="J48" s="19" t="s">
        <v>95</v>
      </c>
      <c r="K48" s="28" t="s">
        <v>96</v>
      </c>
    </row>
    <row r="49" spans="1:11" x14ac:dyDescent="0.3">
      <c r="A49" s="24">
        <v>46</v>
      </c>
      <c r="B49" s="24" t="s">
        <v>163</v>
      </c>
      <c r="C49" s="24" t="s">
        <v>158</v>
      </c>
      <c r="D49" s="19" t="s">
        <v>149</v>
      </c>
      <c r="E49" s="19" t="s">
        <v>151</v>
      </c>
      <c r="F49" s="27"/>
      <c r="G49" s="27"/>
      <c r="H49" s="16" t="str">
        <f t="shared" si="1"/>
        <v>Pendiente</v>
      </c>
      <c r="I49" s="19">
        <v>12</v>
      </c>
      <c r="J49" s="19" t="s">
        <v>95</v>
      </c>
      <c r="K49" s="28" t="s">
        <v>96</v>
      </c>
    </row>
    <row r="50" spans="1:11" x14ac:dyDescent="0.3">
      <c r="A50" s="26">
        <v>47</v>
      </c>
      <c r="B50" s="26" t="s">
        <v>163</v>
      </c>
      <c r="C50" s="26" t="s">
        <v>123</v>
      </c>
      <c r="D50" s="19" t="s">
        <v>152</v>
      </c>
      <c r="E50" s="19" t="s">
        <v>150</v>
      </c>
      <c r="F50" s="27"/>
      <c r="G50" s="27"/>
      <c r="H50" s="16" t="str">
        <f t="shared" si="1"/>
        <v>Pendiente</v>
      </c>
      <c r="I50" s="19">
        <v>12</v>
      </c>
      <c r="J50" s="19" t="s">
        <v>95</v>
      </c>
      <c r="K50" s="28" t="s">
        <v>96</v>
      </c>
    </row>
    <row r="51" spans="1:11" x14ac:dyDescent="0.3">
      <c r="A51" s="24">
        <v>48</v>
      </c>
      <c r="B51" s="24" t="s">
        <v>163</v>
      </c>
      <c r="C51" s="24" t="s">
        <v>97</v>
      </c>
      <c r="D51" s="19" t="s">
        <v>154</v>
      </c>
      <c r="E51" s="19" t="s">
        <v>148</v>
      </c>
      <c r="F51" s="27"/>
      <c r="G51" s="27"/>
      <c r="H51" s="16" t="str">
        <f t="shared" si="1"/>
        <v>Pendiente</v>
      </c>
      <c r="I51" s="19">
        <v>11</v>
      </c>
      <c r="J51" s="19" t="s">
        <v>95</v>
      </c>
      <c r="K51" s="28" t="s">
        <v>96</v>
      </c>
    </row>
    <row r="52" spans="1:11" x14ac:dyDescent="0.3">
      <c r="A52" s="26">
        <v>49</v>
      </c>
      <c r="B52" s="26" t="s">
        <v>164</v>
      </c>
      <c r="C52" s="26" t="s">
        <v>108</v>
      </c>
      <c r="D52" s="19" t="s">
        <v>110</v>
      </c>
      <c r="E52" s="19" t="s">
        <v>102</v>
      </c>
      <c r="F52" s="27"/>
      <c r="G52" s="27"/>
      <c r="H52" s="16" t="str">
        <f t="shared" si="1"/>
        <v>Pendiente</v>
      </c>
      <c r="I52" s="19">
        <v>2</v>
      </c>
      <c r="J52" s="19" t="s">
        <v>95</v>
      </c>
      <c r="K52" s="28" t="s">
        <v>96</v>
      </c>
    </row>
    <row r="53" spans="1:11" x14ac:dyDescent="0.3">
      <c r="A53" s="24">
        <v>50</v>
      </c>
      <c r="B53" s="24" t="s">
        <v>164</v>
      </c>
      <c r="C53" s="24" t="s">
        <v>108</v>
      </c>
      <c r="D53" s="19" t="s">
        <v>103</v>
      </c>
      <c r="E53" s="19" t="s">
        <v>109</v>
      </c>
      <c r="F53" s="27"/>
      <c r="G53" s="27"/>
      <c r="H53" s="16" t="str">
        <f t="shared" si="1"/>
        <v>Pendiente</v>
      </c>
      <c r="I53" s="19">
        <v>2</v>
      </c>
      <c r="J53" s="19" t="s">
        <v>95</v>
      </c>
      <c r="K53" s="28" t="s">
        <v>96</v>
      </c>
    </row>
    <row r="54" spans="1:11" x14ac:dyDescent="0.3">
      <c r="A54" s="26">
        <v>51</v>
      </c>
      <c r="B54" s="26" t="s">
        <v>164</v>
      </c>
      <c r="C54" s="26" t="s">
        <v>104</v>
      </c>
      <c r="D54" s="19" t="s">
        <v>115</v>
      </c>
      <c r="E54" s="19" t="s">
        <v>111</v>
      </c>
      <c r="F54" s="27"/>
      <c r="G54" s="27"/>
      <c r="H54" s="16" t="str">
        <f t="shared" si="1"/>
        <v>Pendiente</v>
      </c>
      <c r="I54" s="19">
        <v>3</v>
      </c>
      <c r="J54" s="19" t="s">
        <v>95</v>
      </c>
      <c r="K54" s="28" t="s">
        <v>96</v>
      </c>
    </row>
    <row r="55" spans="1:11" x14ac:dyDescent="0.3">
      <c r="A55" s="24">
        <v>52</v>
      </c>
      <c r="B55" s="24" t="s">
        <v>164</v>
      </c>
      <c r="C55" s="24" t="s">
        <v>104</v>
      </c>
      <c r="D55" s="19" t="s">
        <v>112</v>
      </c>
      <c r="E55" s="19" t="s">
        <v>114</v>
      </c>
      <c r="F55" s="27"/>
      <c r="G55" s="27"/>
      <c r="H55" s="16" t="str">
        <f t="shared" si="1"/>
        <v>Pendiente</v>
      </c>
      <c r="I55" s="19">
        <v>3</v>
      </c>
      <c r="J55" s="19" t="s">
        <v>95</v>
      </c>
      <c r="K55" s="28" t="s">
        <v>96</v>
      </c>
    </row>
    <row r="56" spans="1:11" x14ac:dyDescent="0.3">
      <c r="A56" s="26">
        <v>53</v>
      </c>
      <c r="B56" s="26" t="s">
        <v>164</v>
      </c>
      <c r="C56" s="26" t="s">
        <v>123</v>
      </c>
      <c r="D56" s="19" t="s">
        <v>99</v>
      </c>
      <c r="E56" s="19" t="s">
        <v>93</v>
      </c>
      <c r="F56" s="27"/>
      <c r="G56" s="27"/>
      <c r="H56" s="16" t="str">
        <f t="shared" si="1"/>
        <v>Pendiente</v>
      </c>
      <c r="I56" s="19">
        <v>1</v>
      </c>
      <c r="J56" s="19" t="s">
        <v>95</v>
      </c>
      <c r="K56" s="28" t="s">
        <v>96</v>
      </c>
    </row>
    <row r="57" spans="1:11" x14ac:dyDescent="0.3">
      <c r="A57" s="24">
        <v>54</v>
      </c>
      <c r="B57" s="24" t="s">
        <v>164</v>
      </c>
      <c r="C57" s="24" t="s">
        <v>123</v>
      </c>
      <c r="D57" s="19" t="s">
        <v>94</v>
      </c>
      <c r="E57" s="19" t="s">
        <v>98</v>
      </c>
      <c r="F57" s="27"/>
      <c r="G57" s="27"/>
      <c r="H57" s="16" t="str">
        <f t="shared" si="1"/>
        <v>Pendiente</v>
      </c>
      <c r="I57" s="19">
        <v>1</v>
      </c>
      <c r="J57" s="19" t="s">
        <v>95</v>
      </c>
      <c r="K57" s="28" t="s">
        <v>96</v>
      </c>
    </row>
    <row r="58" spans="1:11" x14ac:dyDescent="0.3">
      <c r="A58" s="26">
        <v>55</v>
      </c>
      <c r="B58" s="26" t="s">
        <v>165</v>
      </c>
      <c r="C58" s="26" t="s">
        <v>158</v>
      </c>
      <c r="D58" s="19" t="s">
        <v>120</v>
      </c>
      <c r="E58" s="19" t="s">
        <v>124</v>
      </c>
      <c r="F58" s="27"/>
      <c r="G58" s="27"/>
      <c r="H58" s="16" t="str">
        <f t="shared" si="1"/>
        <v>Pendiente</v>
      </c>
      <c r="I58" s="19">
        <v>5</v>
      </c>
      <c r="J58" s="19" t="s">
        <v>95</v>
      </c>
      <c r="K58" s="28" t="s">
        <v>96</v>
      </c>
    </row>
    <row r="59" spans="1:11" x14ac:dyDescent="0.3">
      <c r="A59" s="24">
        <v>56</v>
      </c>
      <c r="B59" s="24" t="s">
        <v>165</v>
      </c>
      <c r="C59" s="24" t="s">
        <v>158</v>
      </c>
      <c r="D59" s="19" t="s">
        <v>125</v>
      </c>
      <c r="E59" s="19" t="s">
        <v>119</v>
      </c>
      <c r="F59" s="27"/>
      <c r="G59" s="27"/>
      <c r="H59" s="16" t="str">
        <f t="shared" si="1"/>
        <v>Pendiente</v>
      </c>
      <c r="I59" s="19">
        <v>5</v>
      </c>
      <c r="J59" s="19" t="s">
        <v>95</v>
      </c>
      <c r="K59" s="28" t="s">
        <v>96</v>
      </c>
    </row>
    <row r="60" spans="1:11" x14ac:dyDescent="0.3">
      <c r="A60" s="26">
        <v>57</v>
      </c>
      <c r="B60" s="26" t="s">
        <v>165</v>
      </c>
      <c r="C60" s="26" t="s">
        <v>104</v>
      </c>
      <c r="D60" s="19" t="s">
        <v>122</v>
      </c>
      <c r="E60" s="19" t="s">
        <v>126</v>
      </c>
      <c r="F60" s="27"/>
      <c r="G60" s="27"/>
      <c r="H60" s="16" t="str">
        <f t="shared" si="1"/>
        <v>Pendiente</v>
      </c>
      <c r="I60" s="19">
        <v>6</v>
      </c>
      <c r="J60" s="19" t="s">
        <v>95</v>
      </c>
      <c r="K60" s="28" t="s">
        <v>96</v>
      </c>
    </row>
    <row r="61" spans="1:11" x14ac:dyDescent="0.3">
      <c r="A61" s="24">
        <v>58</v>
      </c>
      <c r="B61" s="24" t="s">
        <v>165</v>
      </c>
      <c r="C61" s="24" t="s">
        <v>104</v>
      </c>
      <c r="D61" s="19" t="s">
        <v>127</v>
      </c>
      <c r="E61" s="19" t="s">
        <v>121</v>
      </c>
      <c r="F61" s="27"/>
      <c r="G61" s="27"/>
      <c r="H61" s="16" t="str">
        <f t="shared" si="1"/>
        <v>Pendiente</v>
      </c>
      <c r="I61" s="19">
        <v>6</v>
      </c>
      <c r="J61" s="19" t="s">
        <v>95</v>
      </c>
      <c r="K61" s="28" t="s">
        <v>96</v>
      </c>
    </row>
    <row r="62" spans="1:11" x14ac:dyDescent="0.3">
      <c r="A62" s="26">
        <v>59</v>
      </c>
      <c r="B62" s="26" t="s">
        <v>165</v>
      </c>
      <c r="C62" s="26" t="s">
        <v>123</v>
      </c>
      <c r="D62" s="19" t="s">
        <v>117</v>
      </c>
      <c r="E62" s="19" t="s">
        <v>105</v>
      </c>
      <c r="F62" s="27"/>
      <c r="G62" s="27"/>
      <c r="H62" s="16" t="str">
        <f t="shared" si="1"/>
        <v>Pendiente</v>
      </c>
      <c r="I62" s="19">
        <v>4</v>
      </c>
      <c r="J62" s="19" t="s">
        <v>95</v>
      </c>
      <c r="K62" s="28" t="s">
        <v>96</v>
      </c>
    </row>
    <row r="63" spans="1:11" x14ac:dyDescent="0.3">
      <c r="A63" s="24">
        <v>60</v>
      </c>
      <c r="B63" s="24" t="s">
        <v>165</v>
      </c>
      <c r="C63" s="24" t="s">
        <v>123</v>
      </c>
      <c r="D63" s="19" t="s">
        <v>106</v>
      </c>
      <c r="E63" s="19" t="s">
        <v>116</v>
      </c>
      <c r="F63" s="27"/>
      <c r="G63" s="27"/>
      <c r="H63" s="16" t="str">
        <f t="shared" si="1"/>
        <v>Pendiente</v>
      </c>
      <c r="I63" s="19">
        <v>4</v>
      </c>
      <c r="J63" s="19" t="s">
        <v>95</v>
      </c>
      <c r="K63" s="28" t="s">
        <v>96</v>
      </c>
    </row>
    <row r="64" spans="1:11" x14ac:dyDescent="0.3">
      <c r="A64" s="26">
        <v>61</v>
      </c>
      <c r="B64" s="26" t="s">
        <v>166</v>
      </c>
      <c r="C64" s="26" t="s">
        <v>101</v>
      </c>
      <c r="D64" s="19" t="s">
        <v>141</v>
      </c>
      <c r="E64" s="19" t="s">
        <v>138</v>
      </c>
      <c r="F64" s="27"/>
      <c r="G64" s="27"/>
      <c r="H64" s="16" t="str">
        <f t="shared" si="1"/>
        <v>Pendiente</v>
      </c>
      <c r="I64" s="19">
        <v>9</v>
      </c>
      <c r="J64" s="19" t="s">
        <v>95</v>
      </c>
      <c r="K64" s="28" t="s">
        <v>96</v>
      </c>
    </row>
    <row r="65" spans="1:11" x14ac:dyDescent="0.3">
      <c r="A65" s="24">
        <v>62</v>
      </c>
      <c r="B65" s="24" t="s">
        <v>166</v>
      </c>
      <c r="C65" s="24" t="s">
        <v>101</v>
      </c>
      <c r="D65" s="19" t="s">
        <v>139</v>
      </c>
      <c r="E65" s="19" t="s">
        <v>140</v>
      </c>
      <c r="F65" s="27"/>
      <c r="G65" s="27"/>
      <c r="H65" s="16" t="str">
        <f t="shared" si="1"/>
        <v>Pendiente</v>
      </c>
      <c r="I65" s="19">
        <v>9</v>
      </c>
      <c r="J65" s="19" t="s">
        <v>95</v>
      </c>
      <c r="K65" s="28" t="s">
        <v>96</v>
      </c>
    </row>
    <row r="66" spans="1:11" x14ac:dyDescent="0.3">
      <c r="A66" s="26">
        <v>63</v>
      </c>
      <c r="B66" s="26" t="s">
        <v>166</v>
      </c>
      <c r="C66" s="26" t="s">
        <v>123</v>
      </c>
      <c r="D66" s="19" t="s">
        <v>130</v>
      </c>
      <c r="E66" s="19" t="s">
        <v>133</v>
      </c>
      <c r="F66" s="27"/>
      <c r="G66" s="27"/>
      <c r="H66" s="16" t="str">
        <f t="shared" si="1"/>
        <v>Pendiente</v>
      </c>
      <c r="I66" s="19">
        <v>8</v>
      </c>
      <c r="J66" s="19" t="s">
        <v>95</v>
      </c>
      <c r="K66" s="28" t="s">
        <v>96</v>
      </c>
    </row>
    <row r="67" spans="1:11" x14ac:dyDescent="0.3">
      <c r="A67" s="24">
        <v>64</v>
      </c>
      <c r="B67" s="24" t="s">
        <v>166</v>
      </c>
      <c r="C67" s="24" t="s">
        <v>104</v>
      </c>
      <c r="D67" s="19" t="s">
        <v>134</v>
      </c>
      <c r="E67" s="19" t="s">
        <v>129</v>
      </c>
      <c r="F67" s="27"/>
      <c r="G67" s="27"/>
      <c r="H67" s="16" t="str">
        <f t="shared" si="1"/>
        <v>Pendiente</v>
      </c>
      <c r="I67" s="19">
        <v>8</v>
      </c>
      <c r="J67" s="19" t="s">
        <v>95</v>
      </c>
      <c r="K67" s="28" t="s">
        <v>96</v>
      </c>
    </row>
    <row r="68" spans="1:11" x14ac:dyDescent="0.3">
      <c r="A68" s="26">
        <v>65</v>
      </c>
      <c r="B68" s="26" t="s">
        <v>166</v>
      </c>
      <c r="C68" s="26" t="s">
        <v>97</v>
      </c>
      <c r="D68" s="19" t="s">
        <v>132</v>
      </c>
      <c r="E68" s="19" t="s">
        <v>135</v>
      </c>
      <c r="F68" s="27"/>
      <c r="G68" s="27"/>
      <c r="H68" s="16" t="str">
        <f t="shared" ref="H68:H99" si="2">IF(AND(ISNUMBER(F68),ISNUMBER(G68)),"Finalizado","Pendiente")</f>
        <v>Pendiente</v>
      </c>
      <c r="I68" s="19">
        <v>7</v>
      </c>
      <c r="J68" s="19" t="s">
        <v>95</v>
      </c>
      <c r="K68" s="28" t="s">
        <v>96</v>
      </c>
    </row>
    <row r="69" spans="1:11" x14ac:dyDescent="0.3">
      <c r="A69" s="24">
        <v>66</v>
      </c>
      <c r="B69" s="24" t="s">
        <v>166</v>
      </c>
      <c r="C69" s="24" t="s">
        <v>97</v>
      </c>
      <c r="D69" s="19" t="s">
        <v>136</v>
      </c>
      <c r="E69" s="19" t="s">
        <v>131</v>
      </c>
      <c r="F69" s="27"/>
      <c r="G69" s="27"/>
      <c r="H69" s="16" t="str">
        <f t="shared" si="2"/>
        <v>Pendiente</v>
      </c>
      <c r="I69" s="19">
        <v>7</v>
      </c>
      <c r="J69" s="19" t="s">
        <v>95</v>
      </c>
      <c r="K69" s="28" t="s">
        <v>96</v>
      </c>
    </row>
    <row r="70" spans="1:11" x14ac:dyDescent="0.3">
      <c r="A70" s="26">
        <v>67</v>
      </c>
      <c r="B70" s="26" t="s">
        <v>167</v>
      </c>
      <c r="C70" s="26" t="s">
        <v>162</v>
      </c>
      <c r="D70" s="19" t="s">
        <v>152</v>
      </c>
      <c r="E70" s="19" t="s">
        <v>149</v>
      </c>
      <c r="F70" s="27"/>
      <c r="G70" s="27"/>
      <c r="H70" s="16" t="str">
        <f t="shared" si="2"/>
        <v>Pendiente</v>
      </c>
      <c r="I70" s="19">
        <v>12</v>
      </c>
      <c r="J70" s="19" t="s">
        <v>95</v>
      </c>
      <c r="K70" s="28" t="s">
        <v>96</v>
      </c>
    </row>
    <row r="71" spans="1:11" x14ac:dyDescent="0.3">
      <c r="A71" s="24">
        <v>68</v>
      </c>
      <c r="B71" s="24" t="s">
        <v>167</v>
      </c>
      <c r="C71" s="24" t="s">
        <v>162</v>
      </c>
      <c r="D71" s="19" t="s">
        <v>150</v>
      </c>
      <c r="E71" s="19" t="s">
        <v>151</v>
      </c>
      <c r="F71" s="27"/>
      <c r="G71" s="27"/>
      <c r="H71" s="16" t="str">
        <f t="shared" si="2"/>
        <v>Pendiente</v>
      </c>
      <c r="I71" s="19">
        <v>12</v>
      </c>
      <c r="J71" s="19" t="s">
        <v>95</v>
      </c>
      <c r="K71" s="28" t="s">
        <v>96</v>
      </c>
    </row>
    <row r="72" spans="1:11" x14ac:dyDescent="0.3">
      <c r="A72" s="26">
        <v>69</v>
      </c>
      <c r="B72" s="26" t="s">
        <v>167</v>
      </c>
      <c r="C72" s="26" t="s">
        <v>168</v>
      </c>
      <c r="D72" s="19" t="s">
        <v>154</v>
      </c>
      <c r="E72" s="19" t="s">
        <v>147</v>
      </c>
      <c r="F72" s="27"/>
      <c r="G72" s="27"/>
      <c r="H72" s="16" t="str">
        <f t="shared" si="2"/>
        <v>Pendiente</v>
      </c>
      <c r="I72" s="19">
        <v>11</v>
      </c>
      <c r="J72" s="19" t="s">
        <v>95</v>
      </c>
      <c r="K72" s="28" t="s">
        <v>96</v>
      </c>
    </row>
    <row r="73" spans="1:11" x14ac:dyDescent="0.3">
      <c r="A73" s="24">
        <v>70</v>
      </c>
      <c r="B73" s="24" t="s">
        <v>167</v>
      </c>
      <c r="C73" s="24" t="s">
        <v>168</v>
      </c>
      <c r="D73" s="19" t="s">
        <v>148</v>
      </c>
      <c r="E73" s="19" t="s">
        <v>153</v>
      </c>
      <c r="F73" s="27"/>
      <c r="G73" s="27"/>
      <c r="H73" s="16" t="str">
        <f t="shared" si="2"/>
        <v>Pendiente</v>
      </c>
      <c r="I73" s="19">
        <v>11</v>
      </c>
      <c r="J73" s="19" t="s">
        <v>95</v>
      </c>
      <c r="K73" s="28" t="s">
        <v>96</v>
      </c>
    </row>
    <row r="74" spans="1:11" x14ac:dyDescent="0.3">
      <c r="A74" s="26">
        <v>71</v>
      </c>
      <c r="B74" s="26" t="s">
        <v>167</v>
      </c>
      <c r="C74" s="26" t="s">
        <v>113</v>
      </c>
      <c r="D74" s="19" t="s">
        <v>143</v>
      </c>
      <c r="E74" s="19" t="s">
        <v>144</v>
      </c>
      <c r="F74" s="27"/>
      <c r="G74" s="27"/>
      <c r="H74" s="16" t="str">
        <f t="shared" si="2"/>
        <v>Pendiente</v>
      </c>
      <c r="I74" s="19">
        <v>10</v>
      </c>
      <c r="J74" s="19" t="s">
        <v>95</v>
      </c>
      <c r="K74" s="28" t="s">
        <v>96</v>
      </c>
    </row>
    <row r="75" spans="1:11" x14ac:dyDescent="0.3">
      <c r="A75" s="24">
        <v>72</v>
      </c>
      <c r="B75" s="24" t="s">
        <v>167</v>
      </c>
      <c r="C75" s="24" t="s">
        <v>113</v>
      </c>
      <c r="D75" s="19" t="s">
        <v>145</v>
      </c>
      <c r="E75" s="19" t="s">
        <v>142</v>
      </c>
      <c r="F75" s="27"/>
      <c r="G75" s="27"/>
      <c r="H75" s="16" t="str">
        <f t="shared" si="2"/>
        <v>Pendiente</v>
      </c>
      <c r="I75" s="19">
        <v>10</v>
      </c>
      <c r="J75" s="19" t="s">
        <v>95</v>
      </c>
      <c r="K75" s="28" t="s">
        <v>96</v>
      </c>
    </row>
    <row r="76" spans="1:11" x14ac:dyDescent="0.3">
      <c r="A76" s="26">
        <v>73</v>
      </c>
      <c r="B76" s="26" t="s">
        <v>169</v>
      </c>
      <c r="C76" s="26" t="s">
        <v>108</v>
      </c>
      <c r="D76" s="19" t="s">
        <v>170</v>
      </c>
      <c r="E76" s="19" t="s">
        <v>171</v>
      </c>
      <c r="F76" s="27"/>
      <c r="G76" s="27"/>
      <c r="H76" s="16" t="str">
        <f t="shared" si="2"/>
        <v>Pendiente</v>
      </c>
      <c r="I76" s="19">
        <v>13</v>
      </c>
      <c r="J76" s="19" t="s">
        <v>172</v>
      </c>
      <c r="K76" s="27"/>
    </row>
    <row r="77" spans="1:11" x14ac:dyDescent="0.3">
      <c r="A77" s="24">
        <v>74</v>
      </c>
      <c r="B77" s="24" t="s">
        <v>173</v>
      </c>
      <c r="C77" s="24" t="s">
        <v>174</v>
      </c>
      <c r="D77" s="19" t="s">
        <v>175</v>
      </c>
      <c r="E77" s="19" t="s">
        <v>176</v>
      </c>
      <c r="F77" s="27"/>
      <c r="G77" s="27"/>
      <c r="H77" s="16" t="str">
        <f t="shared" si="2"/>
        <v>Pendiente</v>
      </c>
      <c r="I77" s="19">
        <v>13</v>
      </c>
      <c r="J77" s="19" t="s">
        <v>172</v>
      </c>
      <c r="K77" s="27"/>
    </row>
    <row r="78" spans="1:11" x14ac:dyDescent="0.3">
      <c r="A78" s="26">
        <v>75</v>
      </c>
      <c r="B78" s="26" t="s">
        <v>173</v>
      </c>
      <c r="C78" s="26" t="s">
        <v>123</v>
      </c>
      <c r="D78" s="19" t="s">
        <v>177</v>
      </c>
      <c r="E78" s="19" t="s">
        <v>178</v>
      </c>
      <c r="F78" s="27"/>
      <c r="G78" s="27"/>
      <c r="H78" s="16" t="str">
        <f t="shared" si="2"/>
        <v>Pendiente</v>
      </c>
      <c r="I78" s="19">
        <v>13</v>
      </c>
      <c r="J78" s="19" t="s">
        <v>172</v>
      </c>
      <c r="K78" s="27"/>
    </row>
    <row r="79" spans="1:11" x14ac:dyDescent="0.3">
      <c r="A79" s="24">
        <v>76</v>
      </c>
      <c r="B79" s="24" t="s">
        <v>173</v>
      </c>
      <c r="C79" s="24" t="s">
        <v>108</v>
      </c>
      <c r="D79" s="19" t="s">
        <v>179</v>
      </c>
      <c r="E79" s="19" t="s">
        <v>180</v>
      </c>
      <c r="F79" s="27"/>
      <c r="G79" s="27"/>
      <c r="H79" s="16" t="str">
        <f t="shared" si="2"/>
        <v>Pendiente</v>
      </c>
      <c r="I79" s="19">
        <v>13</v>
      </c>
      <c r="J79" s="19" t="s">
        <v>172</v>
      </c>
      <c r="K79" s="27"/>
    </row>
    <row r="80" spans="1:11" x14ac:dyDescent="0.3">
      <c r="A80" s="26">
        <v>77</v>
      </c>
      <c r="B80" s="26" t="s">
        <v>181</v>
      </c>
      <c r="C80" s="26" t="s">
        <v>162</v>
      </c>
      <c r="D80" s="19" t="s">
        <v>182</v>
      </c>
      <c r="E80" s="19" t="s">
        <v>183</v>
      </c>
      <c r="F80" s="27"/>
      <c r="G80" s="27"/>
      <c r="H80" s="16" t="str">
        <f t="shared" si="2"/>
        <v>Pendiente</v>
      </c>
      <c r="I80" s="19">
        <v>13</v>
      </c>
      <c r="J80" s="19" t="s">
        <v>172</v>
      </c>
      <c r="K80" s="27"/>
    </row>
    <row r="81" spans="1:11" x14ac:dyDescent="0.3">
      <c r="A81" s="24">
        <v>78</v>
      </c>
      <c r="B81" s="24" t="s">
        <v>181</v>
      </c>
      <c r="C81" s="24" t="s">
        <v>108</v>
      </c>
      <c r="D81" s="19" t="s">
        <v>184</v>
      </c>
      <c r="E81" s="19" t="s">
        <v>185</v>
      </c>
      <c r="F81" s="27"/>
      <c r="G81" s="27"/>
      <c r="H81" s="16" t="str">
        <f t="shared" si="2"/>
        <v>Pendiente</v>
      </c>
      <c r="I81" s="19">
        <v>13</v>
      </c>
      <c r="J81" s="19" t="s">
        <v>172</v>
      </c>
      <c r="K81" s="27"/>
    </row>
    <row r="82" spans="1:11" x14ac:dyDescent="0.3">
      <c r="A82" s="26">
        <v>79</v>
      </c>
      <c r="B82" s="26" t="s">
        <v>181</v>
      </c>
      <c r="C82" s="26" t="s">
        <v>123</v>
      </c>
      <c r="D82" s="19" t="s">
        <v>186</v>
      </c>
      <c r="E82" s="19" t="s">
        <v>187</v>
      </c>
      <c r="F82" s="27"/>
      <c r="G82" s="27"/>
      <c r="H82" s="16" t="str">
        <f t="shared" si="2"/>
        <v>Pendiente</v>
      </c>
      <c r="I82" s="19">
        <v>13</v>
      </c>
      <c r="J82" s="19" t="s">
        <v>172</v>
      </c>
      <c r="K82" s="27"/>
    </row>
    <row r="83" spans="1:11" x14ac:dyDescent="0.3">
      <c r="A83" s="24">
        <v>80</v>
      </c>
      <c r="B83" s="24" t="s">
        <v>188</v>
      </c>
      <c r="C83" s="24" t="s">
        <v>108</v>
      </c>
      <c r="D83" s="19" t="s">
        <v>189</v>
      </c>
      <c r="E83" s="19" t="s">
        <v>190</v>
      </c>
      <c r="F83" s="27"/>
      <c r="G83" s="27"/>
      <c r="H83" s="16" t="str">
        <f t="shared" si="2"/>
        <v>Pendiente</v>
      </c>
      <c r="I83" s="19">
        <v>13</v>
      </c>
      <c r="J83" s="19" t="s">
        <v>172</v>
      </c>
      <c r="K83" s="27"/>
    </row>
    <row r="84" spans="1:11" x14ac:dyDescent="0.3">
      <c r="A84" s="26">
        <v>81</v>
      </c>
      <c r="B84" s="26" t="s">
        <v>188</v>
      </c>
      <c r="C84" s="26" t="s">
        <v>162</v>
      </c>
      <c r="D84" s="19" t="s">
        <v>191</v>
      </c>
      <c r="E84" s="19" t="s">
        <v>192</v>
      </c>
      <c r="F84" s="27"/>
      <c r="G84" s="27"/>
      <c r="H84" s="16" t="str">
        <f t="shared" si="2"/>
        <v>Pendiente</v>
      </c>
      <c r="I84" s="19">
        <v>13</v>
      </c>
      <c r="J84" s="19" t="s">
        <v>172</v>
      </c>
      <c r="K84" s="27"/>
    </row>
    <row r="85" spans="1:11" x14ac:dyDescent="0.3">
      <c r="A85" s="24">
        <v>82</v>
      </c>
      <c r="B85" s="24" t="s">
        <v>188</v>
      </c>
      <c r="C85" s="24" t="s">
        <v>92</v>
      </c>
      <c r="D85" s="19" t="s">
        <v>193</v>
      </c>
      <c r="E85" s="19" t="s">
        <v>194</v>
      </c>
      <c r="F85" s="27"/>
      <c r="G85" s="27"/>
      <c r="H85" s="16" t="str">
        <f t="shared" si="2"/>
        <v>Pendiente</v>
      </c>
      <c r="I85" s="19">
        <v>13</v>
      </c>
      <c r="J85" s="19" t="s">
        <v>172</v>
      </c>
      <c r="K85" s="27"/>
    </row>
    <row r="86" spans="1:11" x14ac:dyDescent="0.3">
      <c r="A86" s="26">
        <v>83</v>
      </c>
      <c r="B86" s="26" t="s">
        <v>195</v>
      </c>
      <c r="C86" s="26" t="s">
        <v>123</v>
      </c>
      <c r="D86" s="19" t="s">
        <v>196</v>
      </c>
      <c r="E86" s="19" t="s">
        <v>197</v>
      </c>
      <c r="F86" s="27"/>
      <c r="G86" s="27"/>
      <c r="H86" s="16" t="str">
        <f t="shared" si="2"/>
        <v>Pendiente</v>
      </c>
      <c r="I86" s="19">
        <v>13</v>
      </c>
      <c r="J86" s="19" t="s">
        <v>172</v>
      </c>
      <c r="K86" s="27"/>
    </row>
    <row r="87" spans="1:11" x14ac:dyDescent="0.3">
      <c r="A87" s="24">
        <v>84</v>
      </c>
      <c r="B87" s="24" t="s">
        <v>195</v>
      </c>
      <c r="C87" s="24" t="s">
        <v>108</v>
      </c>
      <c r="D87" s="19" t="s">
        <v>198</v>
      </c>
      <c r="E87" s="19" t="s">
        <v>199</v>
      </c>
      <c r="F87" s="27"/>
      <c r="G87" s="27"/>
      <c r="H87" s="16" t="str">
        <f t="shared" si="2"/>
        <v>Pendiente</v>
      </c>
      <c r="I87" s="19">
        <v>13</v>
      </c>
      <c r="J87" s="19" t="s">
        <v>172</v>
      </c>
      <c r="K87" s="27"/>
    </row>
    <row r="88" spans="1:11" x14ac:dyDescent="0.3">
      <c r="A88" s="26">
        <v>85</v>
      </c>
      <c r="B88" s="26" t="s">
        <v>195</v>
      </c>
      <c r="C88" s="26" t="s">
        <v>97</v>
      </c>
      <c r="D88" s="19" t="s">
        <v>200</v>
      </c>
      <c r="E88" s="19" t="s">
        <v>201</v>
      </c>
      <c r="F88" s="27"/>
      <c r="G88" s="27"/>
      <c r="H88" s="16" t="str">
        <f t="shared" si="2"/>
        <v>Pendiente</v>
      </c>
      <c r="I88" s="19">
        <v>13</v>
      </c>
      <c r="J88" s="19" t="s">
        <v>172</v>
      </c>
      <c r="K88" s="27"/>
    </row>
    <row r="89" spans="1:11" x14ac:dyDescent="0.3">
      <c r="A89" s="24">
        <v>86</v>
      </c>
      <c r="B89" s="24" t="s">
        <v>202</v>
      </c>
      <c r="C89" s="24" t="s">
        <v>104</v>
      </c>
      <c r="D89" s="19" t="s">
        <v>203</v>
      </c>
      <c r="E89" s="19" t="s">
        <v>204</v>
      </c>
      <c r="F89" s="27"/>
      <c r="G89" s="27"/>
      <c r="H89" s="16" t="str">
        <f t="shared" si="2"/>
        <v>Pendiente</v>
      </c>
      <c r="I89" s="19">
        <v>13</v>
      </c>
      <c r="J89" s="19" t="s">
        <v>172</v>
      </c>
      <c r="K89" s="27"/>
    </row>
    <row r="90" spans="1:11" x14ac:dyDescent="0.3">
      <c r="A90" s="26">
        <v>87</v>
      </c>
      <c r="B90" s="26" t="s">
        <v>202</v>
      </c>
      <c r="C90" s="26" t="s">
        <v>205</v>
      </c>
      <c r="D90" s="19" t="s">
        <v>206</v>
      </c>
      <c r="E90" s="19" t="s">
        <v>207</v>
      </c>
      <c r="F90" s="27"/>
      <c r="G90" s="27"/>
      <c r="H90" s="16" t="str">
        <f t="shared" si="2"/>
        <v>Pendiente</v>
      </c>
      <c r="I90" s="19">
        <v>13</v>
      </c>
      <c r="J90" s="19" t="s">
        <v>172</v>
      </c>
      <c r="K90" s="27"/>
    </row>
    <row r="91" spans="1:11" x14ac:dyDescent="0.3">
      <c r="A91" s="24">
        <v>88</v>
      </c>
      <c r="B91" s="24" t="s">
        <v>202</v>
      </c>
      <c r="C91" s="24" t="s">
        <v>92</v>
      </c>
      <c r="D91" s="19" t="s">
        <v>208</v>
      </c>
      <c r="E91" s="19" t="s">
        <v>209</v>
      </c>
      <c r="F91" s="27"/>
      <c r="G91" s="27"/>
      <c r="H91" s="16" t="str">
        <f t="shared" si="2"/>
        <v>Pendiente</v>
      </c>
      <c r="I91" s="19">
        <v>13</v>
      </c>
      <c r="J91" s="19" t="s">
        <v>172</v>
      </c>
      <c r="K91" s="27"/>
    </row>
    <row r="92" spans="1:11" x14ac:dyDescent="0.3">
      <c r="A92" s="26">
        <v>89</v>
      </c>
      <c r="B92" s="26" t="s">
        <v>210</v>
      </c>
      <c r="C92" s="26" t="s">
        <v>162</v>
      </c>
      <c r="D92" s="19" t="s">
        <v>211</v>
      </c>
      <c r="E92" s="19" t="s">
        <v>212</v>
      </c>
      <c r="F92" s="27"/>
      <c r="G92" s="27"/>
      <c r="H92" s="16" t="str">
        <f t="shared" si="2"/>
        <v>Pendiente</v>
      </c>
      <c r="I92" s="19">
        <v>14</v>
      </c>
      <c r="J92" s="19" t="s">
        <v>213</v>
      </c>
      <c r="K92" s="27"/>
    </row>
    <row r="93" spans="1:11" x14ac:dyDescent="0.3">
      <c r="A93" s="24">
        <v>90</v>
      </c>
      <c r="B93" s="24" t="s">
        <v>210</v>
      </c>
      <c r="C93" s="24" t="s">
        <v>108</v>
      </c>
      <c r="D93" s="19" t="s">
        <v>214</v>
      </c>
      <c r="E93" s="19" t="s">
        <v>215</v>
      </c>
      <c r="F93" s="27"/>
      <c r="G93" s="27"/>
      <c r="H93" s="16" t="str">
        <f t="shared" si="2"/>
        <v>Pendiente</v>
      </c>
      <c r="I93" s="19">
        <v>14</v>
      </c>
      <c r="J93" s="19" t="s">
        <v>213</v>
      </c>
      <c r="K93" s="27"/>
    </row>
    <row r="94" spans="1:11" x14ac:dyDescent="0.3">
      <c r="A94" s="26">
        <v>91</v>
      </c>
      <c r="B94" s="26" t="s">
        <v>216</v>
      </c>
      <c r="C94" s="26" t="s">
        <v>158</v>
      </c>
      <c r="D94" s="19" t="s">
        <v>217</v>
      </c>
      <c r="E94" s="19" t="s">
        <v>218</v>
      </c>
      <c r="F94" s="27"/>
      <c r="G94" s="27"/>
      <c r="H94" s="16" t="str">
        <f t="shared" si="2"/>
        <v>Pendiente</v>
      </c>
      <c r="I94" s="19">
        <v>14</v>
      </c>
      <c r="J94" s="19" t="s">
        <v>213</v>
      </c>
      <c r="K94" s="27"/>
    </row>
    <row r="95" spans="1:11" x14ac:dyDescent="0.3">
      <c r="A95" s="24">
        <v>92</v>
      </c>
      <c r="B95" s="24" t="s">
        <v>216</v>
      </c>
      <c r="C95" s="24" t="s">
        <v>104</v>
      </c>
      <c r="D95" s="19" t="s">
        <v>219</v>
      </c>
      <c r="E95" s="19" t="s">
        <v>220</v>
      </c>
      <c r="F95" s="27"/>
      <c r="G95" s="27"/>
      <c r="H95" s="16" t="str">
        <f t="shared" si="2"/>
        <v>Pendiente</v>
      </c>
      <c r="I95" s="19">
        <v>14</v>
      </c>
      <c r="J95" s="19" t="s">
        <v>213</v>
      </c>
      <c r="K95" s="27"/>
    </row>
    <row r="96" spans="1:11" x14ac:dyDescent="0.3">
      <c r="A96" s="26">
        <v>93</v>
      </c>
      <c r="B96" s="26" t="s">
        <v>221</v>
      </c>
      <c r="C96" s="26" t="s">
        <v>222</v>
      </c>
      <c r="D96" s="19" t="s">
        <v>223</v>
      </c>
      <c r="E96" s="19" t="s">
        <v>224</v>
      </c>
      <c r="F96" s="27"/>
      <c r="G96" s="27"/>
      <c r="H96" s="16" t="str">
        <f t="shared" si="2"/>
        <v>Pendiente</v>
      </c>
      <c r="I96" s="19">
        <v>14</v>
      </c>
      <c r="J96" s="19" t="s">
        <v>213</v>
      </c>
      <c r="K96" s="27"/>
    </row>
    <row r="97" spans="1:11" x14ac:dyDescent="0.3">
      <c r="A97" s="24">
        <v>94</v>
      </c>
      <c r="B97" s="24" t="s">
        <v>221</v>
      </c>
      <c r="C97" s="24" t="s">
        <v>162</v>
      </c>
      <c r="D97" s="19" t="s">
        <v>225</v>
      </c>
      <c r="E97" s="19" t="s">
        <v>226</v>
      </c>
      <c r="F97" s="27"/>
      <c r="G97" s="27"/>
      <c r="H97" s="16" t="str">
        <f t="shared" si="2"/>
        <v>Pendiente</v>
      </c>
      <c r="I97" s="19">
        <v>14</v>
      </c>
      <c r="J97" s="19" t="s">
        <v>213</v>
      </c>
      <c r="K97" s="27"/>
    </row>
    <row r="98" spans="1:11" x14ac:dyDescent="0.3">
      <c r="A98" s="26">
        <v>95</v>
      </c>
      <c r="B98" s="26" t="s">
        <v>227</v>
      </c>
      <c r="C98" s="26" t="s">
        <v>108</v>
      </c>
      <c r="D98" s="19" t="s">
        <v>228</v>
      </c>
      <c r="E98" s="19" t="s">
        <v>229</v>
      </c>
      <c r="F98" s="27"/>
      <c r="G98" s="27"/>
      <c r="H98" s="16" t="str">
        <f t="shared" si="2"/>
        <v>Pendiente</v>
      </c>
      <c r="I98" s="19">
        <v>14</v>
      </c>
      <c r="J98" s="19" t="s">
        <v>213</v>
      </c>
      <c r="K98" s="27"/>
    </row>
    <row r="99" spans="1:11" x14ac:dyDescent="0.3">
      <c r="A99" s="24">
        <v>96</v>
      </c>
      <c r="B99" s="24" t="s">
        <v>227</v>
      </c>
      <c r="C99" s="24" t="s">
        <v>92</v>
      </c>
      <c r="D99" s="19" t="s">
        <v>230</v>
      </c>
      <c r="E99" s="19" t="s">
        <v>231</v>
      </c>
      <c r="F99" s="27"/>
      <c r="G99" s="27"/>
      <c r="H99" s="16" t="str">
        <f t="shared" si="2"/>
        <v>Pendiente</v>
      </c>
      <c r="I99" s="19">
        <v>14</v>
      </c>
      <c r="J99" s="19" t="s">
        <v>213</v>
      </c>
      <c r="K99" s="27"/>
    </row>
    <row r="100" spans="1:11" x14ac:dyDescent="0.3">
      <c r="A100" s="26">
        <v>97</v>
      </c>
      <c r="B100" s="26" t="s">
        <v>232</v>
      </c>
      <c r="C100" s="26" t="s">
        <v>158</v>
      </c>
      <c r="D100" s="19" t="s">
        <v>233</v>
      </c>
      <c r="E100" s="19" t="s">
        <v>234</v>
      </c>
      <c r="F100" s="27"/>
      <c r="G100" s="27"/>
      <c r="H100" s="16" t="str">
        <f t="shared" ref="H100:H107" si="3">IF(AND(ISNUMBER(F100),ISNUMBER(G100)),"Finalizado","Pendiente")</f>
        <v>Pendiente</v>
      </c>
      <c r="I100" s="19">
        <v>15</v>
      </c>
      <c r="J100" s="19" t="s">
        <v>235</v>
      </c>
      <c r="K100" s="27"/>
    </row>
    <row r="101" spans="1:11" x14ac:dyDescent="0.3">
      <c r="A101" s="24">
        <v>98</v>
      </c>
      <c r="B101" s="24" t="s">
        <v>236</v>
      </c>
      <c r="C101" s="24" t="s">
        <v>108</v>
      </c>
      <c r="D101" s="19" t="s">
        <v>237</v>
      </c>
      <c r="E101" s="19" t="s">
        <v>238</v>
      </c>
      <c r="F101" s="27"/>
      <c r="G101" s="27"/>
      <c r="H101" s="16" t="str">
        <f t="shared" si="3"/>
        <v>Pendiente</v>
      </c>
      <c r="I101" s="19">
        <v>15</v>
      </c>
      <c r="J101" s="19" t="s">
        <v>235</v>
      </c>
      <c r="K101" s="27"/>
    </row>
    <row r="102" spans="1:11" x14ac:dyDescent="0.3">
      <c r="A102" s="26">
        <v>99</v>
      </c>
      <c r="B102" s="26" t="s">
        <v>239</v>
      </c>
      <c r="C102" s="26" t="s">
        <v>162</v>
      </c>
      <c r="D102" s="19" t="s">
        <v>240</v>
      </c>
      <c r="E102" s="19" t="s">
        <v>241</v>
      </c>
      <c r="F102" s="27"/>
      <c r="G102" s="27"/>
      <c r="H102" s="16" t="str">
        <f t="shared" si="3"/>
        <v>Pendiente</v>
      </c>
      <c r="I102" s="19">
        <v>15</v>
      </c>
      <c r="J102" s="19" t="s">
        <v>235</v>
      </c>
      <c r="K102" s="27"/>
    </row>
    <row r="103" spans="1:11" x14ac:dyDescent="0.3">
      <c r="A103" s="24">
        <v>100</v>
      </c>
      <c r="B103" s="24" t="s">
        <v>239</v>
      </c>
      <c r="C103" s="24" t="s">
        <v>97</v>
      </c>
      <c r="D103" s="19" t="s">
        <v>242</v>
      </c>
      <c r="E103" s="19" t="s">
        <v>243</v>
      </c>
      <c r="F103" s="27"/>
      <c r="G103" s="27"/>
      <c r="H103" s="16" t="str">
        <f t="shared" si="3"/>
        <v>Pendiente</v>
      </c>
      <c r="I103" s="19">
        <v>15</v>
      </c>
      <c r="J103" s="19" t="s">
        <v>235</v>
      </c>
      <c r="K103" s="27"/>
    </row>
    <row r="104" spans="1:11" x14ac:dyDescent="0.3">
      <c r="A104" s="26">
        <v>101</v>
      </c>
      <c r="B104" s="26" t="s">
        <v>244</v>
      </c>
      <c r="C104" s="26" t="s">
        <v>222</v>
      </c>
      <c r="D104" s="19" t="s">
        <v>245</v>
      </c>
      <c r="E104" s="19" t="s">
        <v>246</v>
      </c>
      <c r="F104" s="27"/>
      <c r="G104" s="27"/>
      <c r="H104" s="16" t="str">
        <f t="shared" si="3"/>
        <v>Pendiente</v>
      </c>
      <c r="I104" s="19">
        <v>16</v>
      </c>
      <c r="J104" s="19" t="s">
        <v>247</v>
      </c>
      <c r="K104" s="27"/>
    </row>
    <row r="105" spans="1:11" x14ac:dyDescent="0.3">
      <c r="A105" s="24">
        <v>102</v>
      </c>
      <c r="B105" s="24" t="s">
        <v>248</v>
      </c>
      <c r="C105" s="24" t="s">
        <v>101</v>
      </c>
      <c r="D105" s="19" t="s">
        <v>249</v>
      </c>
      <c r="E105" s="19" t="s">
        <v>250</v>
      </c>
      <c r="F105" s="27"/>
      <c r="G105" s="27"/>
      <c r="H105" s="16" t="str">
        <f t="shared" si="3"/>
        <v>Pendiente</v>
      </c>
      <c r="I105" s="19">
        <v>16</v>
      </c>
      <c r="J105" s="19" t="s">
        <v>247</v>
      </c>
      <c r="K105" s="27"/>
    </row>
    <row r="106" spans="1:11" x14ac:dyDescent="0.3">
      <c r="A106" s="26">
        <v>103</v>
      </c>
      <c r="B106" s="26" t="s">
        <v>251</v>
      </c>
      <c r="C106" s="26" t="s">
        <v>162</v>
      </c>
      <c r="D106" s="19" t="s">
        <v>252</v>
      </c>
      <c r="E106" s="19" t="s">
        <v>253</v>
      </c>
      <c r="F106" s="27"/>
      <c r="G106" s="27"/>
      <c r="H106" s="16" t="str">
        <f t="shared" si="3"/>
        <v>Pendiente</v>
      </c>
      <c r="I106" s="19">
        <v>17</v>
      </c>
      <c r="J106" s="19" t="s">
        <v>254</v>
      </c>
      <c r="K106" s="27"/>
    </row>
    <row r="107" spans="1:11" x14ac:dyDescent="0.3">
      <c r="A107" s="24">
        <v>104</v>
      </c>
      <c r="B107" s="24" t="s">
        <v>255</v>
      </c>
      <c r="C107" s="24" t="s">
        <v>101</v>
      </c>
      <c r="D107" s="19" t="s">
        <v>245</v>
      </c>
      <c r="E107" s="19" t="s">
        <v>246</v>
      </c>
      <c r="F107" s="27"/>
      <c r="G107" s="27"/>
      <c r="H107" s="16" t="str">
        <f t="shared" si="3"/>
        <v>Pendiente</v>
      </c>
      <c r="I107" s="19">
        <v>17</v>
      </c>
      <c r="J107" s="19" t="s">
        <v>256</v>
      </c>
      <c r="K107" s="27"/>
    </row>
  </sheetData>
  <autoFilter ref="A3:K107" xr:uid="{00000000-0009-0000-0000-000003000000}"/>
  <conditionalFormatting sqref="H4:H107">
    <cfRule type="cellIs" dxfId="8" priority="1" operator="equal">
      <formula>"Finalizado"</formula>
    </cfRule>
    <cfRule type="cellIs" dxfId="7" priority="2" operator="equal">
      <formula>"Pendiente"</formula>
    </cfRule>
  </conditionalFormatting>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66CC"/>
  </sheetPr>
  <dimension ref="A1:J315"/>
  <sheetViews>
    <sheetView showGridLines="0" workbookViewId="0">
      <pane ySplit="3" topLeftCell="A4" activePane="bottomLeft" state="frozen"/>
      <selection pane="bottomLeft"/>
    </sheetView>
  </sheetViews>
  <sheetFormatPr defaultRowHeight="14.4" x14ac:dyDescent="0.3"/>
  <cols>
    <col min="1" max="1" width="9" customWidth="1"/>
    <col min="2" max="3" width="20" customWidth="1"/>
    <col min="4" max="4" width="14" customWidth="1"/>
    <col min="5" max="5" width="11" customWidth="1"/>
    <col min="6" max="6" width="14" customWidth="1"/>
    <col min="7" max="7" width="8" customWidth="1"/>
    <col min="8" max="9" width="12" customWidth="1"/>
    <col min="10" max="10" width="8" hidden="1" customWidth="1"/>
  </cols>
  <sheetData>
    <row r="1" spans="1:10" ht="40.049999999999997" customHeight="1" x14ac:dyDescent="0.3">
      <c r="A1" s="2" t="s">
        <v>257</v>
      </c>
      <c r="B1" s="1"/>
      <c r="C1" s="1"/>
      <c r="D1" s="1"/>
      <c r="E1" s="1"/>
      <c r="F1" s="1"/>
      <c r="G1" s="1"/>
      <c r="H1" s="1"/>
      <c r="I1" s="1"/>
      <c r="J1" s="1"/>
    </row>
    <row r="2" spans="1:10" ht="18" customHeight="1" x14ac:dyDescent="0.3">
      <c r="A2" s="3" t="s">
        <v>258</v>
      </c>
      <c r="B2" s="4"/>
      <c r="C2" s="4"/>
      <c r="D2" s="4"/>
      <c r="E2" s="4"/>
      <c r="F2" s="4"/>
      <c r="G2" s="4"/>
      <c r="H2" s="4"/>
      <c r="I2" s="4"/>
      <c r="J2" s="4"/>
    </row>
    <row r="3" spans="1:10" ht="28.8" x14ac:dyDescent="0.3">
      <c r="A3" s="14" t="s">
        <v>259</v>
      </c>
      <c r="B3" s="14" t="s">
        <v>84</v>
      </c>
      <c r="C3" s="14" t="s">
        <v>85</v>
      </c>
      <c r="D3" s="14" t="s">
        <v>40</v>
      </c>
      <c r="E3" s="14" t="s">
        <v>260</v>
      </c>
      <c r="F3" s="14" t="s">
        <v>261</v>
      </c>
      <c r="G3" s="14" t="s">
        <v>41</v>
      </c>
      <c r="H3" s="14" t="s">
        <v>90</v>
      </c>
      <c r="I3" s="14" t="s">
        <v>89</v>
      </c>
      <c r="J3" s="14" t="s">
        <v>262</v>
      </c>
    </row>
    <row r="4" spans="1:10" x14ac:dyDescent="0.3">
      <c r="A4" s="26">
        <v>1</v>
      </c>
      <c r="B4" s="19" t="str">
        <f>IFERROR(INDEX(Partidos!$D$4:$D$107,MATCH($A4,Partidos!$A$4:$A$107,0)),"")</f>
        <v>México</v>
      </c>
      <c r="C4" s="19" t="str">
        <f>IFERROR(INDEX(Partidos!$E$4:$E$107,MATCH($A4,Partidos!$A$4:$A$107,0)),"")</f>
        <v>Sudáfrica</v>
      </c>
      <c r="D4" s="26" t="s">
        <v>54</v>
      </c>
      <c r="E4" s="19">
        <f>IFERROR(INDEX(Álvaro!F$4:F$107,MATCH($A4,Álvaro!$A$4:$A$107,0)),"")</f>
        <v>1</v>
      </c>
      <c r="F4" s="19">
        <f>IFERROR(INDEX(Álvaro!G$4:G$107,MATCH($A4,Álvaro!$A$4:$A$107,0)),"")</f>
        <v>0</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2</v>
      </c>
      <c r="H4" s="19" t="str">
        <f>IFERROR(INDEX(Álvaro!H$4:H$107,MATCH($A4,Álvaro!$A$4:$A$107,0)),"")</f>
        <v>-</v>
      </c>
      <c r="I4" s="19" t="str">
        <f>IFERROR(INDEX(Partidos!$J$4:$J$107,MATCH($A4,Partidos!$A$4:$A$107,0)),"")</f>
        <v>Grupos</v>
      </c>
      <c r="J4" s="16">
        <f>IF(AND(INDEX(Partidos!$J$4:$J$107,MATCH($A4,Partidos!$A$4:$A$107,0))&lt;&gt;"Grupos",INDEX(Partidos!$H$4:$H$107,MATCH($A4,Partidos!$A$4:$A$107,0))="Finalizado",$H4&lt;&gt;"",$H4=INDEX(Partidos!$K$4:$K$107,MATCH($A4,Partidos!$A$4:$A$107,0))),1,0)</f>
        <v>0</v>
      </c>
    </row>
    <row r="5" spans="1:10" x14ac:dyDescent="0.3">
      <c r="A5" s="24">
        <v>1</v>
      </c>
      <c r="B5" s="19" t="str">
        <f>IFERROR(INDEX(Partidos!$D$4:$D$107,MATCH($A5,Partidos!$A$4:$A$107,0)),"")</f>
        <v>México</v>
      </c>
      <c r="C5" s="19" t="str">
        <f>IFERROR(INDEX(Partidos!$E$4:$E$107,MATCH($A5,Partidos!$A$4:$A$107,0)),"")</f>
        <v>Sudáfrica</v>
      </c>
      <c r="D5" s="24" t="s">
        <v>263</v>
      </c>
      <c r="E5" s="19">
        <f>IFERROR(INDEX(Papá!F$4:F$107,MATCH($A5,Papá!$A$4:$A$107,0)),"")</f>
        <v>3</v>
      </c>
      <c r="F5" s="19">
        <f>IFERROR(INDEX(Papá!G$4:G$107,MATCH($A5,Papá!$A$4:$A$107,0)),"")</f>
        <v>0</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2</v>
      </c>
      <c r="H5" s="19" t="str">
        <f>IFERROR(INDEX(Papá!H$4:H$107,MATCH($A5,Papá!$A$4:$A$107,0)),"")</f>
        <v>-</v>
      </c>
      <c r="I5" s="19" t="str">
        <f>IFERROR(INDEX(Partidos!$J$4:$J$107,MATCH($A5,Partidos!$A$4:$A$107,0)),"")</f>
        <v>Grupos</v>
      </c>
      <c r="J5" s="16">
        <f>IF(AND(INDEX(Partidos!$J$4:$J$107,MATCH($A5,Partidos!$A$4:$A$107,0))&lt;&gt;"Grupos",INDEX(Partidos!$H$4:$H$107,MATCH($A5,Partidos!$A$4:$A$107,0))="Finalizado",$H5&lt;&gt;"",$H5=INDEX(Partidos!$K$4:$K$107,MATCH($A5,Partidos!$A$4:$A$107,0))),1,0)</f>
        <v>0</v>
      </c>
    </row>
    <row r="6" spans="1:10" x14ac:dyDescent="0.3">
      <c r="A6" s="26">
        <v>1</v>
      </c>
      <c r="B6" s="19" t="str">
        <f>IFERROR(INDEX(Partidos!$D$4:$D$107,MATCH($A6,Partidos!$A$4:$A$107,0)),"")</f>
        <v>México</v>
      </c>
      <c r="C6" s="19" t="str">
        <f>IFERROR(INDEX(Partidos!$E$4:$E$107,MATCH($A6,Partidos!$A$4:$A$107,0)),"")</f>
        <v>Sudáfrica</v>
      </c>
      <c r="D6" s="26" t="s">
        <v>264</v>
      </c>
      <c r="E6" s="19">
        <f>IFERROR(INDEX(Diego!F$4:F$107,MATCH($A6,Diego!$A$4:$A$107,0)),"")</f>
        <v>2</v>
      </c>
      <c r="F6" s="19">
        <f>IFERROR(INDEX(Diego!G$4:G$107,MATCH($A6,Diego!$A$4:$A$107,0)),"")</f>
        <v>0</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5</v>
      </c>
      <c r="H6" s="19" t="str">
        <f>IFERROR(INDEX(Diego!H$4:H$107,MATCH($A6,Diego!$A$4:$A$107,0)),"")</f>
        <v>-</v>
      </c>
      <c r="I6" s="19" t="str">
        <f>IFERROR(INDEX(Partidos!$J$4:$J$107,MATCH($A6,Partidos!$A$4:$A$107,0)),"")</f>
        <v>Grupos</v>
      </c>
      <c r="J6" s="16">
        <f>IF(AND(INDEX(Partidos!$J$4:$J$107,MATCH($A6,Partidos!$A$4:$A$107,0))&lt;&gt;"Grupos",INDEX(Partidos!$H$4:$H$107,MATCH($A6,Partidos!$A$4:$A$107,0))="Finalizado",$H6&lt;&gt;"",$H6=INDEX(Partidos!$K$4:$K$107,MATCH($A6,Partidos!$A$4:$A$107,0))),1,0)</f>
        <v>0</v>
      </c>
    </row>
    <row r="7" spans="1:10" x14ac:dyDescent="0.3">
      <c r="A7" s="24">
        <v>2</v>
      </c>
      <c r="B7" s="19" t="str">
        <f>IFERROR(INDEX(Partidos!$D$4:$D$107,MATCH($A7,Partidos!$A$4:$A$107,0)),"")</f>
        <v>República de Corea</v>
      </c>
      <c r="C7" s="19" t="str">
        <f>IFERROR(INDEX(Partidos!$E$4:$E$107,MATCH($A7,Partidos!$A$4:$A$107,0)),"")</f>
        <v>República Checa</v>
      </c>
      <c r="D7" s="24" t="s">
        <v>54</v>
      </c>
      <c r="E7" s="19">
        <f>IFERROR(INDEX(Álvaro!F$4:F$107,MATCH($A7,Álvaro!$A$4:$A$107,0)),"")</f>
        <v>1</v>
      </c>
      <c r="F7" s="19">
        <f>IFERROR(INDEX(Álvaro!G$4:G$107,MATCH($A7,Álvaro!$A$4:$A$107,0)),"")</f>
        <v>1</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0</v>
      </c>
      <c r="H7" s="19" t="str">
        <f>IFERROR(INDEX(Álvaro!H$4:H$107,MATCH($A7,Álvaro!$A$4:$A$107,0)),"")</f>
        <v>-</v>
      </c>
      <c r="I7" s="19" t="str">
        <f>IFERROR(INDEX(Partidos!$J$4:$J$107,MATCH($A7,Partidos!$A$4:$A$107,0)),"")</f>
        <v>Grupos</v>
      </c>
      <c r="J7" s="16">
        <f>IF(AND(INDEX(Partidos!$J$4:$J$107,MATCH($A7,Partidos!$A$4:$A$107,0))&lt;&gt;"Grupos",INDEX(Partidos!$H$4:$H$107,MATCH($A7,Partidos!$A$4:$A$107,0))="Finalizado",$H7&lt;&gt;"",$H7=INDEX(Partidos!$K$4:$K$107,MATCH($A7,Partidos!$A$4:$A$107,0))),1,0)</f>
        <v>0</v>
      </c>
    </row>
    <row r="8" spans="1:10" x14ac:dyDescent="0.3">
      <c r="A8" s="26">
        <v>2</v>
      </c>
      <c r="B8" s="19" t="str">
        <f>IFERROR(INDEX(Partidos!$D$4:$D$107,MATCH($A8,Partidos!$A$4:$A$107,0)),"")</f>
        <v>República de Corea</v>
      </c>
      <c r="C8" s="19" t="str">
        <f>IFERROR(INDEX(Partidos!$E$4:$E$107,MATCH($A8,Partidos!$A$4:$A$107,0)),"")</f>
        <v>República Checa</v>
      </c>
      <c r="D8" s="26" t="s">
        <v>263</v>
      </c>
      <c r="E8" s="19">
        <f>IFERROR(INDEX(Papá!F$4:F$107,MATCH($A8,Papá!$A$4:$A$107,0)),"")</f>
        <v>2</v>
      </c>
      <c r="F8" s="19">
        <f>IFERROR(INDEX(Papá!G$4:G$107,MATCH($A8,Papá!$A$4:$A$107,0)),"")</f>
        <v>1</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5</v>
      </c>
      <c r="H8" s="19" t="str">
        <f>IFERROR(INDEX(Papá!H$4:H$107,MATCH($A8,Papá!$A$4:$A$107,0)),"")</f>
        <v>-</v>
      </c>
      <c r="I8" s="19" t="str">
        <f>IFERROR(INDEX(Partidos!$J$4:$J$107,MATCH($A8,Partidos!$A$4:$A$107,0)),"")</f>
        <v>Grupos</v>
      </c>
      <c r="J8" s="16">
        <f>IF(AND(INDEX(Partidos!$J$4:$J$107,MATCH($A8,Partidos!$A$4:$A$107,0))&lt;&gt;"Grupos",INDEX(Partidos!$H$4:$H$107,MATCH($A8,Partidos!$A$4:$A$107,0))="Finalizado",$H8&lt;&gt;"",$H8=INDEX(Partidos!$K$4:$K$107,MATCH($A8,Partidos!$A$4:$A$107,0))),1,0)</f>
        <v>0</v>
      </c>
    </row>
    <row r="9" spans="1:10" x14ac:dyDescent="0.3">
      <c r="A9" s="24">
        <v>2</v>
      </c>
      <c r="B9" s="19" t="str">
        <f>IFERROR(INDEX(Partidos!$D$4:$D$107,MATCH($A9,Partidos!$A$4:$A$107,0)),"")</f>
        <v>República de Corea</v>
      </c>
      <c r="C9" s="19" t="str">
        <f>IFERROR(INDEX(Partidos!$E$4:$E$107,MATCH($A9,Partidos!$A$4:$A$107,0)),"")</f>
        <v>República Checa</v>
      </c>
      <c r="D9" s="24" t="s">
        <v>264</v>
      </c>
      <c r="E9" s="19">
        <f>IFERROR(INDEX(Diego!F$4:F$107,MATCH($A9,Diego!$A$4:$A$107,0)),"")</f>
        <v>1</v>
      </c>
      <c r="F9" s="19">
        <f>IFERROR(INDEX(Diego!G$4:G$107,MATCH($A9,Diego!$A$4:$A$107,0)),"")</f>
        <v>2</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0</v>
      </c>
      <c r="H9" s="19" t="str">
        <f>IFERROR(INDEX(Diego!H$4:H$107,MATCH($A9,Diego!$A$4:$A$107,0)),"")</f>
        <v>-</v>
      </c>
      <c r="I9" s="19" t="str">
        <f>IFERROR(INDEX(Partidos!$J$4:$J$107,MATCH($A9,Partidos!$A$4:$A$107,0)),"")</f>
        <v>Grupos</v>
      </c>
      <c r="J9" s="16">
        <f>IF(AND(INDEX(Partidos!$J$4:$J$107,MATCH($A9,Partidos!$A$4:$A$107,0))&lt;&gt;"Grupos",INDEX(Partidos!$H$4:$H$107,MATCH($A9,Partidos!$A$4:$A$107,0))="Finalizado",$H9&lt;&gt;"",$H9=INDEX(Partidos!$K$4:$K$107,MATCH($A9,Partidos!$A$4:$A$107,0))),1,0)</f>
        <v>0</v>
      </c>
    </row>
    <row r="10" spans="1:10" x14ac:dyDescent="0.3">
      <c r="A10" s="26">
        <v>3</v>
      </c>
      <c r="B10" s="19" t="str">
        <f>IFERROR(INDEX(Partidos!$D$4:$D$107,MATCH($A10,Partidos!$A$4:$A$107,0)),"")</f>
        <v>Canadá</v>
      </c>
      <c r="C10" s="19" t="str">
        <f>IFERROR(INDEX(Partidos!$E$4:$E$107,MATCH($A10,Partidos!$A$4:$A$107,0)),"")</f>
        <v>Bosnia y Herzegovina</v>
      </c>
      <c r="D10" s="26" t="s">
        <v>54</v>
      </c>
      <c r="E10" s="19">
        <f>IFERROR(INDEX(Álvaro!F$4:F$107,MATCH($A10,Álvaro!$A$4:$A$107,0)),"")</f>
        <v>1</v>
      </c>
      <c r="F10" s="19">
        <f>IFERROR(INDEX(Álvaro!G$4:G$107,MATCH($A10,Álvaro!$A$4:$A$107,0)),"")</f>
        <v>0</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0</v>
      </c>
      <c r="H10" s="19" t="str">
        <f>IFERROR(INDEX(Álvaro!H$4:H$107,MATCH($A10,Álvaro!$A$4:$A$107,0)),"")</f>
        <v>-</v>
      </c>
      <c r="I10" s="19" t="str">
        <f>IFERROR(INDEX(Partidos!$J$4:$J$107,MATCH($A10,Partidos!$A$4:$A$107,0)),"")</f>
        <v>Grupos</v>
      </c>
      <c r="J10" s="16">
        <f>IF(AND(INDEX(Partidos!$J$4:$J$107,MATCH($A10,Partidos!$A$4:$A$107,0))&lt;&gt;"Grupos",INDEX(Partidos!$H$4:$H$107,MATCH($A10,Partidos!$A$4:$A$107,0))="Finalizado",$H10&lt;&gt;"",$H10=INDEX(Partidos!$K$4:$K$107,MATCH($A10,Partidos!$A$4:$A$107,0))),1,0)</f>
        <v>0</v>
      </c>
    </row>
    <row r="11" spans="1:10" x14ac:dyDescent="0.3">
      <c r="A11" s="24">
        <v>3</v>
      </c>
      <c r="B11" s="19" t="str">
        <f>IFERROR(INDEX(Partidos!$D$4:$D$107,MATCH($A11,Partidos!$A$4:$A$107,0)),"")</f>
        <v>Canadá</v>
      </c>
      <c r="C11" s="19" t="str">
        <f>IFERROR(INDEX(Partidos!$E$4:$E$107,MATCH($A11,Partidos!$A$4:$A$107,0)),"")</f>
        <v>Bosnia y Herzegovina</v>
      </c>
      <c r="D11" s="24" t="s">
        <v>263</v>
      </c>
      <c r="E11" s="19">
        <f>IFERROR(INDEX(Papá!F$4:F$107,MATCH($A11,Papá!$A$4:$A$107,0)),"")</f>
        <v>0</v>
      </c>
      <c r="F11" s="19">
        <f>IFERROR(INDEX(Papá!G$4:G$107,MATCH($A11,Papá!$A$4:$A$107,0)),"")</f>
        <v>2</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0</v>
      </c>
      <c r="H11" s="19" t="str">
        <f>IFERROR(INDEX(Papá!H$4:H$107,MATCH($A11,Papá!$A$4:$A$107,0)),"")</f>
        <v>-</v>
      </c>
      <c r="I11" s="19" t="str">
        <f>IFERROR(INDEX(Partidos!$J$4:$J$107,MATCH($A11,Partidos!$A$4:$A$107,0)),"")</f>
        <v>Grupos</v>
      </c>
      <c r="J11" s="16">
        <f>IF(AND(INDEX(Partidos!$J$4:$J$107,MATCH($A11,Partidos!$A$4:$A$107,0))&lt;&gt;"Grupos",INDEX(Partidos!$H$4:$H$107,MATCH($A11,Partidos!$A$4:$A$107,0))="Finalizado",$H11&lt;&gt;"",$H11=INDEX(Partidos!$K$4:$K$107,MATCH($A11,Partidos!$A$4:$A$107,0))),1,0)</f>
        <v>0</v>
      </c>
    </row>
    <row r="12" spans="1:10" x14ac:dyDescent="0.3">
      <c r="A12" s="26">
        <v>3</v>
      </c>
      <c r="B12" s="19" t="str">
        <f>IFERROR(INDEX(Partidos!$D$4:$D$107,MATCH($A12,Partidos!$A$4:$A$107,0)),"")</f>
        <v>Canadá</v>
      </c>
      <c r="C12" s="19" t="str">
        <f>IFERROR(INDEX(Partidos!$E$4:$E$107,MATCH($A12,Partidos!$A$4:$A$107,0)),"")</f>
        <v>Bosnia y Herzegovina</v>
      </c>
      <c r="D12" s="26" t="s">
        <v>264</v>
      </c>
      <c r="E12" s="19">
        <f>IFERROR(INDEX(Diego!F$4:F$107,MATCH($A12,Diego!$A$4:$A$107,0)),"")</f>
        <v>1</v>
      </c>
      <c r="F12" s="19">
        <f>IFERROR(INDEX(Diego!G$4:G$107,MATCH($A12,Diego!$A$4:$A$107,0)),"")</f>
        <v>0</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0</v>
      </c>
      <c r="H12" s="19" t="str">
        <f>IFERROR(INDEX(Diego!H$4:H$107,MATCH($A12,Diego!$A$4:$A$107,0)),"")</f>
        <v>-</v>
      </c>
      <c r="I12" s="19" t="str">
        <f>IFERROR(INDEX(Partidos!$J$4:$J$107,MATCH($A12,Partidos!$A$4:$A$107,0)),"")</f>
        <v>Grupos</v>
      </c>
      <c r="J12" s="16">
        <f>IF(AND(INDEX(Partidos!$J$4:$J$107,MATCH($A12,Partidos!$A$4:$A$107,0))&lt;&gt;"Grupos",INDEX(Partidos!$H$4:$H$107,MATCH($A12,Partidos!$A$4:$A$107,0))="Finalizado",$H12&lt;&gt;"",$H12=INDEX(Partidos!$K$4:$K$107,MATCH($A12,Partidos!$A$4:$A$107,0))),1,0)</f>
        <v>0</v>
      </c>
    </row>
    <row r="13" spans="1:10" x14ac:dyDescent="0.3">
      <c r="A13" s="24">
        <v>4</v>
      </c>
      <c r="B13" s="19" t="str">
        <f>IFERROR(INDEX(Partidos!$D$4:$D$107,MATCH($A13,Partidos!$A$4:$A$107,0)),"")</f>
        <v>Estados Unidos</v>
      </c>
      <c r="C13" s="19" t="str">
        <f>IFERROR(INDEX(Partidos!$E$4:$E$107,MATCH($A13,Partidos!$A$4:$A$107,0)),"")</f>
        <v>Paraguay</v>
      </c>
      <c r="D13" s="24" t="s">
        <v>54</v>
      </c>
      <c r="E13" s="19">
        <f>IFERROR(INDEX(Álvaro!F$4:F$107,MATCH($A13,Álvaro!$A$4:$A$107,0)),"")</f>
        <v>1</v>
      </c>
      <c r="F13" s="19">
        <f>IFERROR(INDEX(Álvaro!G$4:G$107,MATCH($A13,Álvaro!$A$4:$A$107,0)),"")</f>
        <v>1</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0</v>
      </c>
      <c r="H13" s="19" t="str">
        <f>IFERROR(INDEX(Álvaro!H$4:H$107,MATCH($A13,Álvaro!$A$4:$A$107,0)),"")</f>
        <v>-</v>
      </c>
      <c r="I13" s="19" t="str">
        <f>IFERROR(INDEX(Partidos!$J$4:$J$107,MATCH($A13,Partidos!$A$4:$A$107,0)),"")</f>
        <v>Grupos</v>
      </c>
      <c r="J13" s="16">
        <f>IF(AND(INDEX(Partidos!$J$4:$J$107,MATCH($A13,Partidos!$A$4:$A$107,0))&lt;&gt;"Grupos",INDEX(Partidos!$H$4:$H$107,MATCH($A13,Partidos!$A$4:$A$107,0))="Finalizado",$H13&lt;&gt;"",$H13=INDEX(Partidos!$K$4:$K$107,MATCH($A13,Partidos!$A$4:$A$107,0))),1,0)</f>
        <v>0</v>
      </c>
    </row>
    <row r="14" spans="1:10" x14ac:dyDescent="0.3">
      <c r="A14" s="26">
        <v>4</v>
      </c>
      <c r="B14" s="19" t="str">
        <f>IFERROR(INDEX(Partidos!$D$4:$D$107,MATCH($A14,Partidos!$A$4:$A$107,0)),"")</f>
        <v>Estados Unidos</v>
      </c>
      <c r="C14" s="19" t="str">
        <f>IFERROR(INDEX(Partidos!$E$4:$E$107,MATCH($A14,Partidos!$A$4:$A$107,0)),"")</f>
        <v>Paraguay</v>
      </c>
      <c r="D14" s="26" t="s">
        <v>263</v>
      </c>
      <c r="E14" s="19">
        <f>IFERROR(INDEX(Papá!F$4:F$107,MATCH($A14,Papá!$A$4:$A$107,0)),"")</f>
        <v>1</v>
      </c>
      <c r="F14" s="19">
        <f>IFERROR(INDEX(Papá!G$4:G$107,MATCH($A14,Papá!$A$4:$A$107,0)),"")</f>
        <v>1</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0</v>
      </c>
      <c r="H14" s="19" t="str">
        <f>IFERROR(INDEX(Papá!H$4:H$107,MATCH($A14,Papá!$A$4:$A$107,0)),"")</f>
        <v>-</v>
      </c>
      <c r="I14" s="19" t="str">
        <f>IFERROR(INDEX(Partidos!$J$4:$J$107,MATCH($A14,Partidos!$A$4:$A$107,0)),"")</f>
        <v>Grupos</v>
      </c>
      <c r="J14" s="16">
        <f>IF(AND(INDEX(Partidos!$J$4:$J$107,MATCH($A14,Partidos!$A$4:$A$107,0))&lt;&gt;"Grupos",INDEX(Partidos!$H$4:$H$107,MATCH($A14,Partidos!$A$4:$A$107,0))="Finalizado",$H14&lt;&gt;"",$H14=INDEX(Partidos!$K$4:$K$107,MATCH($A14,Partidos!$A$4:$A$107,0))),1,0)</f>
        <v>0</v>
      </c>
    </row>
    <row r="15" spans="1:10" x14ac:dyDescent="0.3">
      <c r="A15" s="24">
        <v>4</v>
      </c>
      <c r="B15" s="19" t="str">
        <f>IFERROR(INDEX(Partidos!$D$4:$D$107,MATCH($A15,Partidos!$A$4:$A$107,0)),"")</f>
        <v>Estados Unidos</v>
      </c>
      <c r="C15" s="19" t="str">
        <f>IFERROR(INDEX(Partidos!$E$4:$E$107,MATCH($A15,Partidos!$A$4:$A$107,0)),"")</f>
        <v>Paraguay</v>
      </c>
      <c r="D15" s="24" t="s">
        <v>264</v>
      </c>
      <c r="E15" s="19">
        <f>IFERROR(INDEX(Diego!F$4:F$107,MATCH($A15,Diego!$A$4:$A$107,0)),"")</f>
        <v>1</v>
      </c>
      <c r="F15" s="19">
        <f>IFERROR(INDEX(Diego!G$4:G$107,MATCH($A15,Diego!$A$4:$A$107,0)),"")</f>
        <v>1</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0</v>
      </c>
      <c r="H15" s="19" t="str">
        <f>IFERROR(INDEX(Diego!H$4:H$107,MATCH($A15,Diego!$A$4:$A$107,0)),"")</f>
        <v>-</v>
      </c>
      <c r="I15" s="19" t="str">
        <f>IFERROR(INDEX(Partidos!$J$4:$J$107,MATCH($A15,Partidos!$A$4:$A$107,0)),"")</f>
        <v>Grupos</v>
      </c>
      <c r="J15" s="16">
        <f>IF(AND(INDEX(Partidos!$J$4:$J$107,MATCH($A15,Partidos!$A$4:$A$107,0))&lt;&gt;"Grupos",INDEX(Partidos!$H$4:$H$107,MATCH($A15,Partidos!$A$4:$A$107,0))="Finalizado",$H15&lt;&gt;"",$H15=INDEX(Partidos!$K$4:$K$107,MATCH($A15,Partidos!$A$4:$A$107,0))),1,0)</f>
        <v>0</v>
      </c>
    </row>
    <row r="16" spans="1:10" x14ac:dyDescent="0.3">
      <c r="A16" s="26">
        <v>5</v>
      </c>
      <c r="B16" s="19" t="str">
        <f>IFERROR(INDEX(Partidos!$D$4:$D$107,MATCH($A16,Partidos!$A$4:$A$107,0)),"")</f>
        <v>Catar</v>
      </c>
      <c r="C16" s="19" t="str">
        <f>IFERROR(INDEX(Partidos!$E$4:$E$107,MATCH($A16,Partidos!$A$4:$A$107,0)),"")</f>
        <v>Suiza</v>
      </c>
      <c r="D16" s="26" t="s">
        <v>54</v>
      </c>
      <c r="E16" s="19">
        <f>IFERROR(INDEX(Álvaro!F$4:F$107,MATCH($A16,Álvaro!$A$4:$A$107,0)),"")</f>
        <v>0</v>
      </c>
      <c r="F16" s="19">
        <f>IFERROR(INDEX(Álvaro!G$4:G$107,MATCH($A16,Álvaro!$A$4:$A$107,0)),"")</f>
        <v>2</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0</v>
      </c>
      <c r="H16" s="19" t="str">
        <f>IFERROR(INDEX(Álvaro!H$4:H$107,MATCH($A16,Álvaro!$A$4:$A$107,0)),"")</f>
        <v>-</v>
      </c>
      <c r="I16" s="19" t="str">
        <f>IFERROR(INDEX(Partidos!$J$4:$J$107,MATCH($A16,Partidos!$A$4:$A$107,0)),"")</f>
        <v>Grupos</v>
      </c>
      <c r="J16" s="16">
        <f>IF(AND(INDEX(Partidos!$J$4:$J$107,MATCH($A16,Partidos!$A$4:$A$107,0))&lt;&gt;"Grupos",INDEX(Partidos!$H$4:$H$107,MATCH($A16,Partidos!$A$4:$A$107,0))="Finalizado",$H16&lt;&gt;"",$H16=INDEX(Partidos!$K$4:$K$107,MATCH($A16,Partidos!$A$4:$A$107,0))),1,0)</f>
        <v>0</v>
      </c>
    </row>
    <row r="17" spans="1:10" x14ac:dyDescent="0.3">
      <c r="A17" s="24">
        <v>5</v>
      </c>
      <c r="B17" s="19" t="str">
        <f>IFERROR(INDEX(Partidos!$D$4:$D$107,MATCH($A17,Partidos!$A$4:$A$107,0)),"")</f>
        <v>Catar</v>
      </c>
      <c r="C17" s="19" t="str">
        <f>IFERROR(INDEX(Partidos!$E$4:$E$107,MATCH($A17,Partidos!$A$4:$A$107,0)),"")</f>
        <v>Suiza</v>
      </c>
      <c r="D17" s="24" t="s">
        <v>263</v>
      </c>
      <c r="E17" s="19">
        <f>IFERROR(INDEX(Papá!F$4:F$107,MATCH($A17,Papá!$A$4:$A$107,0)),"")</f>
        <v>0</v>
      </c>
      <c r="F17" s="19">
        <f>IFERROR(INDEX(Papá!G$4:G$107,MATCH($A17,Papá!$A$4:$A$107,0)),"")</f>
        <v>2</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0</v>
      </c>
      <c r="H17" s="19" t="str">
        <f>IFERROR(INDEX(Papá!H$4:H$107,MATCH($A17,Papá!$A$4:$A$107,0)),"")</f>
        <v>-</v>
      </c>
      <c r="I17" s="19" t="str">
        <f>IFERROR(INDEX(Partidos!$J$4:$J$107,MATCH($A17,Partidos!$A$4:$A$107,0)),"")</f>
        <v>Grupos</v>
      </c>
      <c r="J17" s="16">
        <f>IF(AND(INDEX(Partidos!$J$4:$J$107,MATCH($A17,Partidos!$A$4:$A$107,0))&lt;&gt;"Grupos",INDEX(Partidos!$H$4:$H$107,MATCH($A17,Partidos!$A$4:$A$107,0))="Finalizado",$H17&lt;&gt;"",$H17=INDEX(Partidos!$K$4:$K$107,MATCH($A17,Partidos!$A$4:$A$107,0))),1,0)</f>
        <v>0</v>
      </c>
    </row>
    <row r="18" spans="1:10" x14ac:dyDescent="0.3">
      <c r="A18" s="26">
        <v>5</v>
      </c>
      <c r="B18" s="19" t="str">
        <f>IFERROR(INDEX(Partidos!$D$4:$D$107,MATCH($A18,Partidos!$A$4:$A$107,0)),"")</f>
        <v>Catar</v>
      </c>
      <c r="C18" s="19" t="str">
        <f>IFERROR(INDEX(Partidos!$E$4:$E$107,MATCH($A18,Partidos!$A$4:$A$107,0)),"")</f>
        <v>Suiza</v>
      </c>
      <c r="D18" s="26" t="s">
        <v>264</v>
      </c>
      <c r="E18" s="19">
        <f>IFERROR(INDEX(Diego!F$4:F$107,MATCH($A18,Diego!$A$4:$A$107,0)),"")</f>
        <v>1</v>
      </c>
      <c r="F18" s="19">
        <f>IFERROR(INDEX(Diego!G$4:G$107,MATCH($A18,Diego!$A$4:$A$107,0)),"")</f>
        <v>5</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0</v>
      </c>
      <c r="H18" s="19" t="str">
        <f>IFERROR(INDEX(Diego!H$4:H$107,MATCH($A18,Diego!$A$4:$A$107,0)),"")</f>
        <v>-</v>
      </c>
      <c r="I18" s="19" t="str">
        <f>IFERROR(INDEX(Partidos!$J$4:$J$107,MATCH($A18,Partidos!$A$4:$A$107,0)),"")</f>
        <v>Grupos</v>
      </c>
      <c r="J18" s="16">
        <f>IF(AND(INDEX(Partidos!$J$4:$J$107,MATCH($A18,Partidos!$A$4:$A$107,0))&lt;&gt;"Grupos",INDEX(Partidos!$H$4:$H$107,MATCH($A18,Partidos!$A$4:$A$107,0))="Finalizado",$H18&lt;&gt;"",$H18=INDEX(Partidos!$K$4:$K$107,MATCH($A18,Partidos!$A$4:$A$107,0))),1,0)</f>
        <v>0</v>
      </c>
    </row>
    <row r="19" spans="1:10" x14ac:dyDescent="0.3">
      <c r="A19" s="24">
        <v>6</v>
      </c>
      <c r="B19" s="19" t="str">
        <f>IFERROR(INDEX(Partidos!$D$4:$D$107,MATCH($A19,Partidos!$A$4:$A$107,0)),"")</f>
        <v>Brasil</v>
      </c>
      <c r="C19" s="19" t="str">
        <f>IFERROR(INDEX(Partidos!$E$4:$E$107,MATCH($A19,Partidos!$A$4:$A$107,0)),"")</f>
        <v>Marruecos</v>
      </c>
      <c r="D19" s="24" t="s">
        <v>54</v>
      </c>
      <c r="E19" s="19">
        <f>IFERROR(INDEX(Álvaro!F$4:F$107,MATCH($A19,Álvaro!$A$4:$A$107,0)),"")</f>
        <v>1</v>
      </c>
      <c r="F19" s="19">
        <f>IFERROR(INDEX(Álvaro!G$4:G$107,MATCH($A19,Álvaro!$A$4:$A$107,0)),"")</f>
        <v>1</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5</v>
      </c>
      <c r="H19" s="19" t="str">
        <f>IFERROR(INDEX(Álvaro!H$4:H$107,MATCH($A19,Álvaro!$A$4:$A$107,0)),"")</f>
        <v>-</v>
      </c>
      <c r="I19" s="19" t="str">
        <f>IFERROR(INDEX(Partidos!$J$4:$J$107,MATCH($A19,Partidos!$A$4:$A$107,0)),"")</f>
        <v>Grupos</v>
      </c>
      <c r="J19" s="16">
        <f>IF(AND(INDEX(Partidos!$J$4:$J$107,MATCH($A19,Partidos!$A$4:$A$107,0))&lt;&gt;"Grupos",INDEX(Partidos!$H$4:$H$107,MATCH($A19,Partidos!$A$4:$A$107,0))="Finalizado",$H19&lt;&gt;"",$H19=INDEX(Partidos!$K$4:$K$107,MATCH($A19,Partidos!$A$4:$A$107,0))),1,0)</f>
        <v>0</v>
      </c>
    </row>
    <row r="20" spans="1:10" x14ac:dyDescent="0.3">
      <c r="A20" s="26">
        <v>6</v>
      </c>
      <c r="B20" s="19" t="str">
        <f>IFERROR(INDEX(Partidos!$D$4:$D$107,MATCH($A20,Partidos!$A$4:$A$107,0)),"")</f>
        <v>Brasil</v>
      </c>
      <c r="C20" s="19" t="str">
        <f>IFERROR(INDEX(Partidos!$E$4:$E$107,MATCH($A20,Partidos!$A$4:$A$107,0)),"")</f>
        <v>Marruecos</v>
      </c>
      <c r="D20" s="26" t="s">
        <v>263</v>
      </c>
      <c r="E20" s="19">
        <f>IFERROR(INDEX(Papá!F$4:F$107,MATCH($A20,Papá!$A$4:$A$107,0)),"")</f>
        <v>3</v>
      </c>
      <c r="F20" s="19">
        <f>IFERROR(INDEX(Papá!G$4:G$107,MATCH($A20,Papá!$A$4:$A$107,0)),"")</f>
        <v>2</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0</v>
      </c>
      <c r="H20" s="19" t="str">
        <f>IFERROR(INDEX(Papá!H$4:H$107,MATCH($A20,Papá!$A$4:$A$107,0)),"")</f>
        <v>-</v>
      </c>
      <c r="I20" s="19" t="str">
        <f>IFERROR(INDEX(Partidos!$J$4:$J$107,MATCH($A20,Partidos!$A$4:$A$107,0)),"")</f>
        <v>Grupos</v>
      </c>
      <c r="J20" s="16">
        <f>IF(AND(INDEX(Partidos!$J$4:$J$107,MATCH($A20,Partidos!$A$4:$A$107,0))&lt;&gt;"Grupos",INDEX(Partidos!$H$4:$H$107,MATCH($A20,Partidos!$A$4:$A$107,0))="Finalizado",$H20&lt;&gt;"",$H20=INDEX(Partidos!$K$4:$K$107,MATCH($A20,Partidos!$A$4:$A$107,0))),1,0)</f>
        <v>0</v>
      </c>
    </row>
    <row r="21" spans="1:10" x14ac:dyDescent="0.3">
      <c r="A21" s="24">
        <v>6</v>
      </c>
      <c r="B21" s="19" t="str">
        <f>IFERROR(INDEX(Partidos!$D$4:$D$107,MATCH($A21,Partidos!$A$4:$A$107,0)),"")</f>
        <v>Brasil</v>
      </c>
      <c r="C21" s="19" t="str">
        <f>IFERROR(INDEX(Partidos!$E$4:$E$107,MATCH($A21,Partidos!$A$4:$A$107,0)),"")</f>
        <v>Marruecos</v>
      </c>
      <c r="D21" s="24" t="s">
        <v>264</v>
      </c>
      <c r="E21" s="19">
        <f>IFERROR(INDEX(Diego!F$4:F$107,MATCH($A21,Diego!$A$4:$A$107,0)),"")</f>
        <v>2</v>
      </c>
      <c r="F21" s="19">
        <f>IFERROR(INDEX(Diego!G$4:G$107,MATCH($A21,Diego!$A$4:$A$107,0)),"")</f>
        <v>2</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3</v>
      </c>
      <c r="H21" s="19" t="str">
        <f>IFERROR(INDEX(Diego!H$4:H$107,MATCH($A21,Diego!$A$4:$A$107,0)),"")</f>
        <v>-</v>
      </c>
      <c r="I21" s="19" t="str">
        <f>IFERROR(INDEX(Partidos!$J$4:$J$107,MATCH($A21,Partidos!$A$4:$A$107,0)),"")</f>
        <v>Grupos</v>
      </c>
      <c r="J21" s="16">
        <f>IF(AND(INDEX(Partidos!$J$4:$J$107,MATCH($A21,Partidos!$A$4:$A$107,0))&lt;&gt;"Grupos",INDEX(Partidos!$H$4:$H$107,MATCH($A21,Partidos!$A$4:$A$107,0))="Finalizado",$H21&lt;&gt;"",$H21=INDEX(Partidos!$K$4:$K$107,MATCH($A21,Partidos!$A$4:$A$107,0))),1,0)</f>
        <v>0</v>
      </c>
    </row>
    <row r="22" spans="1:10" x14ac:dyDescent="0.3">
      <c r="A22" s="26">
        <v>7</v>
      </c>
      <c r="B22" s="19" t="str">
        <f>IFERROR(INDEX(Partidos!$D$4:$D$107,MATCH($A22,Partidos!$A$4:$A$107,0)),"")</f>
        <v>Haití</v>
      </c>
      <c r="C22" s="19" t="str">
        <f>IFERROR(INDEX(Partidos!$E$4:$E$107,MATCH($A22,Partidos!$A$4:$A$107,0)),"")</f>
        <v>Escocia</v>
      </c>
      <c r="D22" s="26" t="s">
        <v>54</v>
      </c>
      <c r="E22" s="19">
        <f>IFERROR(INDEX(Álvaro!F$4:F$107,MATCH($A22,Álvaro!$A$4:$A$107,0)),"")</f>
        <v>0</v>
      </c>
      <c r="F22" s="19">
        <f>IFERROR(INDEX(Álvaro!G$4:G$107,MATCH($A22,Álvaro!$A$4:$A$107,0)),"")</f>
        <v>2</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2</v>
      </c>
      <c r="H22" s="19" t="str">
        <f>IFERROR(INDEX(Álvaro!H$4:H$107,MATCH($A22,Álvaro!$A$4:$A$107,0)),"")</f>
        <v>-</v>
      </c>
      <c r="I22" s="19" t="str">
        <f>IFERROR(INDEX(Partidos!$J$4:$J$107,MATCH($A22,Partidos!$A$4:$A$107,0)),"")</f>
        <v>Grupos</v>
      </c>
      <c r="J22" s="16">
        <f>IF(AND(INDEX(Partidos!$J$4:$J$107,MATCH($A22,Partidos!$A$4:$A$107,0))&lt;&gt;"Grupos",INDEX(Partidos!$H$4:$H$107,MATCH($A22,Partidos!$A$4:$A$107,0))="Finalizado",$H22&lt;&gt;"",$H22=INDEX(Partidos!$K$4:$K$107,MATCH($A22,Partidos!$A$4:$A$107,0))),1,0)</f>
        <v>0</v>
      </c>
    </row>
    <row r="23" spans="1:10" x14ac:dyDescent="0.3">
      <c r="A23" s="24">
        <v>7</v>
      </c>
      <c r="B23" s="19" t="str">
        <f>IFERROR(INDEX(Partidos!$D$4:$D$107,MATCH($A23,Partidos!$A$4:$A$107,0)),"")</f>
        <v>Haití</v>
      </c>
      <c r="C23" s="19" t="str">
        <f>IFERROR(INDEX(Partidos!$E$4:$E$107,MATCH($A23,Partidos!$A$4:$A$107,0)),"")</f>
        <v>Escocia</v>
      </c>
      <c r="D23" s="24" t="s">
        <v>263</v>
      </c>
      <c r="E23" s="19">
        <f>IFERROR(INDEX(Papá!F$4:F$107,MATCH($A23,Papá!$A$4:$A$107,0)),"")</f>
        <v>0</v>
      </c>
      <c r="F23" s="19">
        <f>IFERROR(INDEX(Papá!G$4:G$107,MATCH($A23,Papá!$A$4:$A$107,0)),"")</f>
        <v>4</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2</v>
      </c>
      <c r="H23" s="19" t="str">
        <f>IFERROR(INDEX(Papá!H$4:H$107,MATCH($A23,Papá!$A$4:$A$107,0)),"")</f>
        <v>-</v>
      </c>
      <c r="I23" s="19" t="str">
        <f>IFERROR(INDEX(Partidos!$J$4:$J$107,MATCH($A23,Partidos!$A$4:$A$107,0)),"")</f>
        <v>Grupos</v>
      </c>
      <c r="J23" s="16">
        <f>IF(AND(INDEX(Partidos!$J$4:$J$107,MATCH($A23,Partidos!$A$4:$A$107,0))&lt;&gt;"Grupos",INDEX(Partidos!$H$4:$H$107,MATCH($A23,Partidos!$A$4:$A$107,0))="Finalizado",$H23&lt;&gt;"",$H23=INDEX(Partidos!$K$4:$K$107,MATCH($A23,Partidos!$A$4:$A$107,0))),1,0)</f>
        <v>0</v>
      </c>
    </row>
    <row r="24" spans="1:10" x14ac:dyDescent="0.3">
      <c r="A24" s="26">
        <v>7</v>
      </c>
      <c r="B24" s="19" t="str">
        <f>IFERROR(INDEX(Partidos!$D$4:$D$107,MATCH($A24,Partidos!$A$4:$A$107,0)),"")</f>
        <v>Haití</v>
      </c>
      <c r="C24" s="19" t="str">
        <f>IFERROR(INDEX(Partidos!$E$4:$E$107,MATCH($A24,Partidos!$A$4:$A$107,0)),"")</f>
        <v>Escocia</v>
      </c>
      <c r="D24" s="26" t="s">
        <v>264</v>
      </c>
      <c r="E24" s="19">
        <f>IFERROR(INDEX(Diego!F$4:F$107,MATCH($A24,Diego!$A$4:$A$107,0)),"")</f>
        <v>0</v>
      </c>
      <c r="F24" s="19">
        <f>IFERROR(INDEX(Diego!G$4:G$107,MATCH($A24,Diego!$A$4:$A$107,0)),"")</f>
        <v>3</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2</v>
      </c>
      <c r="H24" s="19" t="str">
        <f>IFERROR(INDEX(Diego!H$4:H$107,MATCH($A24,Diego!$A$4:$A$107,0)),"")</f>
        <v>-</v>
      </c>
      <c r="I24" s="19" t="str">
        <f>IFERROR(INDEX(Partidos!$J$4:$J$107,MATCH($A24,Partidos!$A$4:$A$107,0)),"")</f>
        <v>Grupos</v>
      </c>
      <c r="J24" s="16">
        <f>IF(AND(INDEX(Partidos!$J$4:$J$107,MATCH($A24,Partidos!$A$4:$A$107,0))&lt;&gt;"Grupos",INDEX(Partidos!$H$4:$H$107,MATCH($A24,Partidos!$A$4:$A$107,0))="Finalizado",$H24&lt;&gt;"",$H24=INDEX(Partidos!$K$4:$K$107,MATCH($A24,Partidos!$A$4:$A$107,0))),1,0)</f>
        <v>0</v>
      </c>
    </row>
    <row r="25" spans="1:10" x14ac:dyDescent="0.3">
      <c r="A25" s="24">
        <v>8</v>
      </c>
      <c r="B25" s="19" t="str">
        <f>IFERROR(INDEX(Partidos!$D$4:$D$107,MATCH($A25,Partidos!$A$4:$A$107,0)),"")</f>
        <v>Australia</v>
      </c>
      <c r="C25" s="19" t="str">
        <f>IFERROR(INDEX(Partidos!$E$4:$E$107,MATCH($A25,Partidos!$A$4:$A$107,0)),"")</f>
        <v>Turquía</v>
      </c>
      <c r="D25" s="24" t="s">
        <v>54</v>
      </c>
      <c r="E25" s="19">
        <f>IFERROR(INDEX(Álvaro!F$4:F$107,MATCH($A25,Álvaro!$A$4:$A$107,0)),"")</f>
        <v>0</v>
      </c>
      <c r="F25" s="19">
        <f>IFERROR(INDEX(Álvaro!G$4:G$107,MATCH($A25,Álvaro!$A$4:$A$107,0)),"")</f>
        <v>2</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0</v>
      </c>
      <c r="H25" s="19" t="str">
        <f>IFERROR(INDEX(Álvaro!H$4:H$107,MATCH($A25,Álvaro!$A$4:$A$107,0)),"")</f>
        <v>-</v>
      </c>
      <c r="I25" s="19" t="str">
        <f>IFERROR(INDEX(Partidos!$J$4:$J$107,MATCH($A25,Partidos!$A$4:$A$107,0)),"")</f>
        <v>Grupos</v>
      </c>
      <c r="J25" s="16">
        <f>IF(AND(INDEX(Partidos!$J$4:$J$107,MATCH($A25,Partidos!$A$4:$A$107,0))&lt;&gt;"Grupos",INDEX(Partidos!$H$4:$H$107,MATCH($A25,Partidos!$A$4:$A$107,0))="Finalizado",$H25&lt;&gt;"",$H25=INDEX(Partidos!$K$4:$K$107,MATCH($A25,Partidos!$A$4:$A$107,0))),1,0)</f>
        <v>0</v>
      </c>
    </row>
    <row r="26" spans="1:10" x14ac:dyDescent="0.3">
      <c r="A26" s="26">
        <v>8</v>
      </c>
      <c r="B26" s="19" t="str">
        <f>IFERROR(INDEX(Partidos!$D$4:$D$107,MATCH($A26,Partidos!$A$4:$A$107,0)),"")</f>
        <v>Australia</v>
      </c>
      <c r="C26" s="19" t="str">
        <f>IFERROR(INDEX(Partidos!$E$4:$E$107,MATCH($A26,Partidos!$A$4:$A$107,0)),"")</f>
        <v>Turquía</v>
      </c>
      <c r="D26" s="26" t="s">
        <v>263</v>
      </c>
      <c r="E26" s="19">
        <f>IFERROR(INDEX(Papá!F$4:F$107,MATCH($A26,Papá!$A$4:$A$107,0)),"")</f>
        <v>1</v>
      </c>
      <c r="F26" s="19">
        <f>IFERROR(INDEX(Papá!G$4:G$107,MATCH($A26,Papá!$A$4:$A$107,0)),"")</f>
        <v>3</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0</v>
      </c>
      <c r="H26" s="19" t="str">
        <f>IFERROR(INDEX(Papá!H$4:H$107,MATCH($A26,Papá!$A$4:$A$107,0)),"")</f>
        <v>-</v>
      </c>
      <c r="I26" s="19" t="str">
        <f>IFERROR(INDEX(Partidos!$J$4:$J$107,MATCH($A26,Partidos!$A$4:$A$107,0)),"")</f>
        <v>Grupos</v>
      </c>
      <c r="J26" s="16">
        <f>IF(AND(INDEX(Partidos!$J$4:$J$107,MATCH($A26,Partidos!$A$4:$A$107,0))&lt;&gt;"Grupos",INDEX(Partidos!$H$4:$H$107,MATCH($A26,Partidos!$A$4:$A$107,0))="Finalizado",$H26&lt;&gt;"",$H26=INDEX(Partidos!$K$4:$K$107,MATCH($A26,Partidos!$A$4:$A$107,0))),1,0)</f>
        <v>0</v>
      </c>
    </row>
    <row r="27" spans="1:10" x14ac:dyDescent="0.3">
      <c r="A27" s="24">
        <v>8</v>
      </c>
      <c r="B27" s="19" t="str">
        <f>IFERROR(INDEX(Partidos!$D$4:$D$107,MATCH($A27,Partidos!$A$4:$A$107,0)),"")</f>
        <v>Australia</v>
      </c>
      <c r="C27" s="19" t="str">
        <f>IFERROR(INDEX(Partidos!$E$4:$E$107,MATCH($A27,Partidos!$A$4:$A$107,0)),"")</f>
        <v>Turquía</v>
      </c>
      <c r="D27" s="24" t="s">
        <v>264</v>
      </c>
      <c r="E27" s="19">
        <f>IFERROR(INDEX(Diego!F$4:F$107,MATCH($A27,Diego!$A$4:$A$107,0)),"")</f>
        <v>1</v>
      </c>
      <c r="F27" s="19">
        <f>IFERROR(INDEX(Diego!G$4:G$107,MATCH($A27,Diego!$A$4:$A$107,0)),"")</f>
        <v>4</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0</v>
      </c>
      <c r="H27" s="19" t="str">
        <f>IFERROR(INDEX(Diego!H$4:H$107,MATCH($A27,Diego!$A$4:$A$107,0)),"")</f>
        <v>-</v>
      </c>
      <c r="I27" s="19" t="str">
        <f>IFERROR(INDEX(Partidos!$J$4:$J$107,MATCH($A27,Partidos!$A$4:$A$107,0)),"")</f>
        <v>Grupos</v>
      </c>
      <c r="J27" s="16">
        <f>IF(AND(INDEX(Partidos!$J$4:$J$107,MATCH($A27,Partidos!$A$4:$A$107,0))&lt;&gt;"Grupos",INDEX(Partidos!$H$4:$H$107,MATCH($A27,Partidos!$A$4:$A$107,0))="Finalizado",$H27&lt;&gt;"",$H27=INDEX(Partidos!$K$4:$K$107,MATCH($A27,Partidos!$A$4:$A$107,0))),1,0)</f>
        <v>0</v>
      </c>
    </row>
    <row r="28" spans="1:10" x14ac:dyDescent="0.3">
      <c r="A28" s="26">
        <v>9</v>
      </c>
      <c r="B28" s="19" t="str">
        <f>IFERROR(INDEX(Partidos!$D$4:$D$107,MATCH($A28,Partidos!$A$4:$A$107,0)),"")</f>
        <v>Alemania</v>
      </c>
      <c r="C28" s="19" t="str">
        <f>IFERROR(INDEX(Partidos!$E$4:$E$107,MATCH($A28,Partidos!$A$4:$A$107,0)),"")</f>
        <v>Curazao</v>
      </c>
      <c r="D28" s="26" t="s">
        <v>54</v>
      </c>
      <c r="E28" s="19">
        <f>IFERROR(INDEX(Álvaro!F$4:F$107,MATCH($A28,Álvaro!$A$4:$A$107,0)),"")</f>
        <v>4</v>
      </c>
      <c r="F28" s="19">
        <f>IFERROR(INDEX(Álvaro!G$4:G$107,MATCH($A28,Álvaro!$A$4:$A$107,0)),"")</f>
        <v>0</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2</v>
      </c>
      <c r="H28" s="19" t="str">
        <f>IFERROR(INDEX(Álvaro!H$4:H$107,MATCH($A28,Álvaro!$A$4:$A$107,0)),"")</f>
        <v>-</v>
      </c>
      <c r="I28" s="19" t="str">
        <f>IFERROR(INDEX(Partidos!$J$4:$J$107,MATCH($A28,Partidos!$A$4:$A$107,0)),"")</f>
        <v>Grupos</v>
      </c>
      <c r="J28" s="16">
        <f>IF(AND(INDEX(Partidos!$J$4:$J$107,MATCH($A28,Partidos!$A$4:$A$107,0))&lt;&gt;"Grupos",INDEX(Partidos!$H$4:$H$107,MATCH($A28,Partidos!$A$4:$A$107,0))="Finalizado",$H28&lt;&gt;"",$H28=INDEX(Partidos!$K$4:$K$107,MATCH($A28,Partidos!$A$4:$A$107,0))),1,0)</f>
        <v>0</v>
      </c>
    </row>
    <row r="29" spans="1:10" x14ac:dyDescent="0.3">
      <c r="A29" s="24">
        <v>9</v>
      </c>
      <c r="B29" s="19" t="str">
        <f>IFERROR(INDEX(Partidos!$D$4:$D$107,MATCH($A29,Partidos!$A$4:$A$107,0)),"")</f>
        <v>Alemania</v>
      </c>
      <c r="C29" s="19" t="str">
        <f>IFERROR(INDEX(Partidos!$E$4:$E$107,MATCH($A29,Partidos!$A$4:$A$107,0)),"")</f>
        <v>Curazao</v>
      </c>
      <c r="D29" s="24" t="s">
        <v>263</v>
      </c>
      <c r="E29" s="19">
        <f>IFERROR(INDEX(Papá!F$4:F$107,MATCH($A29,Papá!$A$4:$A$107,0)),"")</f>
        <v>4</v>
      </c>
      <c r="F29" s="19">
        <f>IFERROR(INDEX(Papá!G$4:G$107,MATCH($A29,Papá!$A$4:$A$107,0)),"")</f>
        <v>0</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2</v>
      </c>
      <c r="H29" s="19" t="str">
        <f>IFERROR(INDEX(Papá!H$4:H$107,MATCH($A29,Papá!$A$4:$A$107,0)),"")</f>
        <v>-</v>
      </c>
      <c r="I29" s="19" t="str">
        <f>IFERROR(INDEX(Partidos!$J$4:$J$107,MATCH($A29,Partidos!$A$4:$A$107,0)),"")</f>
        <v>Grupos</v>
      </c>
      <c r="J29" s="16">
        <f>IF(AND(INDEX(Partidos!$J$4:$J$107,MATCH($A29,Partidos!$A$4:$A$107,0))&lt;&gt;"Grupos",INDEX(Partidos!$H$4:$H$107,MATCH($A29,Partidos!$A$4:$A$107,0))="Finalizado",$H29&lt;&gt;"",$H29=INDEX(Partidos!$K$4:$K$107,MATCH($A29,Partidos!$A$4:$A$107,0))),1,0)</f>
        <v>0</v>
      </c>
    </row>
    <row r="30" spans="1:10" x14ac:dyDescent="0.3">
      <c r="A30" s="26">
        <v>9</v>
      </c>
      <c r="B30" s="19" t="str">
        <f>IFERROR(INDEX(Partidos!$D$4:$D$107,MATCH($A30,Partidos!$A$4:$A$107,0)),"")</f>
        <v>Alemania</v>
      </c>
      <c r="C30" s="19" t="str">
        <f>IFERROR(INDEX(Partidos!$E$4:$E$107,MATCH($A30,Partidos!$A$4:$A$107,0)),"")</f>
        <v>Curazao</v>
      </c>
      <c r="D30" s="26" t="s">
        <v>264</v>
      </c>
      <c r="E30" s="19">
        <f>IFERROR(INDEX(Diego!F$4:F$107,MATCH($A30,Diego!$A$4:$A$107,0)),"")</f>
        <v>4</v>
      </c>
      <c r="F30" s="19">
        <f>IFERROR(INDEX(Diego!G$4:G$107,MATCH($A30,Diego!$A$4:$A$107,0)),"")</f>
        <v>0</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2</v>
      </c>
      <c r="H30" s="19" t="str">
        <f>IFERROR(INDEX(Diego!H$4:H$107,MATCH($A30,Diego!$A$4:$A$107,0)),"")</f>
        <v>-</v>
      </c>
      <c r="I30" s="19" t="str">
        <f>IFERROR(INDEX(Partidos!$J$4:$J$107,MATCH($A30,Partidos!$A$4:$A$107,0)),"")</f>
        <v>Grupos</v>
      </c>
      <c r="J30" s="16">
        <f>IF(AND(INDEX(Partidos!$J$4:$J$107,MATCH($A30,Partidos!$A$4:$A$107,0))&lt;&gt;"Grupos",INDEX(Partidos!$H$4:$H$107,MATCH($A30,Partidos!$A$4:$A$107,0))="Finalizado",$H30&lt;&gt;"",$H30=INDEX(Partidos!$K$4:$K$107,MATCH($A30,Partidos!$A$4:$A$107,0))),1,0)</f>
        <v>0</v>
      </c>
    </row>
    <row r="31" spans="1:10" x14ac:dyDescent="0.3">
      <c r="A31" s="24">
        <v>10</v>
      </c>
      <c r="B31" s="19" t="str">
        <f>IFERROR(INDEX(Partidos!$D$4:$D$107,MATCH($A31,Partidos!$A$4:$A$107,0)),"")</f>
        <v>Países Bajos</v>
      </c>
      <c r="C31" s="19" t="str">
        <f>IFERROR(INDEX(Partidos!$E$4:$E$107,MATCH($A31,Partidos!$A$4:$A$107,0)),"")</f>
        <v>Japón</v>
      </c>
      <c r="D31" s="24" t="s">
        <v>54</v>
      </c>
      <c r="E31" s="19">
        <f>IFERROR(INDEX(Álvaro!F$4:F$107,MATCH($A31,Álvaro!$A$4:$A$107,0)),"")</f>
        <v>1</v>
      </c>
      <c r="F31" s="19">
        <f>IFERROR(INDEX(Álvaro!G$4:G$107,MATCH($A31,Álvaro!$A$4:$A$107,0)),"")</f>
        <v>1</v>
      </c>
      <c r="G31" s="16" t="str">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t="str">
        <f>IFERROR(INDEX(Álvaro!H$4:H$107,MATCH($A31,Álvaro!$A$4:$A$107,0)),"")</f>
        <v>-</v>
      </c>
      <c r="I31" s="19" t="str">
        <f>IFERROR(INDEX(Partidos!$J$4:$J$107,MATCH($A31,Partidos!$A$4:$A$107,0)),"")</f>
        <v>Grupos</v>
      </c>
      <c r="J31" s="16">
        <f>IF(AND(INDEX(Partidos!$J$4:$J$107,MATCH($A31,Partidos!$A$4:$A$107,0))&lt;&gt;"Grupos",INDEX(Partidos!$H$4:$H$107,MATCH($A31,Partidos!$A$4:$A$107,0))="Finalizado",$H31&lt;&gt;"",$H31=INDEX(Partidos!$K$4:$K$107,MATCH($A31,Partidos!$A$4:$A$107,0))),1,0)</f>
        <v>0</v>
      </c>
    </row>
    <row r="32" spans="1:10" x14ac:dyDescent="0.3">
      <c r="A32" s="26">
        <v>10</v>
      </c>
      <c r="B32" s="19" t="str">
        <f>IFERROR(INDEX(Partidos!$D$4:$D$107,MATCH($A32,Partidos!$A$4:$A$107,0)),"")</f>
        <v>Países Bajos</v>
      </c>
      <c r="C32" s="19" t="str">
        <f>IFERROR(INDEX(Partidos!$E$4:$E$107,MATCH($A32,Partidos!$A$4:$A$107,0)),"")</f>
        <v>Japón</v>
      </c>
      <c r="D32" s="26" t="s">
        <v>263</v>
      </c>
      <c r="E32" s="19">
        <f>IFERROR(INDEX(Papá!F$4:F$107,MATCH($A32,Papá!$A$4:$A$107,0)),"")</f>
        <v>2</v>
      </c>
      <c r="F32" s="19">
        <f>IFERROR(INDEX(Papá!G$4:G$107,MATCH($A32,Papá!$A$4:$A$107,0)),"")</f>
        <v>1</v>
      </c>
      <c r="G32" s="16" t="str">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t="str">
        <f>IFERROR(INDEX(Papá!H$4:H$107,MATCH($A32,Papá!$A$4:$A$107,0)),"")</f>
        <v>-</v>
      </c>
      <c r="I32" s="19" t="str">
        <f>IFERROR(INDEX(Partidos!$J$4:$J$107,MATCH($A32,Partidos!$A$4:$A$107,0)),"")</f>
        <v>Grupos</v>
      </c>
      <c r="J32" s="16">
        <f>IF(AND(INDEX(Partidos!$J$4:$J$107,MATCH($A32,Partidos!$A$4:$A$107,0))&lt;&gt;"Grupos",INDEX(Partidos!$H$4:$H$107,MATCH($A32,Partidos!$A$4:$A$107,0))="Finalizado",$H32&lt;&gt;"",$H32=INDEX(Partidos!$K$4:$K$107,MATCH($A32,Partidos!$A$4:$A$107,0))),1,0)</f>
        <v>0</v>
      </c>
    </row>
    <row r="33" spans="1:10" x14ac:dyDescent="0.3">
      <c r="A33" s="24">
        <v>10</v>
      </c>
      <c r="B33" s="19" t="str">
        <f>IFERROR(INDEX(Partidos!$D$4:$D$107,MATCH($A33,Partidos!$A$4:$A$107,0)),"")</f>
        <v>Países Bajos</v>
      </c>
      <c r="C33" s="19" t="str">
        <f>IFERROR(INDEX(Partidos!$E$4:$E$107,MATCH($A33,Partidos!$A$4:$A$107,0)),"")</f>
        <v>Japón</v>
      </c>
      <c r="D33" s="24" t="s">
        <v>264</v>
      </c>
      <c r="E33" s="19">
        <f>IFERROR(INDEX(Diego!F$4:F$107,MATCH($A33,Diego!$A$4:$A$107,0)),"")</f>
        <v>3</v>
      </c>
      <c r="F33" s="19">
        <f>IFERROR(INDEX(Diego!G$4:G$107,MATCH($A33,Diego!$A$4:$A$107,0)),"")</f>
        <v>2</v>
      </c>
      <c r="G33" s="16" t="str">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t="str">
        <f>IFERROR(INDEX(Diego!H$4:H$107,MATCH($A33,Diego!$A$4:$A$107,0)),"")</f>
        <v>-</v>
      </c>
      <c r="I33" s="19" t="str">
        <f>IFERROR(INDEX(Partidos!$J$4:$J$107,MATCH($A33,Partidos!$A$4:$A$107,0)),"")</f>
        <v>Grupos</v>
      </c>
      <c r="J33" s="16">
        <f>IF(AND(INDEX(Partidos!$J$4:$J$107,MATCH($A33,Partidos!$A$4:$A$107,0))&lt;&gt;"Grupos",INDEX(Partidos!$H$4:$H$107,MATCH($A33,Partidos!$A$4:$A$107,0))="Finalizado",$H33&lt;&gt;"",$H33=INDEX(Partidos!$K$4:$K$107,MATCH($A33,Partidos!$A$4:$A$107,0))),1,0)</f>
        <v>0</v>
      </c>
    </row>
    <row r="34" spans="1:10" x14ac:dyDescent="0.3">
      <c r="A34" s="26">
        <v>11</v>
      </c>
      <c r="B34" s="19" t="str">
        <f>IFERROR(INDEX(Partidos!$D$4:$D$107,MATCH($A34,Partidos!$A$4:$A$107,0)),"")</f>
        <v>Costa de Marfil</v>
      </c>
      <c r="C34" s="19" t="str">
        <f>IFERROR(INDEX(Partidos!$E$4:$E$107,MATCH($A34,Partidos!$A$4:$A$107,0)),"")</f>
        <v>Ecuador</v>
      </c>
      <c r="D34" s="26" t="s">
        <v>54</v>
      </c>
      <c r="E34" s="19">
        <f>IFERROR(INDEX(Álvaro!F$4:F$107,MATCH($A34,Álvaro!$A$4:$A$107,0)),"")</f>
        <v>1</v>
      </c>
      <c r="F34" s="19">
        <f>IFERROR(INDEX(Álvaro!G$4:G$107,MATCH($A34,Álvaro!$A$4:$A$107,0)),"")</f>
        <v>1</v>
      </c>
      <c r="G34" s="16" t="str">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t="str">
        <f>IFERROR(INDEX(Álvaro!H$4:H$107,MATCH($A34,Álvaro!$A$4:$A$107,0)),"")</f>
        <v>-</v>
      </c>
      <c r="I34" s="19" t="str">
        <f>IFERROR(INDEX(Partidos!$J$4:$J$107,MATCH($A34,Partidos!$A$4:$A$107,0)),"")</f>
        <v>Grupos</v>
      </c>
      <c r="J34" s="16">
        <f>IF(AND(INDEX(Partidos!$J$4:$J$107,MATCH($A34,Partidos!$A$4:$A$107,0))&lt;&gt;"Grupos",INDEX(Partidos!$H$4:$H$107,MATCH($A34,Partidos!$A$4:$A$107,0))="Finalizado",$H34&lt;&gt;"",$H34=INDEX(Partidos!$K$4:$K$107,MATCH($A34,Partidos!$A$4:$A$107,0))),1,0)</f>
        <v>0</v>
      </c>
    </row>
    <row r="35" spans="1:10" x14ac:dyDescent="0.3">
      <c r="A35" s="24">
        <v>11</v>
      </c>
      <c r="B35" s="19" t="str">
        <f>IFERROR(INDEX(Partidos!$D$4:$D$107,MATCH($A35,Partidos!$A$4:$A$107,0)),"")</f>
        <v>Costa de Marfil</v>
      </c>
      <c r="C35" s="19" t="str">
        <f>IFERROR(INDEX(Partidos!$E$4:$E$107,MATCH($A35,Partidos!$A$4:$A$107,0)),"")</f>
        <v>Ecuador</v>
      </c>
      <c r="D35" s="24" t="s">
        <v>263</v>
      </c>
      <c r="E35" s="19">
        <f>IFERROR(INDEX(Papá!F$4:F$107,MATCH($A35,Papá!$A$4:$A$107,0)),"")</f>
        <v>1</v>
      </c>
      <c r="F35" s="19">
        <f>IFERROR(INDEX(Papá!G$4:G$107,MATCH($A35,Papá!$A$4:$A$107,0)),"")</f>
        <v>0</v>
      </c>
      <c r="G35" s="16" t="str">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t="str">
        <f>IFERROR(INDEX(Papá!H$4:H$107,MATCH($A35,Papá!$A$4:$A$107,0)),"")</f>
        <v>-</v>
      </c>
      <c r="I35" s="19" t="str">
        <f>IFERROR(INDEX(Partidos!$J$4:$J$107,MATCH($A35,Partidos!$A$4:$A$107,0)),"")</f>
        <v>Grupos</v>
      </c>
      <c r="J35" s="16">
        <f>IF(AND(INDEX(Partidos!$J$4:$J$107,MATCH($A35,Partidos!$A$4:$A$107,0))&lt;&gt;"Grupos",INDEX(Partidos!$H$4:$H$107,MATCH($A35,Partidos!$A$4:$A$107,0))="Finalizado",$H35&lt;&gt;"",$H35=INDEX(Partidos!$K$4:$K$107,MATCH($A35,Partidos!$A$4:$A$107,0))),1,0)</f>
        <v>0</v>
      </c>
    </row>
    <row r="36" spans="1:10" x14ac:dyDescent="0.3">
      <c r="A36" s="26">
        <v>11</v>
      </c>
      <c r="B36" s="19" t="str">
        <f>IFERROR(INDEX(Partidos!$D$4:$D$107,MATCH($A36,Partidos!$A$4:$A$107,0)),"")</f>
        <v>Costa de Marfil</v>
      </c>
      <c r="C36" s="19" t="str">
        <f>IFERROR(INDEX(Partidos!$E$4:$E$107,MATCH($A36,Partidos!$A$4:$A$107,0)),"")</f>
        <v>Ecuador</v>
      </c>
      <c r="D36" s="26" t="s">
        <v>264</v>
      </c>
      <c r="E36" s="19">
        <f>IFERROR(INDEX(Diego!F$4:F$107,MATCH($A36,Diego!$A$4:$A$107,0)),"")</f>
        <v>2</v>
      </c>
      <c r="F36" s="19">
        <f>IFERROR(INDEX(Diego!G$4:G$107,MATCH($A36,Diego!$A$4:$A$107,0)),"")</f>
        <v>0</v>
      </c>
      <c r="G36" s="16" t="str">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t="str">
        <f>IFERROR(INDEX(Diego!H$4:H$107,MATCH($A36,Diego!$A$4:$A$107,0)),"")</f>
        <v>-</v>
      </c>
      <c r="I36" s="19" t="str">
        <f>IFERROR(INDEX(Partidos!$J$4:$J$107,MATCH($A36,Partidos!$A$4:$A$107,0)),"")</f>
        <v>Grupos</v>
      </c>
      <c r="J36" s="16">
        <f>IF(AND(INDEX(Partidos!$J$4:$J$107,MATCH($A36,Partidos!$A$4:$A$107,0))&lt;&gt;"Grupos",INDEX(Partidos!$H$4:$H$107,MATCH($A36,Partidos!$A$4:$A$107,0))="Finalizado",$H36&lt;&gt;"",$H36=INDEX(Partidos!$K$4:$K$107,MATCH($A36,Partidos!$A$4:$A$107,0))),1,0)</f>
        <v>0</v>
      </c>
    </row>
    <row r="37" spans="1:10" x14ac:dyDescent="0.3">
      <c r="A37" s="24">
        <v>12</v>
      </c>
      <c r="B37" s="19" t="str">
        <f>IFERROR(INDEX(Partidos!$D$4:$D$107,MATCH($A37,Partidos!$A$4:$A$107,0)),"")</f>
        <v>Suecia</v>
      </c>
      <c r="C37" s="19" t="str">
        <f>IFERROR(INDEX(Partidos!$E$4:$E$107,MATCH($A37,Partidos!$A$4:$A$107,0)),"")</f>
        <v>Túnez</v>
      </c>
      <c r="D37" s="24" t="s">
        <v>54</v>
      </c>
      <c r="E37" s="19">
        <f>IFERROR(INDEX(Álvaro!F$4:F$107,MATCH($A37,Álvaro!$A$4:$A$107,0)),"")</f>
        <v>1</v>
      </c>
      <c r="F37" s="19">
        <f>IFERROR(INDEX(Álvaro!G$4:G$107,MATCH($A37,Álvaro!$A$4:$A$107,0)),"")</f>
        <v>1</v>
      </c>
      <c r="G37" s="16" t="str">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t="str">
        <f>IFERROR(INDEX(Álvaro!H$4:H$107,MATCH($A37,Álvaro!$A$4:$A$107,0)),"")</f>
        <v>-</v>
      </c>
      <c r="I37" s="19" t="str">
        <f>IFERROR(INDEX(Partidos!$J$4:$J$107,MATCH($A37,Partidos!$A$4:$A$107,0)),"")</f>
        <v>Grupos</v>
      </c>
      <c r="J37" s="16">
        <f>IF(AND(INDEX(Partidos!$J$4:$J$107,MATCH($A37,Partidos!$A$4:$A$107,0))&lt;&gt;"Grupos",INDEX(Partidos!$H$4:$H$107,MATCH($A37,Partidos!$A$4:$A$107,0))="Finalizado",$H37&lt;&gt;"",$H37=INDEX(Partidos!$K$4:$K$107,MATCH($A37,Partidos!$A$4:$A$107,0))),1,0)</f>
        <v>0</v>
      </c>
    </row>
    <row r="38" spans="1:10" x14ac:dyDescent="0.3">
      <c r="A38" s="26">
        <v>12</v>
      </c>
      <c r="B38" s="19" t="str">
        <f>IFERROR(INDEX(Partidos!$D$4:$D$107,MATCH($A38,Partidos!$A$4:$A$107,0)),"")</f>
        <v>Suecia</v>
      </c>
      <c r="C38" s="19" t="str">
        <f>IFERROR(INDEX(Partidos!$E$4:$E$107,MATCH($A38,Partidos!$A$4:$A$107,0)),"")</f>
        <v>Túnez</v>
      </c>
      <c r="D38" s="26" t="s">
        <v>263</v>
      </c>
      <c r="E38" s="19">
        <f>IFERROR(INDEX(Papá!F$4:F$107,MATCH($A38,Papá!$A$4:$A$107,0)),"")</f>
        <v>1</v>
      </c>
      <c r="F38" s="19">
        <f>IFERROR(INDEX(Papá!G$4:G$107,MATCH($A38,Papá!$A$4:$A$107,0)),"")</f>
        <v>1</v>
      </c>
      <c r="G38" s="16" t="str">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t="str">
        <f>IFERROR(INDEX(Papá!H$4:H$107,MATCH($A38,Papá!$A$4:$A$107,0)),"")</f>
        <v>-</v>
      </c>
      <c r="I38" s="19" t="str">
        <f>IFERROR(INDEX(Partidos!$J$4:$J$107,MATCH($A38,Partidos!$A$4:$A$107,0)),"")</f>
        <v>Grupos</v>
      </c>
      <c r="J38" s="16">
        <f>IF(AND(INDEX(Partidos!$J$4:$J$107,MATCH($A38,Partidos!$A$4:$A$107,0))&lt;&gt;"Grupos",INDEX(Partidos!$H$4:$H$107,MATCH($A38,Partidos!$A$4:$A$107,0))="Finalizado",$H38&lt;&gt;"",$H38=INDEX(Partidos!$K$4:$K$107,MATCH($A38,Partidos!$A$4:$A$107,0))),1,0)</f>
        <v>0</v>
      </c>
    </row>
    <row r="39" spans="1:10" x14ac:dyDescent="0.3">
      <c r="A39" s="24">
        <v>12</v>
      </c>
      <c r="B39" s="19" t="str">
        <f>IFERROR(INDEX(Partidos!$D$4:$D$107,MATCH($A39,Partidos!$A$4:$A$107,0)),"")</f>
        <v>Suecia</v>
      </c>
      <c r="C39" s="19" t="str">
        <f>IFERROR(INDEX(Partidos!$E$4:$E$107,MATCH($A39,Partidos!$A$4:$A$107,0)),"")</f>
        <v>Túnez</v>
      </c>
      <c r="D39" s="24" t="s">
        <v>264</v>
      </c>
      <c r="E39" s="19">
        <f>IFERROR(INDEX(Diego!F$4:F$107,MATCH($A39,Diego!$A$4:$A$107,0)),"")</f>
        <v>1</v>
      </c>
      <c r="F39" s="19">
        <f>IFERROR(INDEX(Diego!G$4:G$107,MATCH($A39,Diego!$A$4:$A$107,0)),"")</f>
        <v>1</v>
      </c>
      <c r="G39" s="16" t="str">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t="str">
        <f>IFERROR(INDEX(Diego!H$4:H$107,MATCH($A39,Diego!$A$4:$A$107,0)),"")</f>
        <v>-</v>
      </c>
      <c r="I39" s="19" t="str">
        <f>IFERROR(INDEX(Partidos!$J$4:$J$107,MATCH($A39,Partidos!$A$4:$A$107,0)),"")</f>
        <v>Grupos</v>
      </c>
      <c r="J39" s="16">
        <f>IF(AND(INDEX(Partidos!$J$4:$J$107,MATCH($A39,Partidos!$A$4:$A$107,0))&lt;&gt;"Grupos",INDEX(Partidos!$H$4:$H$107,MATCH($A39,Partidos!$A$4:$A$107,0))="Finalizado",$H39&lt;&gt;"",$H39=INDEX(Partidos!$K$4:$K$107,MATCH($A39,Partidos!$A$4:$A$107,0))),1,0)</f>
        <v>0</v>
      </c>
    </row>
    <row r="40" spans="1:10" x14ac:dyDescent="0.3">
      <c r="A40" s="26">
        <v>13</v>
      </c>
      <c r="B40" s="19" t="str">
        <f>IFERROR(INDEX(Partidos!$D$4:$D$107,MATCH($A40,Partidos!$A$4:$A$107,0)),"")</f>
        <v>España</v>
      </c>
      <c r="C40" s="19" t="str">
        <f>IFERROR(INDEX(Partidos!$E$4:$E$107,MATCH($A40,Partidos!$A$4:$A$107,0)),"")</f>
        <v>Cabo Verde</v>
      </c>
      <c r="D40" s="26" t="s">
        <v>54</v>
      </c>
      <c r="E40" s="19">
        <f>IFERROR(INDEX(Álvaro!F$4:F$107,MATCH($A40,Álvaro!$A$4:$A$107,0)),"")</f>
        <v>3</v>
      </c>
      <c r="F40" s="19">
        <f>IFERROR(INDEX(Álvaro!G$4:G$107,MATCH($A40,Álvaro!$A$4:$A$107,0)),"")</f>
        <v>0</v>
      </c>
      <c r="G40" s="16" t="str">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t="str">
        <f>IFERROR(INDEX(Álvaro!H$4:H$107,MATCH($A40,Álvaro!$A$4:$A$107,0)),"")</f>
        <v>-</v>
      </c>
      <c r="I40" s="19" t="str">
        <f>IFERROR(INDEX(Partidos!$J$4:$J$107,MATCH($A40,Partidos!$A$4:$A$107,0)),"")</f>
        <v>Grupos</v>
      </c>
      <c r="J40" s="16">
        <f>IF(AND(INDEX(Partidos!$J$4:$J$107,MATCH($A40,Partidos!$A$4:$A$107,0))&lt;&gt;"Grupos",INDEX(Partidos!$H$4:$H$107,MATCH($A40,Partidos!$A$4:$A$107,0))="Finalizado",$H40&lt;&gt;"",$H40=INDEX(Partidos!$K$4:$K$107,MATCH($A40,Partidos!$A$4:$A$107,0))),1,0)</f>
        <v>0</v>
      </c>
    </row>
    <row r="41" spans="1:10" x14ac:dyDescent="0.3">
      <c r="A41" s="24">
        <v>13</v>
      </c>
      <c r="B41" s="19" t="str">
        <f>IFERROR(INDEX(Partidos!$D$4:$D$107,MATCH($A41,Partidos!$A$4:$A$107,0)),"")</f>
        <v>España</v>
      </c>
      <c r="C41" s="19" t="str">
        <f>IFERROR(INDEX(Partidos!$E$4:$E$107,MATCH($A41,Partidos!$A$4:$A$107,0)),"")</f>
        <v>Cabo Verde</v>
      </c>
      <c r="D41" s="24" t="s">
        <v>263</v>
      </c>
      <c r="E41" s="19">
        <f>IFERROR(INDEX(Papá!F$4:F$107,MATCH($A41,Papá!$A$4:$A$107,0)),"")</f>
        <v>5</v>
      </c>
      <c r="F41" s="19">
        <f>IFERROR(INDEX(Papá!G$4:G$107,MATCH($A41,Papá!$A$4:$A$107,0)),"")</f>
        <v>0</v>
      </c>
      <c r="G41" s="16" t="str">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t="str">
        <f>IFERROR(INDEX(Papá!H$4:H$107,MATCH($A41,Papá!$A$4:$A$107,0)),"")</f>
        <v>-</v>
      </c>
      <c r="I41" s="19" t="str">
        <f>IFERROR(INDEX(Partidos!$J$4:$J$107,MATCH($A41,Partidos!$A$4:$A$107,0)),"")</f>
        <v>Grupos</v>
      </c>
      <c r="J41" s="16">
        <f>IF(AND(INDEX(Partidos!$J$4:$J$107,MATCH($A41,Partidos!$A$4:$A$107,0))&lt;&gt;"Grupos",INDEX(Partidos!$H$4:$H$107,MATCH($A41,Partidos!$A$4:$A$107,0))="Finalizado",$H41&lt;&gt;"",$H41=INDEX(Partidos!$K$4:$K$107,MATCH($A41,Partidos!$A$4:$A$107,0))),1,0)</f>
        <v>0</v>
      </c>
    </row>
    <row r="42" spans="1:10" x14ac:dyDescent="0.3">
      <c r="A42" s="26">
        <v>13</v>
      </c>
      <c r="B42" s="19" t="str">
        <f>IFERROR(INDEX(Partidos!$D$4:$D$107,MATCH($A42,Partidos!$A$4:$A$107,0)),"")</f>
        <v>España</v>
      </c>
      <c r="C42" s="19" t="str">
        <f>IFERROR(INDEX(Partidos!$E$4:$E$107,MATCH($A42,Partidos!$A$4:$A$107,0)),"")</f>
        <v>Cabo Verde</v>
      </c>
      <c r="D42" s="26" t="s">
        <v>264</v>
      </c>
      <c r="E42" s="19">
        <f>IFERROR(INDEX(Diego!F$4:F$107,MATCH($A42,Diego!$A$4:$A$107,0)),"")</f>
        <v>3</v>
      </c>
      <c r="F42" s="19">
        <f>IFERROR(INDEX(Diego!G$4:G$107,MATCH($A42,Diego!$A$4:$A$107,0)),"")</f>
        <v>1</v>
      </c>
      <c r="G42" s="16" t="str">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t="str">
        <f>IFERROR(INDEX(Diego!H$4:H$107,MATCH($A42,Diego!$A$4:$A$107,0)),"")</f>
        <v>-</v>
      </c>
      <c r="I42" s="19" t="str">
        <f>IFERROR(INDEX(Partidos!$J$4:$J$107,MATCH($A42,Partidos!$A$4:$A$107,0)),"")</f>
        <v>Grupos</v>
      </c>
      <c r="J42" s="16">
        <f>IF(AND(INDEX(Partidos!$J$4:$J$107,MATCH($A42,Partidos!$A$4:$A$107,0))&lt;&gt;"Grupos",INDEX(Partidos!$H$4:$H$107,MATCH($A42,Partidos!$A$4:$A$107,0))="Finalizado",$H42&lt;&gt;"",$H42=INDEX(Partidos!$K$4:$K$107,MATCH($A42,Partidos!$A$4:$A$107,0))),1,0)</f>
        <v>0</v>
      </c>
    </row>
    <row r="43" spans="1:10" x14ac:dyDescent="0.3">
      <c r="A43" s="24">
        <v>14</v>
      </c>
      <c r="B43" s="19" t="str">
        <f>IFERROR(INDEX(Partidos!$D$4:$D$107,MATCH($A43,Partidos!$A$4:$A$107,0)),"")</f>
        <v>Bélgica</v>
      </c>
      <c r="C43" s="19" t="str">
        <f>IFERROR(INDEX(Partidos!$E$4:$E$107,MATCH($A43,Partidos!$A$4:$A$107,0)),"")</f>
        <v>Egipto</v>
      </c>
      <c r="D43" s="24" t="s">
        <v>54</v>
      </c>
      <c r="E43" s="19">
        <f>IFERROR(INDEX(Álvaro!F$4:F$107,MATCH($A43,Álvaro!$A$4:$A$107,0)),"")</f>
        <v>1</v>
      </c>
      <c r="F43" s="19">
        <f>IFERROR(INDEX(Álvaro!G$4:G$107,MATCH($A43,Álvaro!$A$4:$A$107,0)),"")</f>
        <v>0</v>
      </c>
      <c r="G43" s="16" t="str">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t="str">
        <f>IFERROR(INDEX(Álvaro!H$4:H$107,MATCH($A43,Álvaro!$A$4:$A$107,0)),"")</f>
        <v>-</v>
      </c>
      <c r="I43" s="19" t="str">
        <f>IFERROR(INDEX(Partidos!$J$4:$J$107,MATCH($A43,Partidos!$A$4:$A$107,0)),"")</f>
        <v>Grupos</v>
      </c>
      <c r="J43" s="16">
        <f>IF(AND(INDEX(Partidos!$J$4:$J$107,MATCH($A43,Partidos!$A$4:$A$107,0))&lt;&gt;"Grupos",INDEX(Partidos!$H$4:$H$107,MATCH($A43,Partidos!$A$4:$A$107,0))="Finalizado",$H43&lt;&gt;"",$H43=INDEX(Partidos!$K$4:$K$107,MATCH($A43,Partidos!$A$4:$A$107,0))),1,0)</f>
        <v>0</v>
      </c>
    </row>
    <row r="44" spans="1:10" x14ac:dyDescent="0.3">
      <c r="A44" s="26">
        <v>14</v>
      </c>
      <c r="B44" s="19" t="str">
        <f>IFERROR(INDEX(Partidos!$D$4:$D$107,MATCH($A44,Partidos!$A$4:$A$107,0)),"")</f>
        <v>Bélgica</v>
      </c>
      <c r="C44" s="19" t="str">
        <f>IFERROR(INDEX(Partidos!$E$4:$E$107,MATCH($A44,Partidos!$A$4:$A$107,0)),"")</f>
        <v>Egipto</v>
      </c>
      <c r="D44" s="26" t="s">
        <v>263</v>
      </c>
      <c r="E44" s="19">
        <f>IFERROR(INDEX(Papá!F$4:F$107,MATCH($A44,Papá!$A$4:$A$107,0)),"")</f>
        <v>1</v>
      </c>
      <c r="F44" s="19">
        <f>IFERROR(INDEX(Papá!G$4:G$107,MATCH($A44,Papá!$A$4:$A$107,0)),"")</f>
        <v>1</v>
      </c>
      <c r="G44" s="16" t="str">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t="str">
        <f>IFERROR(INDEX(Papá!H$4:H$107,MATCH($A44,Papá!$A$4:$A$107,0)),"")</f>
        <v>-</v>
      </c>
      <c r="I44" s="19" t="str">
        <f>IFERROR(INDEX(Partidos!$J$4:$J$107,MATCH($A44,Partidos!$A$4:$A$107,0)),"")</f>
        <v>Grupos</v>
      </c>
      <c r="J44" s="16">
        <f>IF(AND(INDEX(Partidos!$J$4:$J$107,MATCH($A44,Partidos!$A$4:$A$107,0))&lt;&gt;"Grupos",INDEX(Partidos!$H$4:$H$107,MATCH($A44,Partidos!$A$4:$A$107,0))="Finalizado",$H44&lt;&gt;"",$H44=INDEX(Partidos!$K$4:$K$107,MATCH($A44,Partidos!$A$4:$A$107,0))),1,0)</f>
        <v>0</v>
      </c>
    </row>
    <row r="45" spans="1:10" x14ac:dyDescent="0.3">
      <c r="A45" s="24">
        <v>14</v>
      </c>
      <c r="B45" s="19" t="str">
        <f>IFERROR(INDEX(Partidos!$D$4:$D$107,MATCH($A45,Partidos!$A$4:$A$107,0)),"")</f>
        <v>Bélgica</v>
      </c>
      <c r="C45" s="19" t="str">
        <f>IFERROR(INDEX(Partidos!$E$4:$E$107,MATCH($A45,Partidos!$A$4:$A$107,0)),"")</f>
        <v>Egipto</v>
      </c>
      <c r="D45" s="24" t="s">
        <v>264</v>
      </c>
      <c r="E45" s="19">
        <f>IFERROR(INDEX(Diego!F$4:F$107,MATCH($A45,Diego!$A$4:$A$107,0)),"")</f>
        <v>2</v>
      </c>
      <c r="F45" s="19">
        <f>IFERROR(INDEX(Diego!G$4:G$107,MATCH($A45,Diego!$A$4:$A$107,0)),"")</f>
        <v>0</v>
      </c>
      <c r="G45" s="16" t="str">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t="str">
        <f>IFERROR(INDEX(Diego!H$4:H$107,MATCH($A45,Diego!$A$4:$A$107,0)),"")</f>
        <v>-</v>
      </c>
      <c r="I45" s="19" t="str">
        <f>IFERROR(INDEX(Partidos!$J$4:$J$107,MATCH($A45,Partidos!$A$4:$A$107,0)),"")</f>
        <v>Grupos</v>
      </c>
      <c r="J45" s="16">
        <f>IF(AND(INDEX(Partidos!$J$4:$J$107,MATCH($A45,Partidos!$A$4:$A$107,0))&lt;&gt;"Grupos",INDEX(Partidos!$H$4:$H$107,MATCH($A45,Partidos!$A$4:$A$107,0))="Finalizado",$H45&lt;&gt;"",$H45=INDEX(Partidos!$K$4:$K$107,MATCH($A45,Partidos!$A$4:$A$107,0))),1,0)</f>
        <v>0</v>
      </c>
    </row>
    <row r="46" spans="1:10" x14ac:dyDescent="0.3">
      <c r="A46" s="26">
        <v>15</v>
      </c>
      <c r="B46" s="19" t="str">
        <f>IFERROR(INDEX(Partidos!$D$4:$D$107,MATCH($A46,Partidos!$A$4:$A$107,0)),"")</f>
        <v>Arabia Saudí</v>
      </c>
      <c r="C46" s="19" t="str">
        <f>IFERROR(INDEX(Partidos!$E$4:$E$107,MATCH($A46,Partidos!$A$4:$A$107,0)),"")</f>
        <v>Uruguay</v>
      </c>
      <c r="D46" s="26" t="s">
        <v>54</v>
      </c>
      <c r="E46" s="19">
        <f>IFERROR(INDEX(Álvaro!F$4:F$107,MATCH($A46,Álvaro!$A$4:$A$107,0)),"")</f>
        <v>0</v>
      </c>
      <c r="F46" s="19">
        <f>IFERROR(INDEX(Álvaro!G$4:G$107,MATCH($A46,Álvaro!$A$4:$A$107,0)),"")</f>
        <v>2</v>
      </c>
      <c r="G46" s="16" t="str">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t="str">
        <f>IFERROR(INDEX(Álvaro!H$4:H$107,MATCH($A46,Álvaro!$A$4:$A$107,0)),"")</f>
        <v>-</v>
      </c>
      <c r="I46" s="19" t="str">
        <f>IFERROR(INDEX(Partidos!$J$4:$J$107,MATCH($A46,Partidos!$A$4:$A$107,0)),"")</f>
        <v>Grupos</v>
      </c>
      <c r="J46" s="16">
        <f>IF(AND(INDEX(Partidos!$J$4:$J$107,MATCH($A46,Partidos!$A$4:$A$107,0))&lt;&gt;"Grupos",INDEX(Partidos!$H$4:$H$107,MATCH($A46,Partidos!$A$4:$A$107,0))="Finalizado",$H46&lt;&gt;"",$H46=INDEX(Partidos!$K$4:$K$107,MATCH($A46,Partidos!$A$4:$A$107,0))),1,0)</f>
        <v>0</v>
      </c>
    </row>
    <row r="47" spans="1:10" x14ac:dyDescent="0.3">
      <c r="A47" s="24">
        <v>15</v>
      </c>
      <c r="B47" s="19" t="str">
        <f>IFERROR(INDEX(Partidos!$D$4:$D$107,MATCH($A47,Partidos!$A$4:$A$107,0)),"")</f>
        <v>Arabia Saudí</v>
      </c>
      <c r="C47" s="19" t="str">
        <f>IFERROR(INDEX(Partidos!$E$4:$E$107,MATCH($A47,Partidos!$A$4:$A$107,0)),"")</f>
        <v>Uruguay</v>
      </c>
      <c r="D47" s="24" t="s">
        <v>263</v>
      </c>
      <c r="E47" s="19">
        <f>IFERROR(INDEX(Papá!F$4:F$107,MATCH($A47,Papá!$A$4:$A$107,0)),"")</f>
        <v>1</v>
      </c>
      <c r="F47" s="19">
        <f>IFERROR(INDEX(Papá!G$4:G$107,MATCH($A47,Papá!$A$4:$A$107,0)),"")</f>
        <v>3</v>
      </c>
      <c r="G47" s="16" t="str">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t="str">
        <f>IFERROR(INDEX(Papá!H$4:H$107,MATCH($A47,Papá!$A$4:$A$107,0)),"")</f>
        <v>-</v>
      </c>
      <c r="I47" s="19" t="str">
        <f>IFERROR(INDEX(Partidos!$J$4:$J$107,MATCH($A47,Partidos!$A$4:$A$107,0)),"")</f>
        <v>Grupos</v>
      </c>
      <c r="J47" s="16">
        <f>IF(AND(INDEX(Partidos!$J$4:$J$107,MATCH($A47,Partidos!$A$4:$A$107,0))&lt;&gt;"Grupos",INDEX(Partidos!$H$4:$H$107,MATCH($A47,Partidos!$A$4:$A$107,0))="Finalizado",$H47&lt;&gt;"",$H47=INDEX(Partidos!$K$4:$K$107,MATCH($A47,Partidos!$A$4:$A$107,0))),1,0)</f>
        <v>0</v>
      </c>
    </row>
    <row r="48" spans="1:10" x14ac:dyDescent="0.3">
      <c r="A48" s="26">
        <v>15</v>
      </c>
      <c r="B48" s="19" t="str">
        <f>IFERROR(INDEX(Partidos!$D$4:$D$107,MATCH($A48,Partidos!$A$4:$A$107,0)),"")</f>
        <v>Arabia Saudí</v>
      </c>
      <c r="C48" s="19" t="str">
        <f>IFERROR(INDEX(Partidos!$E$4:$E$107,MATCH($A48,Partidos!$A$4:$A$107,0)),"")</f>
        <v>Uruguay</v>
      </c>
      <c r="D48" s="26" t="s">
        <v>264</v>
      </c>
      <c r="E48" s="19">
        <f>IFERROR(INDEX(Diego!F$4:F$107,MATCH($A48,Diego!$A$4:$A$107,0)),"")</f>
        <v>1</v>
      </c>
      <c r="F48" s="19">
        <f>IFERROR(INDEX(Diego!G$4:G$107,MATCH($A48,Diego!$A$4:$A$107,0)),"")</f>
        <v>2</v>
      </c>
      <c r="G48" s="16" t="str">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t="str">
        <f>IFERROR(INDEX(Diego!H$4:H$107,MATCH($A48,Diego!$A$4:$A$107,0)),"")</f>
        <v>-</v>
      </c>
      <c r="I48" s="19" t="str">
        <f>IFERROR(INDEX(Partidos!$J$4:$J$107,MATCH($A48,Partidos!$A$4:$A$107,0)),"")</f>
        <v>Grupos</v>
      </c>
      <c r="J48" s="16">
        <f>IF(AND(INDEX(Partidos!$J$4:$J$107,MATCH($A48,Partidos!$A$4:$A$107,0))&lt;&gt;"Grupos",INDEX(Partidos!$H$4:$H$107,MATCH($A48,Partidos!$A$4:$A$107,0))="Finalizado",$H48&lt;&gt;"",$H48=INDEX(Partidos!$K$4:$K$107,MATCH($A48,Partidos!$A$4:$A$107,0))),1,0)</f>
        <v>0</v>
      </c>
    </row>
    <row r="49" spans="1:10" x14ac:dyDescent="0.3">
      <c r="A49" s="24">
        <v>16</v>
      </c>
      <c r="B49" s="19" t="str">
        <f>IFERROR(INDEX(Partidos!$D$4:$D$107,MATCH($A49,Partidos!$A$4:$A$107,0)),"")</f>
        <v>Irán</v>
      </c>
      <c r="C49" s="19" t="str">
        <f>IFERROR(INDEX(Partidos!$E$4:$E$107,MATCH($A49,Partidos!$A$4:$A$107,0)),"")</f>
        <v>Nueva Zelanda</v>
      </c>
      <c r="D49" s="24" t="s">
        <v>54</v>
      </c>
      <c r="E49" s="19">
        <f>IFERROR(INDEX(Álvaro!F$4:F$107,MATCH($A49,Álvaro!$A$4:$A$107,0)),"")</f>
        <v>1</v>
      </c>
      <c r="F49" s="19">
        <f>IFERROR(INDEX(Álvaro!G$4:G$107,MATCH($A49,Álvaro!$A$4:$A$107,0)),"")</f>
        <v>1</v>
      </c>
      <c r="G49" s="16" t="str">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t="str">
        <f>IFERROR(INDEX(Álvaro!H$4:H$107,MATCH($A49,Álvaro!$A$4:$A$107,0)),"")</f>
        <v>-</v>
      </c>
      <c r="I49" s="19" t="str">
        <f>IFERROR(INDEX(Partidos!$J$4:$J$107,MATCH($A49,Partidos!$A$4:$A$107,0)),"")</f>
        <v>Grupos</v>
      </c>
      <c r="J49" s="16">
        <f>IF(AND(INDEX(Partidos!$J$4:$J$107,MATCH($A49,Partidos!$A$4:$A$107,0))&lt;&gt;"Grupos",INDEX(Partidos!$H$4:$H$107,MATCH($A49,Partidos!$A$4:$A$107,0))="Finalizado",$H49&lt;&gt;"",$H49=INDEX(Partidos!$K$4:$K$107,MATCH($A49,Partidos!$A$4:$A$107,0))),1,0)</f>
        <v>0</v>
      </c>
    </row>
    <row r="50" spans="1:10" x14ac:dyDescent="0.3">
      <c r="A50" s="26">
        <v>16</v>
      </c>
      <c r="B50" s="19" t="str">
        <f>IFERROR(INDEX(Partidos!$D$4:$D$107,MATCH($A50,Partidos!$A$4:$A$107,0)),"")</f>
        <v>Irán</v>
      </c>
      <c r="C50" s="19" t="str">
        <f>IFERROR(INDEX(Partidos!$E$4:$E$107,MATCH($A50,Partidos!$A$4:$A$107,0)),"")</f>
        <v>Nueva Zelanda</v>
      </c>
      <c r="D50" s="26" t="s">
        <v>263</v>
      </c>
      <c r="E50" s="19">
        <f>IFERROR(INDEX(Papá!F$4:F$107,MATCH($A50,Papá!$A$4:$A$107,0)),"")</f>
        <v>2</v>
      </c>
      <c r="F50" s="19">
        <f>IFERROR(INDEX(Papá!G$4:G$107,MATCH($A50,Papá!$A$4:$A$107,0)),"")</f>
        <v>0</v>
      </c>
      <c r="G50" s="16" t="str">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t="str">
        <f>IFERROR(INDEX(Papá!H$4:H$107,MATCH($A50,Papá!$A$4:$A$107,0)),"")</f>
        <v>-</v>
      </c>
      <c r="I50" s="19" t="str">
        <f>IFERROR(INDEX(Partidos!$J$4:$J$107,MATCH($A50,Partidos!$A$4:$A$107,0)),"")</f>
        <v>Grupos</v>
      </c>
      <c r="J50" s="16">
        <f>IF(AND(INDEX(Partidos!$J$4:$J$107,MATCH($A50,Partidos!$A$4:$A$107,0))&lt;&gt;"Grupos",INDEX(Partidos!$H$4:$H$107,MATCH($A50,Partidos!$A$4:$A$107,0))="Finalizado",$H50&lt;&gt;"",$H50=INDEX(Partidos!$K$4:$K$107,MATCH($A50,Partidos!$A$4:$A$107,0))),1,0)</f>
        <v>0</v>
      </c>
    </row>
    <row r="51" spans="1:10" x14ac:dyDescent="0.3">
      <c r="A51" s="24">
        <v>16</v>
      </c>
      <c r="B51" s="19" t="str">
        <f>IFERROR(INDEX(Partidos!$D$4:$D$107,MATCH($A51,Partidos!$A$4:$A$107,0)),"")</f>
        <v>Irán</v>
      </c>
      <c r="C51" s="19" t="str">
        <f>IFERROR(INDEX(Partidos!$E$4:$E$107,MATCH($A51,Partidos!$A$4:$A$107,0)),"")</f>
        <v>Nueva Zelanda</v>
      </c>
      <c r="D51" s="24" t="s">
        <v>264</v>
      </c>
      <c r="E51" s="19">
        <f>IFERROR(INDEX(Diego!F$4:F$107,MATCH($A51,Diego!$A$4:$A$107,0)),"")</f>
        <v>2</v>
      </c>
      <c r="F51" s="19">
        <f>IFERROR(INDEX(Diego!G$4:G$107,MATCH($A51,Diego!$A$4:$A$107,0)),"")</f>
        <v>1</v>
      </c>
      <c r="G51" s="16" t="str">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t="str">
        <f>IFERROR(INDEX(Diego!H$4:H$107,MATCH($A51,Diego!$A$4:$A$107,0)),"")</f>
        <v>-</v>
      </c>
      <c r="I51" s="19" t="str">
        <f>IFERROR(INDEX(Partidos!$J$4:$J$107,MATCH($A51,Partidos!$A$4:$A$107,0)),"")</f>
        <v>Grupos</v>
      </c>
      <c r="J51" s="16">
        <f>IF(AND(INDEX(Partidos!$J$4:$J$107,MATCH($A51,Partidos!$A$4:$A$107,0))&lt;&gt;"Grupos",INDEX(Partidos!$H$4:$H$107,MATCH($A51,Partidos!$A$4:$A$107,0))="Finalizado",$H51&lt;&gt;"",$H51=INDEX(Partidos!$K$4:$K$107,MATCH($A51,Partidos!$A$4:$A$107,0))),1,0)</f>
        <v>0</v>
      </c>
    </row>
    <row r="52" spans="1:10" x14ac:dyDescent="0.3">
      <c r="A52" s="26">
        <v>17</v>
      </c>
      <c r="B52" s="19" t="str">
        <f>IFERROR(INDEX(Partidos!$D$4:$D$107,MATCH($A52,Partidos!$A$4:$A$107,0)),"")</f>
        <v>Francia</v>
      </c>
      <c r="C52" s="19" t="str">
        <f>IFERROR(INDEX(Partidos!$E$4:$E$107,MATCH($A52,Partidos!$A$4:$A$107,0)),"")</f>
        <v>Senegal</v>
      </c>
      <c r="D52" s="26" t="s">
        <v>54</v>
      </c>
      <c r="E52" s="19">
        <f>IFERROR(INDEX(Álvaro!F$4:F$107,MATCH($A52,Álvaro!$A$4:$A$107,0)),"")</f>
        <v>2</v>
      </c>
      <c r="F52" s="19">
        <f>IFERROR(INDEX(Álvaro!G$4:G$107,MATCH($A52,Álvaro!$A$4:$A$107,0)),"")</f>
        <v>0</v>
      </c>
      <c r="G52" s="16" t="str">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t="str">
        <f>IFERROR(INDEX(Álvaro!H$4:H$107,MATCH($A52,Álvaro!$A$4:$A$107,0)),"")</f>
        <v>-</v>
      </c>
      <c r="I52" s="19" t="str">
        <f>IFERROR(INDEX(Partidos!$J$4:$J$107,MATCH($A52,Partidos!$A$4:$A$107,0)),"")</f>
        <v>Grupos</v>
      </c>
      <c r="J52" s="16">
        <f>IF(AND(INDEX(Partidos!$J$4:$J$107,MATCH($A52,Partidos!$A$4:$A$107,0))&lt;&gt;"Grupos",INDEX(Partidos!$H$4:$H$107,MATCH($A52,Partidos!$A$4:$A$107,0))="Finalizado",$H52&lt;&gt;"",$H52=INDEX(Partidos!$K$4:$K$107,MATCH($A52,Partidos!$A$4:$A$107,0))),1,0)</f>
        <v>0</v>
      </c>
    </row>
    <row r="53" spans="1:10" x14ac:dyDescent="0.3">
      <c r="A53" s="24">
        <v>17</v>
      </c>
      <c r="B53" s="19" t="str">
        <f>IFERROR(INDEX(Partidos!$D$4:$D$107,MATCH($A53,Partidos!$A$4:$A$107,0)),"")</f>
        <v>Francia</v>
      </c>
      <c r="C53" s="19" t="str">
        <f>IFERROR(INDEX(Partidos!$E$4:$E$107,MATCH($A53,Partidos!$A$4:$A$107,0)),"")</f>
        <v>Senegal</v>
      </c>
      <c r="D53" s="24" t="s">
        <v>263</v>
      </c>
      <c r="E53" s="19">
        <f>IFERROR(INDEX(Papá!F$4:F$107,MATCH($A53,Papá!$A$4:$A$107,0)),"")</f>
        <v>2</v>
      </c>
      <c r="F53" s="19">
        <f>IFERROR(INDEX(Papá!G$4:G$107,MATCH($A53,Papá!$A$4:$A$107,0)),"")</f>
        <v>2</v>
      </c>
      <c r="G53" s="16" t="str">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t="str">
        <f>IFERROR(INDEX(Papá!H$4:H$107,MATCH($A53,Papá!$A$4:$A$107,0)),"")</f>
        <v>-</v>
      </c>
      <c r="I53" s="19" t="str">
        <f>IFERROR(INDEX(Partidos!$J$4:$J$107,MATCH($A53,Partidos!$A$4:$A$107,0)),"")</f>
        <v>Grupos</v>
      </c>
      <c r="J53" s="16">
        <f>IF(AND(INDEX(Partidos!$J$4:$J$107,MATCH($A53,Partidos!$A$4:$A$107,0))&lt;&gt;"Grupos",INDEX(Partidos!$H$4:$H$107,MATCH($A53,Partidos!$A$4:$A$107,0))="Finalizado",$H53&lt;&gt;"",$H53=INDEX(Partidos!$K$4:$K$107,MATCH($A53,Partidos!$A$4:$A$107,0))),1,0)</f>
        <v>0</v>
      </c>
    </row>
    <row r="54" spans="1:10" x14ac:dyDescent="0.3">
      <c r="A54" s="26">
        <v>17</v>
      </c>
      <c r="B54" s="19" t="str">
        <f>IFERROR(INDEX(Partidos!$D$4:$D$107,MATCH($A54,Partidos!$A$4:$A$107,0)),"")</f>
        <v>Francia</v>
      </c>
      <c r="C54" s="19" t="str">
        <f>IFERROR(INDEX(Partidos!$E$4:$E$107,MATCH($A54,Partidos!$A$4:$A$107,0)),"")</f>
        <v>Senegal</v>
      </c>
      <c r="D54" s="26" t="s">
        <v>264</v>
      </c>
      <c r="E54" s="19">
        <f>IFERROR(INDEX(Diego!F$4:F$107,MATCH($A54,Diego!$A$4:$A$107,0)),"")</f>
        <v>2</v>
      </c>
      <c r="F54" s="19">
        <f>IFERROR(INDEX(Diego!G$4:G$107,MATCH($A54,Diego!$A$4:$A$107,0)),"")</f>
        <v>2</v>
      </c>
      <c r="G54" s="16" t="str">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t="str">
        <f>IFERROR(INDEX(Diego!H$4:H$107,MATCH($A54,Diego!$A$4:$A$107,0)),"")</f>
        <v>-</v>
      </c>
      <c r="I54" s="19" t="str">
        <f>IFERROR(INDEX(Partidos!$J$4:$J$107,MATCH($A54,Partidos!$A$4:$A$107,0)),"")</f>
        <v>Grupos</v>
      </c>
      <c r="J54" s="16">
        <f>IF(AND(INDEX(Partidos!$J$4:$J$107,MATCH($A54,Partidos!$A$4:$A$107,0))&lt;&gt;"Grupos",INDEX(Partidos!$H$4:$H$107,MATCH($A54,Partidos!$A$4:$A$107,0))="Finalizado",$H54&lt;&gt;"",$H54=INDEX(Partidos!$K$4:$K$107,MATCH($A54,Partidos!$A$4:$A$107,0))),1,0)</f>
        <v>0</v>
      </c>
    </row>
    <row r="55" spans="1:10" x14ac:dyDescent="0.3">
      <c r="A55" s="24">
        <v>18</v>
      </c>
      <c r="B55" s="19" t="str">
        <f>IFERROR(INDEX(Partidos!$D$4:$D$107,MATCH($A55,Partidos!$A$4:$A$107,0)),"")</f>
        <v>Irak</v>
      </c>
      <c r="C55" s="19" t="str">
        <f>IFERROR(INDEX(Partidos!$E$4:$E$107,MATCH($A55,Partidos!$A$4:$A$107,0)),"")</f>
        <v>Noruega</v>
      </c>
      <c r="D55" s="24" t="s">
        <v>54</v>
      </c>
      <c r="E55" s="19">
        <f>IFERROR(INDEX(Álvaro!F$4:F$107,MATCH($A55,Álvaro!$A$4:$A$107,0)),"")</f>
        <v>0</v>
      </c>
      <c r="F55" s="19">
        <f>IFERROR(INDEX(Álvaro!G$4:G$107,MATCH($A55,Álvaro!$A$4:$A$107,0)),"")</f>
        <v>2</v>
      </c>
      <c r="G55" s="16" t="str">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t="str">
        <f>IFERROR(INDEX(Álvaro!H$4:H$107,MATCH($A55,Álvaro!$A$4:$A$107,0)),"")</f>
        <v>-</v>
      </c>
      <c r="I55" s="19" t="str">
        <f>IFERROR(INDEX(Partidos!$J$4:$J$107,MATCH($A55,Partidos!$A$4:$A$107,0)),"")</f>
        <v>Grupos</v>
      </c>
      <c r="J55" s="16">
        <f>IF(AND(INDEX(Partidos!$J$4:$J$107,MATCH($A55,Partidos!$A$4:$A$107,0))&lt;&gt;"Grupos",INDEX(Partidos!$H$4:$H$107,MATCH($A55,Partidos!$A$4:$A$107,0))="Finalizado",$H55&lt;&gt;"",$H55=INDEX(Partidos!$K$4:$K$107,MATCH($A55,Partidos!$A$4:$A$107,0))),1,0)</f>
        <v>0</v>
      </c>
    </row>
    <row r="56" spans="1:10" x14ac:dyDescent="0.3">
      <c r="A56" s="26">
        <v>18</v>
      </c>
      <c r="B56" s="19" t="str">
        <f>IFERROR(INDEX(Partidos!$D$4:$D$107,MATCH($A56,Partidos!$A$4:$A$107,0)),"")</f>
        <v>Irak</v>
      </c>
      <c r="C56" s="19" t="str">
        <f>IFERROR(INDEX(Partidos!$E$4:$E$107,MATCH($A56,Partidos!$A$4:$A$107,0)),"")</f>
        <v>Noruega</v>
      </c>
      <c r="D56" s="26" t="s">
        <v>263</v>
      </c>
      <c r="E56" s="19">
        <f>IFERROR(INDEX(Papá!F$4:F$107,MATCH($A56,Papá!$A$4:$A$107,0)),"")</f>
        <v>1</v>
      </c>
      <c r="F56" s="19">
        <f>IFERROR(INDEX(Papá!G$4:G$107,MATCH($A56,Papá!$A$4:$A$107,0)),"")</f>
        <v>2</v>
      </c>
      <c r="G56" s="16" t="str">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t="str">
        <f>IFERROR(INDEX(Papá!H$4:H$107,MATCH($A56,Papá!$A$4:$A$107,0)),"")</f>
        <v>-</v>
      </c>
      <c r="I56" s="19" t="str">
        <f>IFERROR(INDEX(Partidos!$J$4:$J$107,MATCH($A56,Partidos!$A$4:$A$107,0)),"")</f>
        <v>Grupos</v>
      </c>
      <c r="J56" s="16">
        <f>IF(AND(INDEX(Partidos!$J$4:$J$107,MATCH($A56,Partidos!$A$4:$A$107,0))&lt;&gt;"Grupos",INDEX(Partidos!$H$4:$H$107,MATCH($A56,Partidos!$A$4:$A$107,0))="Finalizado",$H56&lt;&gt;"",$H56=INDEX(Partidos!$K$4:$K$107,MATCH($A56,Partidos!$A$4:$A$107,0))),1,0)</f>
        <v>0</v>
      </c>
    </row>
    <row r="57" spans="1:10" x14ac:dyDescent="0.3">
      <c r="A57" s="24">
        <v>18</v>
      </c>
      <c r="B57" s="19" t="str">
        <f>IFERROR(INDEX(Partidos!$D$4:$D$107,MATCH($A57,Partidos!$A$4:$A$107,0)),"")</f>
        <v>Irak</v>
      </c>
      <c r="C57" s="19" t="str">
        <f>IFERROR(INDEX(Partidos!$E$4:$E$107,MATCH($A57,Partidos!$A$4:$A$107,0)),"")</f>
        <v>Noruega</v>
      </c>
      <c r="D57" s="24" t="s">
        <v>264</v>
      </c>
      <c r="E57" s="19">
        <f>IFERROR(INDEX(Diego!F$4:F$107,MATCH($A57,Diego!$A$4:$A$107,0)),"")</f>
        <v>0</v>
      </c>
      <c r="F57" s="19">
        <f>IFERROR(INDEX(Diego!G$4:G$107,MATCH($A57,Diego!$A$4:$A$107,0)),"")</f>
        <v>2</v>
      </c>
      <c r="G57" s="16" t="str">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t="str">
        <f>IFERROR(INDEX(Diego!H$4:H$107,MATCH($A57,Diego!$A$4:$A$107,0)),"")</f>
        <v>-</v>
      </c>
      <c r="I57" s="19" t="str">
        <f>IFERROR(INDEX(Partidos!$J$4:$J$107,MATCH($A57,Partidos!$A$4:$A$107,0)),"")</f>
        <v>Grupos</v>
      </c>
      <c r="J57" s="16">
        <f>IF(AND(INDEX(Partidos!$J$4:$J$107,MATCH($A57,Partidos!$A$4:$A$107,0))&lt;&gt;"Grupos",INDEX(Partidos!$H$4:$H$107,MATCH($A57,Partidos!$A$4:$A$107,0))="Finalizado",$H57&lt;&gt;"",$H57=INDEX(Partidos!$K$4:$K$107,MATCH($A57,Partidos!$A$4:$A$107,0))),1,0)</f>
        <v>0</v>
      </c>
    </row>
    <row r="58" spans="1:10" x14ac:dyDescent="0.3">
      <c r="A58" s="26">
        <v>19</v>
      </c>
      <c r="B58" s="19" t="str">
        <f>IFERROR(INDEX(Partidos!$D$4:$D$107,MATCH($A58,Partidos!$A$4:$A$107,0)),"")</f>
        <v>Argentina</v>
      </c>
      <c r="C58" s="19" t="str">
        <f>IFERROR(INDEX(Partidos!$E$4:$E$107,MATCH($A58,Partidos!$A$4:$A$107,0)),"")</f>
        <v>Argelia</v>
      </c>
      <c r="D58" s="26" t="s">
        <v>54</v>
      </c>
      <c r="E58" s="19">
        <f>IFERROR(INDEX(Álvaro!F$4:F$107,MATCH($A58,Álvaro!$A$4:$A$107,0)),"")</f>
        <v>2</v>
      </c>
      <c r="F58" s="19">
        <f>IFERROR(INDEX(Álvaro!G$4:G$107,MATCH($A58,Álvaro!$A$4:$A$107,0)),"")</f>
        <v>0</v>
      </c>
      <c r="G58" s="16" t="str">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t="str">
        <f>IFERROR(INDEX(Álvaro!H$4:H$107,MATCH($A58,Álvaro!$A$4:$A$107,0)),"")</f>
        <v>-</v>
      </c>
      <c r="I58" s="19" t="str">
        <f>IFERROR(INDEX(Partidos!$J$4:$J$107,MATCH($A58,Partidos!$A$4:$A$107,0)),"")</f>
        <v>Grupos</v>
      </c>
      <c r="J58" s="16">
        <f>IF(AND(INDEX(Partidos!$J$4:$J$107,MATCH($A58,Partidos!$A$4:$A$107,0))&lt;&gt;"Grupos",INDEX(Partidos!$H$4:$H$107,MATCH($A58,Partidos!$A$4:$A$107,0))="Finalizado",$H58&lt;&gt;"",$H58=INDEX(Partidos!$K$4:$K$107,MATCH($A58,Partidos!$A$4:$A$107,0))),1,0)</f>
        <v>0</v>
      </c>
    </row>
    <row r="59" spans="1:10" x14ac:dyDescent="0.3">
      <c r="A59" s="24">
        <v>19</v>
      </c>
      <c r="B59" s="19" t="str">
        <f>IFERROR(INDEX(Partidos!$D$4:$D$107,MATCH($A59,Partidos!$A$4:$A$107,0)),"")</f>
        <v>Argentina</v>
      </c>
      <c r="C59" s="19" t="str">
        <f>IFERROR(INDEX(Partidos!$E$4:$E$107,MATCH($A59,Partidos!$A$4:$A$107,0)),"")</f>
        <v>Argelia</v>
      </c>
      <c r="D59" s="24" t="s">
        <v>263</v>
      </c>
      <c r="E59" s="19">
        <f>IFERROR(INDEX(Papá!F$4:F$107,MATCH($A59,Papá!$A$4:$A$107,0)),"")</f>
        <v>3</v>
      </c>
      <c r="F59" s="19">
        <f>IFERROR(INDEX(Papá!G$4:G$107,MATCH($A59,Papá!$A$4:$A$107,0)),"")</f>
        <v>1</v>
      </c>
      <c r="G59" s="16" t="str">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t="str">
        <f>IFERROR(INDEX(Papá!H$4:H$107,MATCH($A59,Papá!$A$4:$A$107,0)),"")</f>
        <v>-</v>
      </c>
      <c r="I59" s="19" t="str">
        <f>IFERROR(INDEX(Partidos!$J$4:$J$107,MATCH($A59,Partidos!$A$4:$A$107,0)),"")</f>
        <v>Grupos</v>
      </c>
      <c r="J59" s="16">
        <f>IF(AND(INDEX(Partidos!$J$4:$J$107,MATCH($A59,Partidos!$A$4:$A$107,0))&lt;&gt;"Grupos",INDEX(Partidos!$H$4:$H$107,MATCH($A59,Partidos!$A$4:$A$107,0))="Finalizado",$H59&lt;&gt;"",$H59=INDEX(Partidos!$K$4:$K$107,MATCH($A59,Partidos!$A$4:$A$107,0))),1,0)</f>
        <v>0</v>
      </c>
    </row>
    <row r="60" spans="1:10" x14ac:dyDescent="0.3">
      <c r="A60" s="26">
        <v>19</v>
      </c>
      <c r="B60" s="19" t="str">
        <f>IFERROR(INDEX(Partidos!$D$4:$D$107,MATCH($A60,Partidos!$A$4:$A$107,0)),"")</f>
        <v>Argentina</v>
      </c>
      <c r="C60" s="19" t="str">
        <f>IFERROR(INDEX(Partidos!$E$4:$E$107,MATCH($A60,Partidos!$A$4:$A$107,0)),"")</f>
        <v>Argelia</v>
      </c>
      <c r="D60" s="26" t="s">
        <v>264</v>
      </c>
      <c r="E60" s="19">
        <f>IFERROR(INDEX(Diego!F$4:F$107,MATCH($A60,Diego!$A$4:$A$107,0)),"")</f>
        <v>3</v>
      </c>
      <c r="F60" s="19">
        <f>IFERROR(INDEX(Diego!G$4:G$107,MATCH($A60,Diego!$A$4:$A$107,0)),"")</f>
        <v>1</v>
      </c>
      <c r="G60" s="16" t="str">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t="str">
        <f>IFERROR(INDEX(Diego!H$4:H$107,MATCH($A60,Diego!$A$4:$A$107,0)),"")</f>
        <v>-</v>
      </c>
      <c r="I60" s="19" t="str">
        <f>IFERROR(INDEX(Partidos!$J$4:$J$107,MATCH($A60,Partidos!$A$4:$A$107,0)),"")</f>
        <v>Grupos</v>
      </c>
      <c r="J60" s="16">
        <f>IF(AND(INDEX(Partidos!$J$4:$J$107,MATCH($A60,Partidos!$A$4:$A$107,0))&lt;&gt;"Grupos",INDEX(Partidos!$H$4:$H$107,MATCH($A60,Partidos!$A$4:$A$107,0))="Finalizado",$H60&lt;&gt;"",$H60=INDEX(Partidos!$K$4:$K$107,MATCH($A60,Partidos!$A$4:$A$107,0))),1,0)</f>
        <v>0</v>
      </c>
    </row>
    <row r="61" spans="1:10" x14ac:dyDescent="0.3">
      <c r="A61" s="24">
        <v>20</v>
      </c>
      <c r="B61" s="19" t="str">
        <f>IFERROR(INDEX(Partidos!$D$4:$D$107,MATCH($A61,Partidos!$A$4:$A$107,0)),"")</f>
        <v>Austria</v>
      </c>
      <c r="C61" s="19" t="str">
        <f>IFERROR(INDEX(Partidos!$E$4:$E$107,MATCH($A61,Partidos!$A$4:$A$107,0)),"")</f>
        <v>Jordania</v>
      </c>
      <c r="D61" s="24" t="s">
        <v>54</v>
      </c>
      <c r="E61" s="19">
        <f>IFERROR(INDEX(Álvaro!F$4:F$107,MATCH($A61,Álvaro!$A$4:$A$107,0)),"")</f>
        <v>2</v>
      </c>
      <c r="F61" s="19">
        <f>IFERROR(INDEX(Álvaro!G$4:G$107,MATCH($A61,Álvaro!$A$4:$A$107,0)),"")</f>
        <v>0</v>
      </c>
      <c r="G61" s="16" t="str">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t="str">
        <f>IFERROR(INDEX(Álvaro!H$4:H$107,MATCH($A61,Álvaro!$A$4:$A$107,0)),"")</f>
        <v>-</v>
      </c>
      <c r="I61" s="19" t="str">
        <f>IFERROR(INDEX(Partidos!$J$4:$J$107,MATCH($A61,Partidos!$A$4:$A$107,0)),"")</f>
        <v>Grupos</v>
      </c>
      <c r="J61" s="16">
        <f>IF(AND(INDEX(Partidos!$J$4:$J$107,MATCH($A61,Partidos!$A$4:$A$107,0))&lt;&gt;"Grupos",INDEX(Partidos!$H$4:$H$107,MATCH($A61,Partidos!$A$4:$A$107,0))="Finalizado",$H61&lt;&gt;"",$H61=INDEX(Partidos!$K$4:$K$107,MATCH($A61,Partidos!$A$4:$A$107,0))),1,0)</f>
        <v>0</v>
      </c>
    </row>
    <row r="62" spans="1:10" x14ac:dyDescent="0.3">
      <c r="A62" s="26">
        <v>20</v>
      </c>
      <c r="B62" s="19" t="str">
        <f>IFERROR(INDEX(Partidos!$D$4:$D$107,MATCH($A62,Partidos!$A$4:$A$107,0)),"")</f>
        <v>Austria</v>
      </c>
      <c r="C62" s="19" t="str">
        <f>IFERROR(INDEX(Partidos!$E$4:$E$107,MATCH($A62,Partidos!$A$4:$A$107,0)),"")</f>
        <v>Jordania</v>
      </c>
      <c r="D62" s="26" t="s">
        <v>263</v>
      </c>
      <c r="E62" s="19">
        <f>IFERROR(INDEX(Papá!F$4:F$107,MATCH($A62,Papá!$A$4:$A$107,0)),"")</f>
        <v>2</v>
      </c>
      <c r="F62" s="19">
        <f>IFERROR(INDEX(Papá!G$4:G$107,MATCH($A62,Papá!$A$4:$A$107,0)),"")</f>
        <v>0</v>
      </c>
      <c r="G62" s="16" t="str">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t="str">
        <f>IFERROR(INDEX(Papá!H$4:H$107,MATCH($A62,Papá!$A$4:$A$107,0)),"")</f>
        <v>-</v>
      </c>
      <c r="I62" s="19" t="str">
        <f>IFERROR(INDEX(Partidos!$J$4:$J$107,MATCH($A62,Partidos!$A$4:$A$107,0)),"")</f>
        <v>Grupos</v>
      </c>
      <c r="J62" s="16">
        <f>IF(AND(INDEX(Partidos!$J$4:$J$107,MATCH($A62,Partidos!$A$4:$A$107,0))&lt;&gt;"Grupos",INDEX(Partidos!$H$4:$H$107,MATCH($A62,Partidos!$A$4:$A$107,0))="Finalizado",$H62&lt;&gt;"",$H62=INDEX(Partidos!$K$4:$K$107,MATCH($A62,Partidos!$A$4:$A$107,0))),1,0)</f>
        <v>0</v>
      </c>
    </row>
    <row r="63" spans="1:10" x14ac:dyDescent="0.3">
      <c r="A63" s="24">
        <v>20</v>
      </c>
      <c r="B63" s="19" t="str">
        <f>IFERROR(INDEX(Partidos!$D$4:$D$107,MATCH($A63,Partidos!$A$4:$A$107,0)),"")</f>
        <v>Austria</v>
      </c>
      <c r="C63" s="19" t="str">
        <f>IFERROR(INDEX(Partidos!$E$4:$E$107,MATCH($A63,Partidos!$A$4:$A$107,0)),"")</f>
        <v>Jordania</v>
      </c>
      <c r="D63" s="24" t="s">
        <v>264</v>
      </c>
      <c r="E63" s="19">
        <f>IFERROR(INDEX(Diego!F$4:F$107,MATCH($A63,Diego!$A$4:$A$107,0)),"")</f>
        <v>3</v>
      </c>
      <c r="F63" s="19">
        <f>IFERROR(INDEX(Diego!G$4:G$107,MATCH($A63,Diego!$A$4:$A$107,0)),"")</f>
        <v>0</v>
      </c>
      <c r="G63" s="16" t="str">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t="str">
        <f>IFERROR(INDEX(Diego!H$4:H$107,MATCH($A63,Diego!$A$4:$A$107,0)),"")</f>
        <v>-</v>
      </c>
      <c r="I63" s="19" t="str">
        <f>IFERROR(INDEX(Partidos!$J$4:$J$107,MATCH($A63,Partidos!$A$4:$A$107,0)),"")</f>
        <v>Grupos</v>
      </c>
      <c r="J63" s="16">
        <f>IF(AND(INDEX(Partidos!$J$4:$J$107,MATCH($A63,Partidos!$A$4:$A$107,0))&lt;&gt;"Grupos",INDEX(Partidos!$H$4:$H$107,MATCH($A63,Partidos!$A$4:$A$107,0))="Finalizado",$H63&lt;&gt;"",$H63=INDEX(Partidos!$K$4:$K$107,MATCH($A63,Partidos!$A$4:$A$107,0))),1,0)</f>
        <v>0</v>
      </c>
    </row>
    <row r="64" spans="1:10" x14ac:dyDescent="0.3">
      <c r="A64" s="26">
        <v>21</v>
      </c>
      <c r="B64" s="19" t="str">
        <f>IFERROR(INDEX(Partidos!$D$4:$D$107,MATCH($A64,Partidos!$A$4:$A$107,0)),"")</f>
        <v>Portugal</v>
      </c>
      <c r="C64" s="19" t="str">
        <f>IFERROR(INDEX(Partidos!$E$4:$E$107,MATCH($A64,Partidos!$A$4:$A$107,0)),"")</f>
        <v>RD Congo</v>
      </c>
      <c r="D64" s="26" t="s">
        <v>54</v>
      </c>
      <c r="E64" s="19">
        <f>IFERROR(INDEX(Álvaro!F$4:F$107,MATCH($A64,Álvaro!$A$4:$A$107,0)),"")</f>
        <v>2</v>
      </c>
      <c r="F64" s="19">
        <f>IFERROR(INDEX(Álvaro!G$4:G$107,MATCH($A64,Álvaro!$A$4:$A$107,0)),"")</f>
        <v>0</v>
      </c>
      <c r="G64" s="16" t="str">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t="str">
        <f>IFERROR(INDEX(Álvaro!H$4:H$107,MATCH($A64,Álvaro!$A$4:$A$107,0)),"")</f>
        <v>-</v>
      </c>
      <c r="I64" s="19" t="str">
        <f>IFERROR(INDEX(Partidos!$J$4:$J$107,MATCH($A64,Partidos!$A$4:$A$107,0)),"")</f>
        <v>Grupos</v>
      </c>
      <c r="J64" s="16">
        <f>IF(AND(INDEX(Partidos!$J$4:$J$107,MATCH($A64,Partidos!$A$4:$A$107,0))&lt;&gt;"Grupos",INDEX(Partidos!$H$4:$H$107,MATCH($A64,Partidos!$A$4:$A$107,0))="Finalizado",$H64&lt;&gt;"",$H64=INDEX(Partidos!$K$4:$K$107,MATCH($A64,Partidos!$A$4:$A$107,0))),1,0)</f>
        <v>0</v>
      </c>
    </row>
    <row r="65" spans="1:10" x14ac:dyDescent="0.3">
      <c r="A65" s="24">
        <v>21</v>
      </c>
      <c r="B65" s="19" t="str">
        <f>IFERROR(INDEX(Partidos!$D$4:$D$107,MATCH($A65,Partidos!$A$4:$A$107,0)),"")</f>
        <v>Portugal</v>
      </c>
      <c r="C65" s="19" t="str">
        <f>IFERROR(INDEX(Partidos!$E$4:$E$107,MATCH($A65,Partidos!$A$4:$A$107,0)),"")</f>
        <v>RD Congo</v>
      </c>
      <c r="D65" s="24" t="s">
        <v>263</v>
      </c>
      <c r="E65" s="19">
        <f>IFERROR(INDEX(Papá!F$4:F$107,MATCH($A65,Papá!$A$4:$A$107,0)),"")</f>
        <v>2</v>
      </c>
      <c r="F65" s="19">
        <f>IFERROR(INDEX(Papá!G$4:G$107,MATCH($A65,Papá!$A$4:$A$107,0)),"")</f>
        <v>2</v>
      </c>
      <c r="G65" s="16" t="str">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t="str">
        <f>IFERROR(INDEX(Papá!H$4:H$107,MATCH($A65,Papá!$A$4:$A$107,0)),"")</f>
        <v>-</v>
      </c>
      <c r="I65" s="19" t="str">
        <f>IFERROR(INDEX(Partidos!$J$4:$J$107,MATCH($A65,Partidos!$A$4:$A$107,0)),"")</f>
        <v>Grupos</v>
      </c>
      <c r="J65" s="16">
        <f>IF(AND(INDEX(Partidos!$J$4:$J$107,MATCH($A65,Partidos!$A$4:$A$107,0))&lt;&gt;"Grupos",INDEX(Partidos!$H$4:$H$107,MATCH($A65,Partidos!$A$4:$A$107,0))="Finalizado",$H65&lt;&gt;"",$H65=INDEX(Partidos!$K$4:$K$107,MATCH($A65,Partidos!$A$4:$A$107,0))),1,0)</f>
        <v>0</v>
      </c>
    </row>
    <row r="66" spans="1:10" x14ac:dyDescent="0.3">
      <c r="A66" s="26">
        <v>21</v>
      </c>
      <c r="B66" s="19" t="str">
        <f>IFERROR(INDEX(Partidos!$D$4:$D$107,MATCH($A66,Partidos!$A$4:$A$107,0)),"")</f>
        <v>Portugal</v>
      </c>
      <c r="C66" s="19" t="str">
        <f>IFERROR(INDEX(Partidos!$E$4:$E$107,MATCH($A66,Partidos!$A$4:$A$107,0)),"")</f>
        <v>RD Congo</v>
      </c>
      <c r="D66" s="26" t="s">
        <v>264</v>
      </c>
      <c r="E66" s="19">
        <f>IFERROR(INDEX(Diego!F$4:F$107,MATCH($A66,Diego!$A$4:$A$107,0)),"")</f>
        <v>5</v>
      </c>
      <c r="F66" s="19">
        <f>IFERROR(INDEX(Diego!G$4:G$107,MATCH($A66,Diego!$A$4:$A$107,0)),"")</f>
        <v>0</v>
      </c>
      <c r="G66" s="16" t="str">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t="str">
        <f>IFERROR(INDEX(Diego!H$4:H$107,MATCH($A66,Diego!$A$4:$A$107,0)),"")</f>
        <v>-</v>
      </c>
      <c r="I66" s="19" t="str">
        <f>IFERROR(INDEX(Partidos!$J$4:$J$107,MATCH($A66,Partidos!$A$4:$A$107,0)),"")</f>
        <v>Grupos</v>
      </c>
      <c r="J66" s="16">
        <f>IF(AND(INDEX(Partidos!$J$4:$J$107,MATCH($A66,Partidos!$A$4:$A$107,0))&lt;&gt;"Grupos",INDEX(Partidos!$H$4:$H$107,MATCH($A66,Partidos!$A$4:$A$107,0))="Finalizado",$H66&lt;&gt;"",$H66=INDEX(Partidos!$K$4:$K$107,MATCH($A66,Partidos!$A$4:$A$107,0))),1,0)</f>
        <v>0</v>
      </c>
    </row>
    <row r="67" spans="1:10" x14ac:dyDescent="0.3">
      <c r="A67" s="24">
        <v>22</v>
      </c>
      <c r="B67" s="19" t="str">
        <f>IFERROR(INDEX(Partidos!$D$4:$D$107,MATCH($A67,Partidos!$A$4:$A$107,0)),"")</f>
        <v>Inglaterra</v>
      </c>
      <c r="C67" s="19" t="str">
        <f>IFERROR(INDEX(Partidos!$E$4:$E$107,MATCH($A67,Partidos!$A$4:$A$107,0)),"")</f>
        <v>Croacia</v>
      </c>
      <c r="D67" s="24" t="s">
        <v>54</v>
      </c>
      <c r="E67" s="19">
        <f>IFERROR(INDEX(Álvaro!F$4:F$107,MATCH($A67,Álvaro!$A$4:$A$107,0)),"")</f>
        <v>1</v>
      </c>
      <c r="F67" s="19">
        <f>IFERROR(INDEX(Álvaro!G$4:G$107,MATCH($A67,Álvaro!$A$4:$A$107,0)),"")</f>
        <v>1</v>
      </c>
      <c r="G67" s="16" t="str">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t="str">
        <f>IFERROR(INDEX(Álvaro!H$4:H$107,MATCH($A67,Álvaro!$A$4:$A$107,0)),"")</f>
        <v>-</v>
      </c>
      <c r="I67" s="19" t="str">
        <f>IFERROR(INDEX(Partidos!$J$4:$J$107,MATCH($A67,Partidos!$A$4:$A$107,0)),"")</f>
        <v>Grupos</v>
      </c>
      <c r="J67" s="16">
        <f>IF(AND(INDEX(Partidos!$J$4:$J$107,MATCH($A67,Partidos!$A$4:$A$107,0))&lt;&gt;"Grupos",INDEX(Partidos!$H$4:$H$107,MATCH($A67,Partidos!$A$4:$A$107,0))="Finalizado",$H67&lt;&gt;"",$H67=INDEX(Partidos!$K$4:$K$107,MATCH($A67,Partidos!$A$4:$A$107,0))),1,0)</f>
        <v>0</v>
      </c>
    </row>
    <row r="68" spans="1:10" x14ac:dyDescent="0.3">
      <c r="A68" s="26">
        <v>22</v>
      </c>
      <c r="B68" s="19" t="str">
        <f>IFERROR(INDEX(Partidos!$D$4:$D$107,MATCH($A68,Partidos!$A$4:$A$107,0)),"")</f>
        <v>Inglaterra</v>
      </c>
      <c r="C68" s="19" t="str">
        <f>IFERROR(INDEX(Partidos!$E$4:$E$107,MATCH($A68,Partidos!$A$4:$A$107,0)),"")</f>
        <v>Croacia</v>
      </c>
      <c r="D68" s="26" t="s">
        <v>263</v>
      </c>
      <c r="E68" s="19">
        <f>IFERROR(INDEX(Papá!F$4:F$107,MATCH($A68,Papá!$A$4:$A$107,0)),"")</f>
        <v>3</v>
      </c>
      <c r="F68" s="19">
        <f>IFERROR(INDEX(Papá!G$4:G$107,MATCH($A68,Papá!$A$4:$A$107,0)),"")</f>
        <v>3</v>
      </c>
      <c r="G68" s="16" t="str">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t="str">
        <f>IFERROR(INDEX(Papá!H$4:H$107,MATCH($A68,Papá!$A$4:$A$107,0)),"")</f>
        <v>-</v>
      </c>
      <c r="I68" s="19" t="str">
        <f>IFERROR(INDEX(Partidos!$J$4:$J$107,MATCH($A68,Partidos!$A$4:$A$107,0)),"")</f>
        <v>Grupos</v>
      </c>
      <c r="J68" s="16">
        <f>IF(AND(INDEX(Partidos!$J$4:$J$107,MATCH($A68,Partidos!$A$4:$A$107,0))&lt;&gt;"Grupos",INDEX(Partidos!$H$4:$H$107,MATCH($A68,Partidos!$A$4:$A$107,0))="Finalizado",$H68&lt;&gt;"",$H68=INDEX(Partidos!$K$4:$K$107,MATCH($A68,Partidos!$A$4:$A$107,0))),1,0)</f>
        <v>0</v>
      </c>
    </row>
    <row r="69" spans="1:10" x14ac:dyDescent="0.3">
      <c r="A69" s="24">
        <v>22</v>
      </c>
      <c r="B69" s="19" t="str">
        <f>IFERROR(INDEX(Partidos!$D$4:$D$107,MATCH($A69,Partidos!$A$4:$A$107,0)),"")</f>
        <v>Inglaterra</v>
      </c>
      <c r="C69" s="19" t="str">
        <f>IFERROR(INDEX(Partidos!$E$4:$E$107,MATCH($A69,Partidos!$A$4:$A$107,0)),"")</f>
        <v>Croacia</v>
      </c>
      <c r="D69" s="24" t="s">
        <v>264</v>
      </c>
      <c r="E69" s="19">
        <f>IFERROR(INDEX(Diego!F$4:F$107,MATCH($A69,Diego!$A$4:$A$107,0)),"")</f>
        <v>1</v>
      </c>
      <c r="F69" s="19">
        <f>IFERROR(INDEX(Diego!G$4:G$107,MATCH($A69,Diego!$A$4:$A$107,0)),"")</f>
        <v>2</v>
      </c>
      <c r="G69" s="16" t="str">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t="str">
        <f>IFERROR(INDEX(Diego!H$4:H$107,MATCH($A69,Diego!$A$4:$A$107,0)),"")</f>
        <v>-</v>
      </c>
      <c r="I69" s="19" t="str">
        <f>IFERROR(INDEX(Partidos!$J$4:$J$107,MATCH($A69,Partidos!$A$4:$A$107,0)),"")</f>
        <v>Grupos</v>
      </c>
      <c r="J69" s="16">
        <f>IF(AND(INDEX(Partidos!$J$4:$J$107,MATCH($A69,Partidos!$A$4:$A$107,0))&lt;&gt;"Grupos",INDEX(Partidos!$H$4:$H$107,MATCH($A69,Partidos!$A$4:$A$107,0))="Finalizado",$H69&lt;&gt;"",$H69=INDEX(Partidos!$K$4:$K$107,MATCH($A69,Partidos!$A$4:$A$107,0))),1,0)</f>
        <v>0</v>
      </c>
    </row>
    <row r="70" spans="1:10" x14ac:dyDescent="0.3">
      <c r="A70" s="26">
        <v>23</v>
      </c>
      <c r="B70" s="19" t="str">
        <f>IFERROR(INDEX(Partidos!$D$4:$D$107,MATCH($A70,Partidos!$A$4:$A$107,0)),"")</f>
        <v>Ghana</v>
      </c>
      <c r="C70" s="19" t="str">
        <f>IFERROR(INDEX(Partidos!$E$4:$E$107,MATCH($A70,Partidos!$A$4:$A$107,0)),"")</f>
        <v>Panamá</v>
      </c>
      <c r="D70" s="26" t="s">
        <v>54</v>
      </c>
      <c r="E70" s="19">
        <f>IFERROR(INDEX(Álvaro!F$4:F$107,MATCH($A70,Álvaro!$A$4:$A$107,0)),"")</f>
        <v>1</v>
      </c>
      <c r="F70" s="19">
        <f>IFERROR(INDEX(Álvaro!G$4:G$107,MATCH($A70,Álvaro!$A$4:$A$107,0)),"")</f>
        <v>1</v>
      </c>
      <c r="G70" s="16" t="str">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t="str">
        <f>IFERROR(INDEX(Álvaro!H$4:H$107,MATCH($A70,Álvaro!$A$4:$A$107,0)),"")</f>
        <v>-</v>
      </c>
      <c r="I70" s="19" t="str">
        <f>IFERROR(INDEX(Partidos!$J$4:$J$107,MATCH($A70,Partidos!$A$4:$A$107,0)),"")</f>
        <v>Grupos</v>
      </c>
      <c r="J70" s="16">
        <f>IF(AND(INDEX(Partidos!$J$4:$J$107,MATCH($A70,Partidos!$A$4:$A$107,0))&lt;&gt;"Grupos",INDEX(Partidos!$H$4:$H$107,MATCH($A70,Partidos!$A$4:$A$107,0))="Finalizado",$H70&lt;&gt;"",$H70=INDEX(Partidos!$K$4:$K$107,MATCH($A70,Partidos!$A$4:$A$107,0))),1,0)</f>
        <v>0</v>
      </c>
    </row>
    <row r="71" spans="1:10" x14ac:dyDescent="0.3">
      <c r="A71" s="24">
        <v>23</v>
      </c>
      <c r="B71" s="19" t="str">
        <f>IFERROR(INDEX(Partidos!$D$4:$D$107,MATCH($A71,Partidos!$A$4:$A$107,0)),"")</f>
        <v>Ghana</v>
      </c>
      <c r="C71" s="19" t="str">
        <f>IFERROR(INDEX(Partidos!$E$4:$E$107,MATCH($A71,Partidos!$A$4:$A$107,0)),"")</f>
        <v>Panamá</v>
      </c>
      <c r="D71" s="24" t="s">
        <v>263</v>
      </c>
      <c r="E71" s="19">
        <f>IFERROR(INDEX(Papá!F$4:F$107,MATCH($A71,Papá!$A$4:$A$107,0)),"")</f>
        <v>2</v>
      </c>
      <c r="F71" s="19">
        <f>IFERROR(INDEX(Papá!G$4:G$107,MATCH($A71,Papá!$A$4:$A$107,0)),"")</f>
        <v>2</v>
      </c>
      <c r="G71" s="16" t="str">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t="str">
        <f>IFERROR(INDEX(Papá!H$4:H$107,MATCH($A71,Papá!$A$4:$A$107,0)),"")</f>
        <v>-</v>
      </c>
      <c r="I71" s="19" t="str">
        <f>IFERROR(INDEX(Partidos!$J$4:$J$107,MATCH($A71,Partidos!$A$4:$A$107,0)),"")</f>
        <v>Grupos</v>
      </c>
      <c r="J71" s="16">
        <f>IF(AND(INDEX(Partidos!$J$4:$J$107,MATCH($A71,Partidos!$A$4:$A$107,0))&lt;&gt;"Grupos",INDEX(Partidos!$H$4:$H$107,MATCH($A71,Partidos!$A$4:$A$107,0))="Finalizado",$H71&lt;&gt;"",$H71=INDEX(Partidos!$K$4:$K$107,MATCH($A71,Partidos!$A$4:$A$107,0))),1,0)</f>
        <v>0</v>
      </c>
    </row>
    <row r="72" spans="1:10" x14ac:dyDescent="0.3">
      <c r="A72" s="26">
        <v>23</v>
      </c>
      <c r="B72" s="19" t="str">
        <f>IFERROR(INDEX(Partidos!$D$4:$D$107,MATCH($A72,Partidos!$A$4:$A$107,0)),"")</f>
        <v>Ghana</v>
      </c>
      <c r="C72" s="19" t="str">
        <f>IFERROR(INDEX(Partidos!$E$4:$E$107,MATCH($A72,Partidos!$A$4:$A$107,0)),"")</f>
        <v>Panamá</v>
      </c>
      <c r="D72" s="26" t="s">
        <v>264</v>
      </c>
      <c r="E72" s="19">
        <f>IFERROR(INDEX(Diego!F$4:F$107,MATCH($A72,Diego!$A$4:$A$107,0)),"")</f>
        <v>2</v>
      </c>
      <c r="F72" s="19">
        <f>IFERROR(INDEX(Diego!G$4:G$107,MATCH($A72,Diego!$A$4:$A$107,0)),"")</f>
        <v>0</v>
      </c>
      <c r="G72" s="16" t="str">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t="str">
        <f>IFERROR(INDEX(Diego!H$4:H$107,MATCH($A72,Diego!$A$4:$A$107,0)),"")</f>
        <v>-</v>
      </c>
      <c r="I72" s="19" t="str">
        <f>IFERROR(INDEX(Partidos!$J$4:$J$107,MATCH($A72,Partidos!$A$4:$A$107,0)),"")</f>
        <v>Grupos</v>
      </c>
      <c r="J72" s="16">
        <f>IF(AND(INDEX(Partidos!$J$4:$J$107,MATCH($A72,Partidos!$A$4:$A$107,0))&lt;&gt;"Grupos",INDEX(Partidos!$H$4:$H$107,MATCH($A72,Partidos!$A$4:$A$107,0))="Finalizado",$H72&lt;&gt;"",$H72=INDEX(Partidos!$K$4:$K$107,MATCH($A72,Partidos!$A$4:$A$107,0))),1,0)</f>
        <v>0</v>
      </c>
    </row>
    <row r="73" spans="1:10" x14ac:dyDescent="0.3">
      <c r="A73" s="24">
        <v>24</v>
      </c>
      <c r="B73" s="19" t="str">
        <f>IFERROR(INDEX(Partidos!$D$4:$D$107,MATCH($A73,Partidos!$A$4:$A$107,0)),"")</f>
        <v>Uzbekistán</v>
      </c>
      <c r="C73" s="19" t="str">
        <f>IFERROR(INDEX(Partidos!$E$4:$E$107,MATCH($A73,Partidos!$A$4:$A$107,0)),"")</f>
        <v>Colombia</v>
      </c>
      <c r="D73" s="24" t="s">
        <v>54</v>
      </c>
      <c r="E73" s="19">
        <f>IFERROR(INDEX(Álvaro!F$4:F$107,MATCH($A73,Álvaro!$A$4:$A$107,0)),"")</f>
        <v>0</v>
      </c>
      <c r="F73" s="19">
        <f>IFERROR(INDEX(Álvaro!G$4:G$107,MATCH($A73,Álvaro!$A$4:$A$107,0)),"")</f>
        <v>2</v>
      </c>
      <c r="G73" s="16" t="str">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t="str">
        <f>IFERROR(INDEX(Álvaro!H$4:H$107,MATCH($A73,Álvaro!$A$4:$A$107,0)),"")</f>
        <v>-</v>
      </c>
      <c r="I73" s="19" t="str">
        <f>IFERROR(INDEX(Partidos!$J$4:$J$107,MATCH($A73,Partidos!$A$4:$A$107,0)),"")</f>
        <v>Grupos</v>
      </c>
      <c r="J73" s="16">
        <f>IF(AND(INDEX(Partidos!$J$4:$J$107,MATCH($A73,Partidos!$A$4:$A$107,0))&lt;&gt;"Grupos",INDEX(Partidos!$H$4:$H$107,MATCH($A73,Partidos!$A$4:$A$107,0))="Finalizado",$H73&lt;&gt;"",$H73=INDEX(Partidos!$K$4:$K$107,MATCH($A73,Partidos!$A$4:$A$107,0))),1,0)</f>
        <v>0</v>
      </c>
    </row>
    <row r="74" spans="1:10" x14ac:dyDescent="0.3">
      <c r="A74" s="26">
        <v>24</v>
      </c>
      <c r="B74" s="19" t="str">
        <f>IFERROR(INDEX(Partidos!$D$4:$D$107,MATCH($A74,Partidos!$A$4:$A$107,0)),"")</f>
        <v>Uzbekistán</v>
      </c>
      <c r="C74" s="19" t="str">
        <f>IFERROR(INDEX(Partidos!$E$4:$E$107,MATCH($A74,Partidos!$A$4:$A$107,0)),"")</f>
        <v>Colombia</v>
      </c>
      <c r="D74" s="26" t="s">
        <v>263</v>
      </c>
      <c r="E74" s="19">
        <f>IFERROR(INDEX(Papá!F$4:F$107,MATCH($A74,Papá!$A$4:$A$107,0)),"")</f>
        <v>2</v>
      </c>
      <c r="F74" s="19">
        <f>IFERROR(INDEX(Papá!G$4:G$107,MATCH($A74,Papá!$A$4:$A$107,0)),"")</f>
        <v>3</v>
      </c>
      <c r="G74" s="16" t="str">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t="str">
        <f>IFERROR(INDEX(Papá!H$4:H$107,MATCH($A74,Papá!$A$4:$A$107,0)),"")</f>
        <v>-</v>
      </c>
      <c r="I74" s="19" t="str">
        <f>IFERROR(INDEX(Partidos!$J$4:$J$107,MATCH($A74,Partidos!$A$4:$A$107,0)),"")</f>
        <v>Grupos</v>
      </c>
      <c r="J74" s="16">
        <f>IF(AND(INDEX(Partidos!$J$4:$J$107,MATCH($A74,Partidos!$A$4:$A$107,0))&lt;&gt;"Grupos",INDEX(Partidos!$H$4:$H$107,MATCH($A74,Partidos!$A$4:$A$107,0))="Finalizado",$H74&lt;&gt;"",$H74=INDEX(Partidos!$K$4:$K$107,MATCH($A74,Partidos!$A$4:$A$107,0))),1,0)</f>
        <v>0</v>
      </c>
    </row>
    <row r="75" spans="1:10" x14ac:dyDescent="0.3">
      <c r="A75" s="24">
        <v>24</v>
      </c>
      <c r="B75" s="19" t="str">
        <f>IFERROR(INDEX(Partidos!$D$4:$D$107,MATCH($A75,Partidos!$A$4:$A$107,0)),"")</f>
        <v>Uzbekistán</v>
      </c>
      <c r="C75" s="19" t="str">
        <f>IFERROR(INDEX(Partidos!$E$4:$E$107,MATCH($A75,Partidos!$A$4:$A$107,0)),"")</f>
        <v>Colombia</v>
      </c>
      <c r="D75" s="24" t="s">
        <v>264</v>
      </c>
      <c r="E75" s="19">
        <f>IFERROR(INDEX(Diego!F$4:F$107,MATCH($A75,Diego!$A$4:$A$107,0)),"")</f>
        <v>0</v>
      </c>
      <c r="F75" s="19">
        <f>IFERROR(INDEX(Diego!G$4:G$107,MATCH($A75,Diego!$A$4:$A$107,0)),"")</f>
        <v>1</v>
      </c>
      <c r="G75" s="16" t="str">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t="str">
        <f>IFERROR(INDEX(Diego!H$4:H$107,MATCH($A75,Diego!$A$4:$A$107,0)),"")</f>
        <v>-</v>
      </c>
      <c r="I75" s="19" t="str">
        <f>IFERROR(INDEX(Partidos!$J$4:$J$107,MATCH($A75,Partidos!$A$4:$A$107,0)),"")</f>
        <v>Grupos</v>
      </c>
      <c r="J75" s="16">
        <f>IF(AND(INDEX(Partidos!$J$4:$J$107,MATCH($A75,Partidos!$A$4:$A$107,0))&lt;&gt;"Grupos",INDEX(Partidos!$H$4:$H$107,MATCH($A75,Partidos!$A$4:$A$107,0))="Finalizado",$H75&lt;&gt;"",$H75=INDEX(Partidos!$K$4:$K$107,MATCH($A75,Partidos!$A$4:$A$107,0))),1,0)</f>
        <v>0</v>
      </c>
    </row>
    <row r="76" spans="1:10" x14ac:dyDescent="0.3">
      <c r="A76" s="26">
        <v>25</v>
      </c>
      <c r="B76" s="19" t="str">
        <f>IFERROR(INDEX(Partidos!$D$4:$D$107,MATCH($A76,Partidos!$A$4:$A$107,0)),"")</f>
        <v>República Checa</v>
      </c>
      <c r="C76" s="19" t="str">
        <f>IFERROR(INDEX(Partidos!$E$4:$E$107,MATCH($A76,Partidos!$A$4:$A$107,0)),"")</f>
        <v>Sudáfrica</v>
      </c>
      <c r="D76" s="26" t="s">
        <v>54</v>
      </c>
      <c r="E76" s="19">
        <f>IFERROR(INDEX(Álvaro!F$4:F$107,MATCH($A76,Álvaro!$A$4:$A$107,0)),"")</f>
        <v>1</v>
      </c>
      <c r="F76" s="19">
        <f>IFERROR(INDEX(Álvaro!G$4:G$107,MATCH($A76,Álvaro!$A$4:$A$107,0)),"")</f>
        <v>1</v>
      </c>
      <c r="G76" s="16" t="str">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t="str">
        <f>IFERROR(INDEX(Álvaro!H$4:H$107,MATCH($A76,Álvaro!$A$4:$A$107,0)),"")</f>
        <v>-</v>
      </c>
      <c r="I76" s="19" t="str">
        <f>IFERROR(INDEX(Partidos!$J$4:$J$107,MATCH($A76,Partidos!$A$4:$A$107,0)),"")</f>
        <v>Grupos</v>
      </c>
      <c r="J76" s="16">
        <f>IF(AND(INDEX(Partidos!$J$4:$J$107,MATCH($A76,Partidos!$A$4:$A$107,0))&lt;&gt;"Grupos",INDEX(Partidos!$H$4:$H$107,MATCH($A76,Partidos!$A$4:$A$107,0))="Finalizado",$H76&lt;&gt;"",$H76=INDEX(Partidos!$K$4:$K$107,MATCH($A76,Partidos!$A$4:$A$107,0))),1,0)</f>
        <v>0</v>
      </c>
    </row>
    <row r="77" spans="1:10" x14ac:dyDescent="0.3">
      <c r="A77" s="24">
        <v>25</v>
      </c>
      <c r="B77" s="19" t="str">
        <f>IFERROR(INDEX(Partidos!$D$4:$D$107,MATCH($A77,Partidos!$A$4:$A$107,0)),"")</f>
        <v>República Checa</v>
      </c>
      <c r="C77" s="19" t="str">
        <f>IFERROR(INDEX(Partidos!$E$4:$E$107,MATCH($A77,Partidos!$A$4:$A$107,0)),"")</f>
        <v>Sudáfrica</v>
      </c>
      <c r="D77" s="24" t="s">
        <v>263</v>
      </c>
      <c r="E77" s="19">
        <f>IFERROR(INDEX(Papá!F$4:F$107,MATCH($A77,Papá!$A$4:$A$107,0)),"")</f>
        <v>1</v>
      </c>
      <c r="F77" s="19">
        <f>IFERROR(INDEX(Papá!G$4:G$107,MATCH($A77,Papá!$A$4:$A$107,0)),"")</f>
        <v>0</v>
      </c>
      <c r="G77" s="16" t="str">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t="str">
        <f>IFERROR(INDEX(Papá!H$4:H$107,MATCH($A77,Papá!$A$4:$A$107,0)),"")</f>
        <v>-</v>
      </c>
      <c r="I77" s="19" t="str">
        <f>IFERROR(INDEX(Partidos!$J$4:$J$107,MATCH($A77,Partidos!$A$4:$A$107,0)),"")</f>
        <v>Grupos</v>
      </c>
      <c r="J77" s="16">
        <f>IF(AND(INDEX(Partidos!$J$4:$J$107,MATCH($A77,Partidos!$A$4:$A$107,0))&lt;&gt;"Grupos",INDEX(Partidos!$H$4:$H$107,MATCH($A77,Partidos!$A$4:$A$107,0))="Finalizado",$H77&lt;&gt;"",$H77=INDEX(Partidos!$K$4:$K$107,MATCH($A77,Partidos!$A$4:$A$107,0))),1,0)</f>
        <v>0</v>
      </c>
    </row>
    <row r="78" spans="1:10" x14ac:dyDescent="0.3">
      <c r="A78" s="26">
        <v>25</v>
      </c>
      <c r="B78" s="19" t="str">
        <f>IFERROR(INDEX(Partidos!$D$4:$D$107,MATCH($A78,Partidos!$A$4:$A$107,0)),"")</f>
        <v>República Checa</v>
      </c>
      <c r="C78" s="19" t="str">
        <f>IFERROR(INDEX(Partidos!$E$4:$E$107,MATCH($A78,Partidos!$A$4:$A$107,0)),"")</f>
        <v>Sudáfrica</v>
      </c>
      <c r="D78" s="26" t="s">
        <v>264</v>
      </c>
      <c r="E78" s="19">
        <f>IFERROR(INDEX(Diego!F$4:F$107,MATCH($A78,Diego!$A$4:$A$107,0)),"")</f>
        <v>2</v>
      </c>
      <c r="F78" s="19">
        <f>IFERROR(INDEX(Diego!G$4:G$107,MATCH($A78,Diego!$A$4:$A$107,0)),"")</f>
        <v>1</v>
      </c>
      <c r="G78" s="16" t="str">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t="str">
        <f>IFERROR(INDEX(Diego!H$4:H$107,MATCH($A78,Diego!$A$4:$A$107,0)),"")</f>
        <v>-</v>
      </c>
      <c r="I78" s="19" t="str">
        <f>IFERROR(INDEX(Partidos!$J$4:$J$107,MATCH($A78,Partidos!$A$4:$A$107,0)),"")</f>
        <v>Grupos</v>
      </c>
      <c r="J78" s="16">
        <f>IF(AND(INDEX(Partidos!$J$4:$J$107,MATCH($A78,Partidos!$A$4:$A$107,0))&lt;&gt;"Grupos",INDEX(Partidos!$H$4:$H$107,MATCH($A78,Partidos!$A$4:$A$107,0))="Finalizado",$H78&lt;&gt;"",$H78=INDEX(Partidos!$K$4:$K$107,MATCH($A78,Partidos!$A$4:$A$107,0))),1,0)</f>
        <v>0</v>
      </c>
    </row>
    <row r="79" spans="1:10" x14ac:dyDescent="0.3">
      <c r="A79" s="24">
        <v>26</v>
      </c>
      <c r="B79" s="19" t="str">
        <f>IFERROR(INDEX(Partidos!$D$4:$D$107,MATCH($A79,Partidos!$A$4:$A$107,0)),"")</f>
        <v>Suiza</v>
      </c>
      <c r="C79" s="19" t="str">
        <f>IFERROR(INDEX(Partidos!$E$4:$E$107,MATCH($A79,Partidos!$A$4:$A$107,0)),"")</f>
        <v>Bosnia y Herzegovina</v>
      </c>
      <c r="D79" s="24" t="s">
        <v>54</v>
      </c>
      <c r="E79" s="19">
        <f>IFERROR(INDEX(Álvaro!F$4:F$107,MATCH($A79,Álvaro!$A$4:$A$107,0)),"")</f>
        <v>1</v>
      </c>
      <c r="F79" s="19">
        <f>IFERROR(INDEX(Álvaro!G$4:G$107,MATCH($A79,Álvaro!$A$4:$A$107,0)),"")</f>
        <v>1</v>
      </c>
      <c r="G79" s="16" t="str">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t="str">
        <f>IFERROR(INDEX(Álvaro!H$4:H$107,MATCH($A79,Álvaro!$A$4:$A$107,0)),"")</f>
        <v>-</v>
      </c>
      <c r="I79" s="19" t="str">
        <f>IFERROR(INDEX(Partidos!$J$4:$J$107,MATCH($A79,Partidos!$A$4:$A$107,0)),"")</f>
        <v>Grupos</v>
      </c>
      <c r="J79" s="16">
        <f>IF(AND(INDEX(Partidos!$J$4:$J$107,MATCH($A79,Partidos!$A$4:$A$107,0))&lt;&gt;"Grupos",INDEX(Partidos!$H$4:$H$107,MATCH($A79,Partidos!$A$4:$A$107,0))="Finalizado",$H79&lt;&gt;"",$H79=INDEX(Partidos!$K$4:$K$107,MATCH($A79,Partidos!$A$4:$A$107,0))),1,0)</f>
        <v>0</v>
      </c>
    </row>
    <row r="80" spans="1:10" x14ac:dyDescent="0.3">
      <c r="A80" s="26">
        <v>26</v>
      </c>
      <c r="B80" s="19" t="str">
        <f>IFERROR(INDEX(Partidos!$D$4:$D$107,MATCH($A80,Partidos!$A$4:$A$107,0)),"")</f>
        <v>Suiza</v>
      </c>
      <c r="C80" s="19" t="str">
        <f>IFERROR(INDEX(Partidos!$E$4:$E$107,MATCH($A80,Partidos!$A$4:$A$107,0)),"")</f>
        <v>Bosnia y Herzegovina</v>
      </c>
      <c r="D80" s="26" t="s">
        <v>263</v>
      </c>
      <c r="E80" s="19">
        <f>IFERROR(INDEX(Papá!F$4:F$107,MATCH($A80,Papá!$A$4:$A$107,0)),"")</f>
        <v>2</v>
      </c>
      <c r="F80" s="19">
        <f>IFERROR(INDEX(Papá!G$4:G$107,MATCH($A80,Papá!$A$4:$A$107,0)),"")</f>
        <v>1</v>
      </c>
      <c r="G80" s="16" t="str">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t="str">
        <f>IFERROR(INDEX(Papá!H$4:H$107,MATCH($A80,Papá!$A$4:$A$107,0)),"")</f>
        <v>-</v>
      </c>
      <c r="I80" s="19" t="str">
        <f>IFERROR(INDEX(Partidos!$J$4:$J$107,MATCH($A80,Partidos!$A$4:$A$107,0)),"")</f>
        <v>Grupos</v>
      </c>
      <c r="J80" s="16">
        <f>IF(AND(INDEX(Partidos!$J$4:$J$107,MATCH($A80,Partidos!$A$4:$A$107,0))&lt;&gt;"Grupos",INDEX(Partidos!$H$4:$H$107,MATCH($A80,Partidos!$A$4:$A$107,0))="Finalizado",$H80&lt;&gt;"",$H80=INDEX(Partidos!$K$4:$K$107,MATCH($A80,Partidos!$A$4:$A$107,0))),1,0)</f>
        <v>0</v>
      </c>
    </row>
    <row r="81" spans="1:10" x14ac:dyDescent="0.3">
      <c r="A81" s="24">
        <v>26</v>
      </c>
      <c r="B81" s="19" t="str">
        <f>IFERROR(INDEX(Partidos!$D$4:$D$107,MATCH($A81,Partidos!$A$4:$A$107,0)),"")</f>
        <v>Suiza</v>
      </c>
      <c r="C81" s="19" t="str">
        <f>IFERROR(INDEX(Partidos!$E$4:$E$107,MATCH($A81,Partidos!$A$4:$A$107,0)),"")</f>
        <v>Bosnia y Herzegovina</v>
      </c>
      <c r="D81" s="24" t="s">
        <v>264</v>
      </c>
      <c r="E81" s="19">
        <f>IFERROR(INDEX(Diego!F$4:F$107,MATCH($A81,Diego!$A$4:$A$107,0)),"")</f>
        <v>1</v>
      </c>
      <c r="F81" s="19">
        <f>IFERROR(INDEX(Diego!G$4:G$107,MATCH($A81,Diego!$A$4:$A$107,0)),"")</f>
        <v>0</v>
      </c>
      <c r="G81" s="16" t="str">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t="str">
        <f>IFERROR(INDEX(Diego!H$4:H$107,MATCH($A81,Diego!$A$4:$A$107,0)),"")</f>
        <v>-</v>
      </c>
      <c r="I81" s="19" t="str">
        <f>IFERROR(INDEX(Partidos!$J$4:$J$107,MATCH($A81,Partidos!$A$4:$A$107,0)),"")</f>
        <v>Grupos</v>
      </c>
      <c r="J81" s="16">
        <f>IF(AND(INDEX(Partidos!$J$4:$J$107,MATCH($A81,Partidos!$A$4:$A$107,0))&lt;&gt;"Grupos",INDEX(Partidos!$H$4:$H$107,MATCH($A81,Partidos!$A$4:$A$107,0))="Finalizado",$H81&lt;&gt;"",$H81=INDEX(Partidos!$K$4:$K$107,MATCH($A81,Partidos!$A$4:$A$107,0))),1,0)</f>
        <v>0</v>
      </c>
    </row>
    <row r="82" spans="1:10" x14ac:dyDescent="0.3">
      <c r="A82" s="26">
        <v>27</v>
      </c>
      <c r="B82" s="19" t="str">
        <f>IFERROR(INDEX(Partidos!$D$4:$D$107,MATCH($A82,Partidos!$A$4:$A$107,0)),"")</f>
        <v>Canadá</v>
      </c>
      <c r="C82" s="19" t="str">
        <f>IFERROR(INDEX(Partidos!$E$4:$E$107,MATCH($A82,Partidos!$A$4:$A$107,0)),"")</f>
        <v>Catar</v>
      </c>
      <c r="D82" s="26" t="s">
        <v>54</v>
      </c>
      <c r="E82" s="19">
        <f>IFERROR(INDEX(Álvaro!F$4:F$107,MATCH($A82,Álvaro!$A$4:$A$107,0)),"")</f>
        <v>2</v>
      </c>
      <c r="F82" s="19">
        <f>IFERROR(INDEX(Álvaro!G$4:G$107,MATCH($A82,Álvaro!$A$4:$A$107,0)),"")</f>
        <v>0</v>
      </c>
      <c r="G82" s="16" t="str">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t="str">
        <f>IFERROR(INDEX(Álvaro!H$4:H$107,MATCH($A82,Álvaro!$A$4:$A$107,0)),"")</f>
        <v>-</v>
      </c>
      <c r="I82" s="19" t="str">
        <f>IFERROR(INDEX(Partidos!$J$4:$J$107,MATCH($A82,Partidos!$A$4:$A$107,0)),"")</f>
        <v>Grupos</v>
      </c>
      <c r="J82" s="16">
        <f>IF(AND(INDEX(Partidos!$J$4:$J$107,MATCH($A82,Partidos!$A$4:$A$107,0))&lt;&gt;"Grupos",INDEX(Partidos!$H$4:$H$107,MATCH($A82,Partidos!$A$4:$A$107,0))="Finalizado",$H82&lt;&gt;"",$H82=INDEX(Partidos!$K$4:$K$107,MATCH($A82,Partidos!$A$4:$A$107,0))),1,0)</f>
        <v>0</v>
      </c>
    </row>
    <row r="83" spans="1:10" x14ac:dyDescent="0.3">
      <c r="A83" s="24">
        <v>27</v>
      </c>
      <c r="B83" s="19" t="str">
        <f>IFERROR(INDEX(Partidos!$D$4:$D$107,MATCH($A83,Partidos!$A$4:$A$107,0)),"")</f>
        <v>Canadá</v>
      </c>
      <c r="C83" s="19" t="str">
        <f>IFERROR(INDEX(Partidos!$E$4:$E$107,MATCH($A83,Partidos!$A$4:$A$107,0)),"")</f>
        <v>Catar</v>
      </c>
      <c r="D83" s="24" t="s">
        <v>263</v>
      </c>
      <c r="E83" s="19">
        <f>IFERROR(INDEX(Papá!F$4:F$107,MATCH($A83,Papá!$A$4:$A$107,0)),"")</f>
        <v>0</v>
      </c>
      <c r="F83" s="19">
        <f>IFERROR(INDEX(Papá!G$4:G$107,MATCH($A83,Papá!$A$4:$A$107,0)),"")</f>
        <v>0</v>
      </c>
      <c r="G83" s="16" t="str">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t="str">
        <f>IFERROR(INDEX(Papá!H$4:H$107,MATCH($A83,Papá!$A$4:$A$107,0)),"")</f>
        <v>-</v>
      </c>
      <c r="I83" s="19" t="str">
        <f>IFERROR(INDEX(Partidos!$J$4:$J$107,MATCH($A83,Partidos!$A$4:$A$107,0)),"")</f>
        <v>Grupos</v>
      </c>
      <c r="J83" s="16">
        <f>IF(AND(INDEX(Partidos!$J$4:$J$107,MATCH($A83,Partidos!$A$4:$A$107,0))&lt;&gt;"Grupos",INDEX(Partidos!$H$4:$H$107,MATCH($A83,Partidos!$A$4:$A$107,0))="Finalizado",$H83&lt;&gt;"",$H83=INDEX(Partidos!$K$4:$K$107,MATCH($A83,Partidos!$A$4:$A$107,0))),1,0)</f>
        <v>0</v>
      </c>
    </row>
    <row r="84" spans="1:10" x14ac:dyDescent="0.3">
      <c r="A84" s="26">
        <v>27</v>
      </c>
      <c r="B84" s="19" t="str">
        <f>IFERROR(INDEX(Partidos!$D$4:$D$107,MATCH($A84,Partidos!$A$4:$A$107,0)),"")</f>
        <v>Canadá</v>
      </c>
      <c r="C84" s="19" t="str">
        <f>IFERROR(INDEX(Partidos!$E$4:$E$107,MATCH($A84,Partidos!$A$4:$A$107,0)),"")</f>
        <v>Catar</v>
      </c>
      <c r="D84" s="26" t="s">
        <v>264</v>
      </c>
      <c r="E84" s="19">
        <f>IFERROR(INDEX(Diego!F$4:F$107,MATCH($A84,Diego!$A$4:$A$107,0)),"")</f>
        <v>3</v>
      </c>
      <c r="F84" s="19">
        <f>IFERROR(INDEX(Diego!G$4:G$107,MATCH($A84,Diego!$A$4:$A$107,0)),"")</f>
        <v>1</v>
      </c>
      <c r="G84" s="16" t="str">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t="str">
        <f>IFERROR(INDEX(Diego!H$4:H$107,MATCH($A84,Diego!$A$4:$A$107,0)),"")</f>
        <v>-</v>
      </c>
      <c r="I84" s="19" t="str">
        <f>IFERROR(INDEX(Partidos!$J$4:$J$107,MATCH($A84,Partidos!$A$4:$A$107,0)),"")</f>
        <v>Grupos</v>
      </c>
      <c r="J84" s="16">
        <f>IF(AND(INDEX(Partidos!$J$4:$J$107,MATCH($A84,Partidos!$A$4:$A$107,0))&lt;&gt;"Grupos",INDEX(Partidos!$H$4:$H$107,MATCH($A84,Partidos!$A$4:$A$107,0))="Finalizado",$H84&lt;&gt;"",$H84=INDEX(Partidos!$K$4:$K$107,MATCH($A84,Partidos!$A$4:$A$107,0))),1,0)</f>
        <v>0</v>
      </c>
    </row>
    <row r="85" spans="1:10" x14ac:dyDescent="0.3">
      <c r="A85" s="24">
        <v>28</v>
      </c>
      <c r="B85" s="19" t="str">
        <f>IFERROR(INDEX(Partidos!$D$4:$D$107,MATCH($A85,Partidos!$A$4:$A$107,0)),"")</f>
        <v>México</v>
      </c>
      <c r="C85" s="19" t="str">
        <f>IFERROR(INDEX(Partidos!$E$4:$E$107,MATCH($A85,Partidos!$A$4:$A$107,0)),"")</f>
        <v>República de Corea</v>
      </c>
      <c r="D85" s="24" t="s">
        <v>54</v>
      </c>
      <c r="E85" s="19">
        <f>IFERROR(INDEX(Álvaro!F$4:F$107,MATCH($A85,Álvaro!$A$4:$A$107,0)),"")</f>
        <v>1</v>
      </c>
      <c r="F85" s="19">
        <f>IFERROR(INDEX(Álvaro!G$4:G$107,MATCH($A85,Álvaro!$A$4:$A$107,0)),"")</f>
        <v>1</v>
      </c>
      <c r="G85" s="16" t="str">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t="str">
        <f>IFERROR(INDEX(Álvaro!H$4:H$107,MATCH($A85,Álvaro!$A$4:$A$107,0)),"")</f>
        <v>-</v>
      </c>
      <c r="I85" s="19" t="str">
        <f>IFERROR(INDEX(Partidos!$J$4:$J$107,MATCH($A85,Partidos!$A$4:$A$107,0)),"")</f>
        <v>Grupos</v>
      </c>
      <c r="J85" s="16">
        <f>IF(AND(INDEX(Partidos!$J$4:$J$107,MATCH($A85,Partidos!$A$4:$A$107,0))&lt;&gt;"Grupos",INDEX(Partidos!$H$4:$H$107,MATCH($A85,Partidos!$A$4:$A$107,0))="Finalizado",$H85&lt;&gt;"",$H85=INDEX(Partidos!$K$4:$K$107,MATCH($A85,Partidos!$A$4:$A$107,0))),1,0)</f>
        <v>0</v>
      </c>
    </row>
    <row r="86" spans="1:10" x14ac:dyDescent="0.3">
      <c r="A86" s="26">
        <v>28</v>
      </c>
      <c r="B86" s="19" t="str">
        <f>IFERROR(INDEX(Partidos!$D$4:$D$107,MATCH($A86,Partidos!$A$4:$A$107,0)),"")</f>
        <v>México</v>
      </c>
      <c r="C86" s="19" t="str">
        <f>IFERROR(INDEX(Partidos!$E$4:$E$107,MATCH($A86,Partidos!$A$4:$A$107,0)),"")</f>
        <v>República de Corea</v>
      </c>
      <c r="D86" s="26" t="s">
        <v>263</v>
      </c>
      <c r="E86" s="19">
        <f>IFERROR(INDEX(Papá!F$4:F$107,MATCH($A86,Papá!$A$4:$A$107,0)),"")</f>
        <v>2</v>
      </c>
      <c r="F86" s="19">
        <f>IFERROR(INDEX(Papá!G$4:G$107,MATCH($A86,Papá!$A$4:$A$107,0)),"")</f>
        <v>2</v>
      </c>
      <c r="G86" s="16" t="str">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t="str">
        <f>IFERROR(INDEX(Papá!H$4:H$107,MATCH($A86,Papá!$A$4:$A$107,0)),"")</f>
        <v>-</v>
      </c>
      <c r="I86" s="19" t="str">
        <f>IFERROR(INDEX(Partidos!$J$4:$J$107,MATCH($A86,Partidos!$A$4:$A$107,0)),"")</f>
        <v>Grupos</v>
      </c>
      <c r="J86" s="16">
        <f>IF(AND(INDEX(Partidos!$J$4:$J$107,MATCH($A86,Partidos!$A$4:$A$107,0))&lt;&gt;"Grupos",INDEX(Partidos!$H$4:$H$107,MATCH($A86,Partidos!$A$4:$A$107,0))="Finalizado",$H86&lt;&gt;"",$H86=INDEX(Partidos!$K$4:$K$107,MATCH($A86,Partidos!$A$4:$A$107,0))),1,0)</f>
        <v>0</v>
      </c>
    </row>
    <row r="87" spans="1:10" x14ac:dyDescent="0.3">
      <c r="A87" s="24">
        <v>28</v>
      </c>
      <c r="B87" s="19" t="str">
        <f>IFERROR(INDEX(Partidos!$D$4:$D$107,MATCH($A87,Partidos!$A$4:$A$107,0)),"")</f>
        <v>México</v>
      </c>
      <c r="C87" s="19" t="str">
        <f>IFERROR(INDEX(Partidos!$E$4:$E$107,MATCH($A87,Partidos!$A$4:$A$107,0)),"")</f>
        <v>República de Corea</v>
      </c>
      <c r="D87" s="24" t="s">
        <v>264</v>
      </c>
      <c r="E87" s="19">
        <f>IFERROR(INDEX(Diego!F$4:F$107,MATCH($A87,Diego!$A$4:$A$107,0)),"")</f>
        <v>1</v>
      </c>
      <c r="F87" s="19">
        <f>IFERROR(INDEX(Diego!G$4:G$107,MATCH($A87,Diego!$A$4:$A$107,0)),"")</f>
        <v>1</v>
      </c>
      <c r="G87" s="16" t="str">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t="str">
        <f>IFERROR(INDEX(Diego!H$4:H$107,MATCH($A87,Diego!$A$4:$A$107,0)),"")</f>
        <v>-</v>
      </c>
      <c r="I87" s="19" t="str">
        <f>IFERROR(INDEX(Partidos!$J$4:$J$107,MATCH($A87,Partidos!$A$4:$A$107,0)),"")</f>
        <v>Grupos</v>
      </c>
      <c r="J87" s="16">
        <f>IF(AND(INDEX(Partidos!$J$4:$J$107,MATCH($A87,Partidos!$A$4:$A$107,0))&lt;&gt;"Grupos",INDEX(Partidos!$H$4:$H$107,MATCH($A87,Partidos!$A$4:$A$107,0))="Finalizado",$H87&lt;&gt;"",$H87=INDEX(Partidos!$K$4:$K$107,MATCH($A87,Partidos!$A$4:$A$107,0))),1,0)</f>
        <v>0</v>
      </c>
    </row>
    <row r="88" spans="1:10" x14ac:dyDescent="0.3">
      <c r="A88" s="26">
        <v>29</v>
      </c>
      <c r="B88" s="19" t="str">
        <f>IFERROR(INDEX(Partidos!$D$4:$D$107,MATCH($A88,Partidos!$A$4:$A$107,0)),"")</f>
        <v>Estados Unidos</v>
      </c>
      <c r="C88" s="19" t="str">
        <f>IFERROR(INDEX(Partidos!$E$4:$E$107,MATCH($A88,Partidos!$A$4:$A$107,0)),"")</f>
        <v>Australia</v>
      </c>
      <c r="D88" s="26" t="s">
        <v>54</v>
      </c>
      <c r="E88" s="19">
        <f>IFERROR(INDEX(Álvaro!F$4:F$107,MATCH($A88,Álvaro!$A$4:$A$107,0)),"")</f>
        <v>1</v>
      </c>
      <c r="F88" s="19">
        <f>IFERROR(INDEX(Álvaro!G$4:G$107,MATCH($A88,Álvaro!$A$4:$A$107,0)),"")</f>
        <v>0</v>
      </c>
      <c r="G88" s="16" t="str">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t="str">
        <f>IFERROR(INDEX(Álvaro!H$4:H$107,MATCH($A88,Álvaro!$A$4:$A$107,0)),"")</f>
        <v>-</v>
      </c>
      <c r="I88" s="19" t="str">
        <f>IFERROR(INDEX(Partidos!$J$4:$J$107,MATCH($A88,Partidos!$A$4:$A$107,0)),"")</f>
        <v>Grupos</v>
      </c>
      <c r="J88" s="16">
        <f>IF(AND(INDEX(Partidos!$J$4:$J$107,MATCH($A88,Partidos!$A$4:$A$107,0))&lt;&gt;"Grupos",INDEX(Partidos!$H$4:$H$107,MATCH($A88,Partidos!$A$4:$A$107,0))="Finalizado",$H88&lt;&gt;"",$H88=INDEX(Partidos!$K$4:$K$107,MATCH($A88,Partidos!$A$4:$A$107,0))),1,0)</f>
        <v>0</v>
      </c>
    </row>
    <row r="89" spans="1:10" x14ac:dyDescent="0.3">
      <c r="A89" s="24">
        <v>29</v>
      </c>
      <c r="B89" s="19" t="str">
        <f>IFERROR(INDEX(Partidos!$D$4:$D$107,MATCH($A89,Partidos!$A$4:$A$107,0)),"")</f>
        <v>Estados Unidos</v>
      </c>
      <c r="C89" s="19" t="str">
        <f>IFERROR(INDEX(Partidos!$E$4:$E$107,MATCH($A89,Partidos!$A$4:$A$107,0)),"")</f>
        <v>Australia</v>
      </c>
      <c r="D89" s="24" t="s">
        <v>263</v>
      </c>
      <c r="E89" s="19">
        <f>IFERROR(INDEX(Papá!F$4:F$107,MATCH($A89,Papá!$A$4:$A$107,0)),"")</f>
        <v>1</v>
      </c>
      <c r="F89" s="19">
        <f>IFERROR(INDEX(Papá!G$4:G$107,MATCH($A89,Papá!$A$4:$A$107,0)),"")</f>
        <v>0</v>
      </c>
      <c r="G89" s="16" t="str">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t="str">
        <f>IFERROR(INDEX(Papá!H$4:H$107,MATCH($A89,Papá!$A$4:$A$107,0)),"")</f>
        <v>-</v>
      </c>
      <c r="I89" s="19" t="str">
        <f>IFERROR(INDEX(Partidos!$J$4:$J$107,MATCH($A89,Partidos!$A$4:$A$107,0)),"")</f>
        <v>Grupos</v>
      </c>
      <c r="J89" s="16">
        <f>IF(AND(INDEX(Partidos!$J$4:$J$107,MATCH($A89,Partidos!$A$4:$A$107,0))&lt;&gt;"Grupos",INDEX(Partidos!$H$4:$H$107,MATCH($A89,Partidos!$A$4:$A$107,0))="Finalizado",$H89&lt;&gt;"",$H89=INDEX(Partidos!$K$4:$K$107,MATCH($A89,Partidos!$A$4:$A$107,0))),1,0)</f>
        <v>0</v>
      </c>
    </row>
    <row r="90" spans="1:10" x14ac:dyDescent="0.3">
      <c r="A90" s="26">
        <v>29</v>
      </c>
      <c r="B90" s="19" t="str">
        <f>IFERROR(INDEX(Partidos!$D$4:$D$107,MATCH($A90,Partidos!$A$4:$A$107,0)),"")</f>
        <v>Estados Unidos</v>
      </c>
      <c r="C90" s="19" t="str">
        <f>IFERROR(INDEX(Partidos!$E$4:$E$107,MATCH($A90,Partidos!$A$4:$A$107,0)),"")</f>
        <v>Australia</v>
      </c>
      <c r="D90" s="26" t="s">
        <v>264</v>
      </c>
      <c r="E90" s="19">
        <f>IFERROR(INDEX(Diego!F$4:F$107,MATCH($A90,Diego!$A$4:$A$107,0)),"")</f>
        <v>3</v>
      </c>
      <c r="F90" s="19">
        <f>IFERROR(INDEX(Diego!G$4:G$107,MATCH($A90,Diego!$A$4:$A$107,0)),"")</f>
        <v>0</v>
      </c>
      <c r="G90" s="16" t="str">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t="str">
        <f>IFERROR(INDEX(Diego!H$4:H$107,MATCH($A90,Diego!$A$4:$A$107,0)),"")</f>
        <v>-</v>
      </c>
      <c r="I90" s="19" t="str">
        <f>IFERROR(INDEX(Partidos!$J$4:$J$107,MATCH($A90,Partidos!$A$4:$A$107,0)),"")</f>
        <v>Grupos</v>
      </c>
      <c r="J90" s="16">
        <f>IF(AND(INDEX(Partidos!$J$4:$J$107,MATCH($A90,Partidos!$A$4:$A$107,0))&lt;&gt;"Grupos",INDEX(Partidos!$H$4:$H$107,MATCH($A90,Partidos!$A$4:$A$107,0))="Finalizado",$H90&lt;&gt;"",$H90=INDEX(Partidos!$K$4:$K$107,MATCH($A90,Partidos!$A$4:$A$107,0))),1,0)</f>
        <v>0</v>
      </c>
    </row>
    <row r="91" spans="1:10" x14ac:dyDescent="0.3">
      <c r="A91" s="24">
        <v>30</v>
      </c>
      <c r="B91" s="19" t="str">
        <f>IFERROR(INDEX(Partidos!$D$4:$D$107,MATCH($A91,Partidos!$A$4:$A$107,0)),"")</f>
        <v>Escocia</v>
      </c>
      <c r="C91" s="19" t="str">
        <f>IFERROR(INDEX(Partidos!$E$4:$E$107,MATCH($A91,Partidos!$A$4:$A$107,0)),"")</f>
        <v>Marruecos</v>
      </c>
      <c r="D91" s="24" t="s">
        <v>54</v>
      </c>
      <c r="E91" s="19">
        <f>IFERROR(INDEX(Álvaro!F$4:F$107,MATCH($A91,Álvaro!$A$4:$A$107,0)),"")</f>
        <v>0</v>
      </c>
      <c r="F91" s="19">
        <f>IFERROR(INDEX(Álvaro!G$4:G$107,MATCH($A91,Álvaro!$A$4:$A$107,0)),"")</f>
        <v>1</v>
      </c>
      <c r="G91" s="16" t="str">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t="str">
        <f>IFERROR(INDEX(Álvaro!H$4:H$107,MATCH($A91,Álvaro!$A$4:$A$107,0)),"")</f>
        <v>-</v>
      </c>
      <c r="I91" s="19" t="str">
        <f>IFERROR(INDEX(Partidos!$J$4:$J$107,MATCH($A91,Partidos!$A$4:$A$107,0)),"")</f>
        <v>Grupos</v>
      </c>
      <c r="J91" s="16">
        <f>IF(AND(INDEX(Partidos!$J$4:$J$107,MATCH($A91,Partidos!$A$4:$A$107,0))&lt;&gt;"Grupos",INDEX(Partidos!$H$4:$H$107,MATCH($A91,Partidos!$A$4:$A$107,0))="Finalizado",$H91&lt;&gt;"",$H91=INDEX(Partidos!$K$4:$K$107,MATCH($A91,Partidos!$A$4:$A$107,0))),1,0)</f>
        <v>0</v>
      </c>
    </row>
    <row r="92" spans="1:10" x14ac:dyDescent="0.3">
      <c r="A92" s="26">
        <v>30</v>
      </c>
      <c r="B92" s="19" t="str">
        <f>IFERROR(INDEX(Partidos!$D$4:$D$107,MATCH($A92,Partidos!$A$4:$A$107,0)),"")</f>
        <v>Escocia</v>
      </c>
      <c r="C92" s="19" t="str">
        <f>IFERROR(INDEX(Partidos!$E$4:$E$107,MATCH($A92,Partidos!$A$4:$A$107,0)),"")</f>
        <v>Marruecos</v>
      </c>
      <c r="D92" s="26" t="s">
        <v>263</v>
      </c>
      <c r="E92" s="19">
        <f>IFERROR(INDEX(Papá!F$4:F$107,MATCH($A92,Papá!$A$4:$A$107,0)),"")</f>
        <v>1</v>
      </c>
      <c r="F92" s="19">
        <f>IFERROR(INDEX(Papá!G$4:G$107,MATCH($A92,Papá!$A$4:$A$107,0)),"")</f>
        <v>2</v>
      </c>
      <c r="G92" s="16" t="str">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t="str">
        <f>IFERROR(INDEX(Papá!H$4:H$107,MATCH($A92,Papá!$A$4:$A$107,0)),"")</f>
        <v>-</v>
      </c>
      <c r="I92" s="19" t="str">
        <f>IFERROR(INDEX(Partidos!$J$4:$J$107,MATCH($A92,Partidos!$A$4:$A$107,0)),"")</f>
        <v>Grupos</v>
      </c>
      <c r="J92" s="16">
        <f>IF(AND(INDEX(Partidos!$J$4:$J$107,MATCH($A92,Partidos!$A$4:$A$107,0))&lt;&gt;"Grupos",INDEX(Partidos!$H$4:$H$107,MATCH($A92,Partidos!$A$4:$A$107,0))="Finalizado",$H92&lt;&gt;"",$H92=INDEX(Partidos!$K$4:$K$107,MATCH($A92,Partidos!$A$4:$A$107,0))),1,0)</f>
        <v>0</v>
      </c>
    </row>
    <row r="93" spans="1:10" x14ac:dyDescent="0.3">
      <c r="A93" s="24">
        <v>30</v>
      </c>
      <c r="B93" s="19" t="str">
        <f>IFERROR(INDEX(Partidos!$D$4:$D$107,MATCH($A93,Partidos!$A$4:$A$107,0)),"")</f>
        <v>Escocia</v>
      </c>
      <c r="C93" s="19" t="str">
        <f>IFERROR(INDEX(Partidos!$E$4:$E$107,MATCH($A93,Partidos!$A$4:$A$107,0)),"")</f>
        <v>Marruecos</v>
      </c>
      <c r="D93" s="24" t="s">
        <v>264</v>
      </c>
      <c r="E93" s="19">
        <f>IFERROR(INDEX(Diego!F$4:F$107,MATCH($A93,Diego!$A$4:$A$107,0)),"")</f>
        <v>1</v>
      </c>
      <c r="F93" s="19">
        <f>IFERROR(INDEX(Diego!G$4:G$107,MATCH($A93,Diego!$A$4:$A$107,0)),"")</f>
        <v>3</v>
      </c>
      <c r="G93" s="16" t="str">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t="str">
        <f>IFERROR(INDEX(Diego!H$4:H$107,MATCH($A93,Diego!$A$4:$A$107,0)),"")</f>
        <v>-</v>
      </c>
      <c r="I93" s="19" t="str">
        <f>IFERROR(INDEX(Partidos!$J$4:$J$107,MATCH($A93,Partidos!$A$4:$A$107,0)),"")</f>
        <v>Grupos</v>
      </c>
      <c r="J93" s="16">
        <f>IF(AND(INDEX(Partidos!$J$4:$J$107,MATCH($A93,Partidos!$A$4:$A$107,0))&lt;&gt;"Grupos",INDEX(Partidos!$H$4:$H$107,MATCH($A93,Partidos!$A$4:$A$107,0))="Finalizado",$H93&lt;&gt;"",$H93=INDEX(Partidos!$K$4:$K$107,MATCH($A93,Partidos!$A$4:$A$107,0))),1,0)</f>
        <v>0</v>
      </c>
    </row>
    <row r="94" spans="1:10" x14ac:dyDescent="0.3">
      <c r="A94" s="26">
        <v>31</v>
      </c>
      <c r="B94" s="19" t="str">
        <f>IFERROR(INDEX(Partidos!$D$4:$D$107,MATCH($A94,Partidos!$A$4:$A$107,0)),"")</f>
        <v>Brasil</v>
      </c>
      <c r="C94" s="19" t="str">
        <f>IFERROR(INDEX(Partidos!$E$4:$E$107,MATCH($A94,Partidos!$A$4:$A$107,0)),"")</f>
        <v>Haití</v>
      </c>
      <c r="D94" s="26" t="s">
        <v>54</v>
      </c>
      <c r="E94" s="19">
        <f>IFERROR(INDEX(Álvaro!F$4:F$107,MATCH($A94,Álvaro!$A$4:$A$107,0)),"")</f>
        <v>3</v>
      </c>
      <c r="F94" s="19">
        <f>IFERROR(INDEX(Álvaro!G$4:G$107,MATCH($A94,Álvaro!$A$4:$A$107,0)),"")</f>
        <v>0</v>
      </c>
      <c r="G94" s="16" t="str">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t="str">
        <f>IFERROR(INDEX(Álvaro!H$4:H$107,MATCH($A94,Álvaro!$A$4:$A$107,0)),"")</f>
        <v>-</v>
      </c>
      <c r="I94" s="19" t="str">
        <f>IFERROR(INDEX(Partidos!$J$4:$J$107,MATCH($A94,Partidos!$A$4:$A$107,0)),"")</f>
        <v>Grupos</v>
      </c>
      <c r="J94" s="16">
        <f>IF(AND(INDEX(Partidos!$J$4:$J$107,MATCH($A94,Partidos!$A$4:$A$107,0))&lt;&gt;"Grupos",INDEX(Partidos!$H$4:$H$107,MATCH($A94,Partidos!$A$4:$A$107,0))="Finalizado",$H94&lt;&gt;"",$H94=INDEX(Partidos!$K$4:$K$107,MATCH($A94,Partidos!$A$4:$A$107,0))),1,0)</f>
        <v>0</v>
      </c>
    </row>
    <row r="95" spans="1:10" x14ac:dyDescent="0.3">
      <c r="A95" s="24">
        <v>31</v>
      </c>
      <c r="B95" s="19" t="str">
        <f>IFERROR(INDEX(Partidos!$D$4:$D$107,MATCH($A95,Partidos!$A$4:$A$107,0)),"")</f>
        <v>Brasil</v>
      </c>
      <c r="C95" s="19" t="str">
        <f>IFERROR(INDEX(Partidos!$E$4:$E$107,MATCH($A95,Partidos!$A$4:$A$107,0)),"")</f>
        <v>Haití</v>
      </c>
      <c r="D95" s="24" t="s">
        <v>263</v>
      </c>
      <c r="E95" s="19">
        <f>IFERROR(INDEX(Papá!F$4:F$107,MATCH($A95,Papá!$A$4:$A$107,0)),"")</f>
        <v>3</v>
      </c>
      <c r="F95" s="19">
        <f>IFERROR(INDEX(Papá!G$4:G$107,MATCH($A95,Papá!$A$4:$A$107,0)),"")</f>
        <v>0</v>
      </c>
      <c r="G95" s="16" t="str">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t="str">
        <f>IFERROR(INDEX(Papá!H$4:H$107,MATCH($A95,Papá!$A$4:$A$107,0)),"")</f>
        <v>-</v>
      </c>
      <c r="I95" s="19" t="str">
        <f>IFERROR(INDEX(Partidos!$J$4:$J$107,MATCH($A95,Partidos!$A$4:$A$107,0)),"")</f>
        <v>Grupos</v>
      </c>
      <c r="J95" s="16">
        <f>IF(AND(INDEX(Partidos!$J$4:$J$107,MATCH($A95,Partidos!$A$4:$A$107,0))&lt;&gt;"Grupos",INDEX(Partidos!$H$4:$H$107,MATCH($A95,Partidos!$A$4:$A$107,0))="Finalizado",$H95&lt;&gt;"",$H95=INDEX(Partidos!$K$4:$K$107,MATCH($A95,Partidos!$A$4:$A$107,0))),1,0)</f>
        <v>0</v>
      </c>
    </row>
    <row r="96" spans="1:10" x14ac:dyDescent="0.3">
      <c r="A96" s="26">
        <v>31</v>
      </c>
      <c r="B96" s="19" t="str">
        <f>IFERROR(INDEX(Partidos!$D$4:$D$107,MATCH($A96,Partidos!$A$4:$A$107,0)),"")</f>
        <v>Brasil</v>
      </c>
      <c r="C96" s="19" t="str">
        <f>IFERROR(INDEX(Partidos!$E$4:$E$107,MATCH($A96,Partidos!$A$4:$A$107,0)),"")</f>
        <v>Haití</v>
      </c>
      <c r="D96" s="26" t="s">
        <v>264</v>
      </c>
      <c r="E96" s="19">
        <f>IFERROR(INDEX(Diego!F$4:F$107,MATCH($A96,Diego!$A$4:$A$107,0)),"")</f>
        <v>4</v>
      </c>
      <c r="F96" s="19">
        <f>IFERROR(INDEX(Diego!G$4:G$107,MATCH($A96,Diego!$A$4:$A$107,0)),"")</f>
        <v>0</v>
      </c>
      <c r="G96" s="16" t="str">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t="str">
        <f>IFERROR(INDEX(Diego!H$4:H$107,MATCH($A96,Diego!$A$4:$A$107,0)),"")</f>
        <v>-</v>
      </c>
      <c r="I96" s="19" t="str">
        <f>IFERROR(INDEX(Partidos!$J$4:$J$107,MATCH($A96,Partidos!$A$4:$A$107,0)),"")</f>
        <v>Grupos</v>
      </c>
      <c r="J96" s="16">
        <f>IF(AND(INDEX(Partidos!$J$4:$J$107,MATCH($A96,Partidos!$A$4:$A$107,0))&lt;&gt;"Grupos",INDEX(Partidos!$H$4:$H$107,MATCH($A96,Partidos!$A$4:$A$107,0))="Finalizado",$H96&lt;&gt;"",$H96=INDEX(Partidos!$K$4:$K$107,MATCH($A96,Partidos!$A$4:$A$107,0))),1,0)</f>
        <v>0</v>
      </c>
    </row>
    <row r="97" spans="1:10" x14ac:dyDescent="0.3">
      <c r="A97" s="24">
        <v>32</v>
      </c>
      <c r="B97" s="19" t="str">
        <f>IFERROR(INDEX(Partidos!$D$4:$D$107,MATCH($A97,Partidos!$A$4:$A$107,0)),"")</f>
        <v>Turquía</v>
      </c>
      <c r="C97" s="19" t="str">
        <f>IFERROR(INDEX(Partidos!$E$4:$E$107,MATCH($A97,Partidos!$A$4:$A$107,0)),"")</f>
        <v>Paraguay</v>
      </c>
      <c r="D97" s="24" t="s">
        <v>54</v>
      </c>
      <c r="E97" s="19">
        <f>IFERROR(INDEX(Álvaro!F$4:F$107,MATCH($A97,Álvaro!$A$4:$A$107,0)),"")</f>
        <v>1</v>
      </c>
      <c r="F97" s="19">
        <f>IFERROR(INDEX(Álvaro!G$4:G$107,MATCH($A97,Álvaro!$A$4:$A$107,0)),"")</f>
        <v>1</v>
      </c>
      <c r="G97" s="16" t="str">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t="str">
        <f>IFERROR(INDEX(Álvaro!H$4:H$107,MATCH($A97,Álvaro!$A$4:$A$107,0)),"")</f>
        <v>-</v>
      </c>
      <c r="I97" s="19" t="str">
        <f>IFERROR(INDEX(Partidos!$J$4:$J$107,MATCH($A97,Partidos!$A$4:$A$107,0)),"")</f>
        <v>Grupos</v>
      </c>
      <c r="J97" s="16">
        <f>IF(AND(INDEX(Partidos!$J$4:$J$107,MATCH($A97,Partidos!$A$4:$A$107,0))&lt;&gt;"Grupos",INDEX(Partidos!$H$4:$H$107,MATCH($A97,Partidos!$A$4:$A$107,0))="Finalizado",$H97&lt;&gt;"",$H97=INDEX(Partidos!$K$4:$K$107,MATCH($A97,Partidos!$A$4:$A$107,0))),1,0)</f>
        <v>0</v>
      </c>
    </row>
    <row r="98" spans="1:10" x14ac:dyDescent="0.3">
      <c r="A98" s="26">
        <v>32</v>
      </c>
      <c r="B98" s="19" t="str">
        <f>IFERROR(INDEX(Partidos!$D$4:$D$107,MATCH($A98,Partidos!$A$4:$A$107,0)),"")</f>
        <v>Turquía</v>
      </c>
      <c r="C98" s="19" t="str">
        <f>IFERROR(INDEX(Partidos!$E$4:$E$107,MATCH($A98,Partidos!$A$4:$A$107,0)),"")</f>
        <v>Paraguay</v>
      </c>
      <c r="D98" s="26" t="s">
        <v>263</v>
      </c>
      <c r="E98" s="19">
        <f>IFERROR(INDEX(Papá!F$4:F$107,MATCH($A98,Papá!$A$4:$A$107,0)),"")</f>
        <v>3</v>
      </c>
      <c r="F98" s="19">
        <f>IFERROR(INDEX(Papá!G$4:G$107,MATCH($A98,Papá!$A$4:$A$107,0)),"")</f>
        <v>1</v>
      </c>
      <c r="G98" s="16" t="str">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t="str">
        <f>IFERROR(INDEX(Papá!H$4:H$107,MATCH($A98,Papá!$A$4:$A$107,0)),"")</f>
        <v>-</v>
      </c>
      <c r="I98" s="19" t="str">
        <f>IFERROR(INDEX(Partidos!$J$4:$J$107,MATCH($A98,Partidos!$A$4:$A$107,0)),"")</f>
        <v>Grupos</v>
      </c>
      <c r="J98" s="16">
        <f>IF(AND(INDEX(Partidos!$J$4:$J$107,MATCH($A98,Partidos!$A$4:$A$107,0))&lt;&gt;"Grupos",INDEX(Partidos!$H$4:$H$107,MATCH($A98,Partidos!$A$4:$A$107,0))="Finalizado",$H98&lt;&gt;"",$H98=INDEX(Partidos!$K$4:$K$107,MATCH($A98,Partidos!$A$4:$A$107,0))),1,0)</f>
        <v>0</v>
      </c>
    </row>
    <row r="99" spans="1:10" x14ac:dyDescent="0.3">
      <c r="A99" s="24">
        <v>32</v>
      </c>
      <c r="B99" s="19" t="str">
        <f>IFERROR(INDEX(Partidos!$D$4:$D$107,MATCH($A99,Partidos!$A$4:$A$107,0)),"")</f>
        <v>Turquía</v>
      </c>
      <c r="C99" s="19" t="str">
        <f>IFERROR(INDEX(Partidos!$E$4:$E$107,MATCH($A99,Partidos!$A$4:$A$107,0)),"")</f>
        <v>Paraguay</v>
      </c>
      <c r="D99" s="24" t="s">
        <v>264</v>
      </c>
      <c r="E99" s="19">
        <f>IFERROR(INDEX(Diego!F$4:F$107,MATCH($A99,Diego!$A$4:$A$107,0)),"")</f>
        <v>3</v>
      </c>
      <c r="F99" s="19">
        <f>IFERROR(INDEX(Diego!G$4:G$107,MATCH($A99,Diego!$A$4:$A$107,0)),"")</f>
        <v>1</v>
      </c>
      <c r="G99" s="16" t="str">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t="str">
        <f>IFERROR(INDEX(Diego!H$4:H$107,MATCH($A99,Diego!$A$4:$A$107,0)),"")</f>
        <v>-</v>
      </c>
      <c r="I99" s="19" t="str">
        <f>IFERROR(INDEX(Partidos!$J$4:$J$107,MATCH($A99,Partidos!$A$4:$A$107,0)),"")</f>
        <v>Grupos</v>
      </c>
      <c r="J99" s="16">
        <f>IF(AND(INDEX(Partidos!$J$4:$J$107,MATCH($A99,Partidos!$A$4:$A$107,0))&lt;&gt;"Grupos",INDEX(Partidos!$H$4:$H$107,MATCH($A99,Partidos!$A$4:$A$107,0))="Finalizado",$H99&lt;&gt;"",$H99=INDEX(Partidos!$K$4:$K$107,MATCH($A99,Partidos!$A$4:$A$107,0))),1,0)</f>
        <v>0</v>
      </c>
    </row>
    <row r="100" spans="1:10" x14ac:dyDescent="0.3">
      <c r="A100" s="26">
        <v>33</v>
      </c>
      <c r="B100" s="19" t="str">
        <f>IFERROR(INDEX(Partidos!$D$4:$D$107,MATCH($A100,Partidos!$A$4:$A$107,0)),"")</f>
        <v>Países Bajos</v>
      </c>
      <c r="C100" s="19" t="str">
        <f>IFERROR(INDEX(Partidos!$E$4:$E$107,MATCH($A100,Partidos!$A$4:$A$107,0)),"")</f>
        <v>Suecia</v>
      </c>
      <c r="D100" s="26" t="s">
        <v>54</v>
      </c>
      <c r="E100" s="19">
        <f>IFERROR(INDEX(Álvaro!F$4:F$107,MATCH($A100,Álvaro!$A$4:$A$107,0)),"")</f>
        <v>1</v>
      </c>
      <c r="F100" s="19">
        <f>IFERROR(INDEX(Álvaro!G$4:G$107,MATCH($A100,Álvaro!$A$4:$A$107,0)),"")</f>
        <v>0</v>
      </c>
      <c r="G100" s="16" t="str">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t="str">
        <f>IFERROR(INDEX(Álvaro!H$4:H$107,MATCH($A100,Álvaro!$A$4:$A$107,0)),"")</f>
        <v>-</v>
      </c>
      <c r="I100" s="19" t="str">
        <f>IFERROR(INDEX(Partidos!$J$4:$J$107,MATCH($A100,Partidos!$A$4:$A$107,0)),"")</f>
        <v>Grupos</v>
      </c>
      <c r="J100" s="16">
        <f>IF(AND(INDEX(Partidos!$J$4:$J$107,MATCH($A100,Partidos!$A$4:$A$107,0))&lt;&gt;"Grupos",INDEX(Partidos!$H$4:$H$107,MATCH($A100,Partidos!$A$4:$A$107,0))="Finalizado",$H100&lt;&gt;"",$H100=INDEX(Partidos!$K$4:$K$107,MATCH($A100,Partidos!$A$4:$A$107,0))),1,0)</f>
        <v>0</v>
      </c>
    </row>
    <row r="101" spans="1:10" x14ac:dyDescent="0.3">
      <c r="A101" s="24">
        <v>33</v>
      </c>
      <c r="B101" s="19" t="str">
        <f>IFERROR(INDEX(Partidos!$D$4:$D$107,MATCH($A101,Partidos!$A$4:$A$107,0)),"")</f>
        <v>Países Bajos</v>
      </c>
      <c r="C101" s="19" t="str">
        <f>IFERROR(INDEX(Partidos!$E$4:$E$107,MATCH($A101,Partidos!$A$4:$A$107,0)),"")</f>
        <v>Suecia</v>
      </c>
      <c r="D101" s="24" t="s">
        <v>263</v>
      </c>
      <c r="E101" s="19">
        <f>IFERROR(INDEX(Papá!F$4:F$107,MATCH($A101,Papá!$A$4:$A$107,0)),"")</f>
        <v>2</v>
      </c>
      <c r="F101" s="19">
        <f>IFERROR(INDEX(Papá!G$4:G$107,MATCH($A101,Papá!$A$4:$A$107,0)),"")</f>
        <v>1</v>
      </c>
      <c r="G101" s="16" t="str">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t="str">
        <f>IFERROR(INDEX(Papá!H$4:H$107,MATCH($A101,Papá!$A$4:$A$107,0)),"")</f>
        <v>-</v>
      </c>
      <c r="I101" s="19" t="str">
        <f>IFERROR(INDEX(Partidos!$J$4:$J$107,MATCH($A101,Partidos!$A$4:$A$107,0)),"")</f>
        <v>Grupos</v>
      </c>
      <c r="J101" s="16">
        <f>IF(AND(INDEX(Partidos!$J$4:$J$107,MATCH($A101,Partidos!$A$4:$A$107,0))&lt;&gt;"Grupos",INDEX(Partidos!$H$4:$H$107,MATCH($A101,Partidos!$A$4:$A$107,0))="Finalizado",$H101&lt;&gt;"",$H101=INDEX(Partidos!$K$4:$K$107,MATCH($A101,Partidos!$A$4:$A$107,0))),1,0)</f>
        <v>0</v>
      </c>
    </row>
    <row r="102" spans="1:10" x14ac:dyDescent="0.3">
      <c r="A102" s="26">
        <v>33</v>
      </c>
      <c r="B102" s="19" t="str">
        <f>IFERROR(INDEX(Partidos!$D$4:$D$107,MATCH($A102,Partidos!$A$4:$A$107,0)),"")</f>
        <v>Países Bajos</v>
      </c>
      <c r="C102" s="19" t="str">
        <f>IFERROR(INDEX(Partidos!$E$4:$E$107,MATCH($A102,Partidos!$A$4:$A$107,0)),"")</f>
        <v>Suecia</v>
      </c>
      <c r="D102" s="26" t="s">
        <v>264</v>
      </c>
      <c r="E102" s="19">
        <f>IFERROR(INDEX(Diego!F$4:F$107,MATCH($A102,Diego!$A$4:$A$107,0)),"")</f>
        <v>1</v>
      </c>
      <c r="F102" s="19">
        <f>IFERROR(INDEX(Diego!G$4:G$107,MATCH($A102,Diego!$A$4:$A$107,0)),"")</f>
        <v>1</v>
      </c>
      <c r="G102" s="16" t="str">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t="str">
        <f>IFERROR(INDEX(Diego!H$4:H$107,MATCH($A102,Diego!$A$4:$A$107,0)),"")</f>
        <v>-</v>
      </c>
      <c r="I102" s="19" t="str">
        <f>IFERROR(INDEX(Partidos!$J$4:$J$107,MATCH($A102,Partidos!$A$4:$A$107,0)),"")</f>
        <v>Grupos</v>
      </c>
      <c r="J102" s="16">
        <f>IF(AND(INDEX(Partidos!$J$4:$J$107,MATCH($A102,Partidos!$A$4:$A$107,0))&lt;&gt;"Grupos",INDEX(Partidos!$H$4:$H$107,MATCH($A102,Partidos!$A$4:$A$107,0))="Finalizado",$H102&lt;&gt;"",$H102=INDEX(Partidos!$K$4:$K$107,MATCH($A102,Partidos!$A$4:$A$107,0))),1,0)</f>
        <v>0</v>
      </c>
    </row>
    <row r="103" spans="1:10" x14ac:dyDescent="0.3">
      <c r="A103" s="24">
        <v>34</v>
      </c>
      <c r="B103" s="19" t="str">
        <f>IFERROR(INDEX(Partidos!$D$4:$D$107,MATCH($A103,Partidos!$A$4:$A$107,0)),"")</f>
        <v>Alemania</v>
      </c>
      <c r="C103" s="19" t="str">
        <f>IFERROR(INDEX(Partidos!$E$4:$E$107,MATCH($A103,Partidos!$A$4:$A$107,0)),"")</f>
        <v>Costa de Marfil</v>
      </c>
      <c r="D103" s="24" t="s">
        <v>54</v>
      </c>
      <c r="E103" s="19">
        <f>IFERROR(INDEX(Álvaro!F$4:F$107,MATCH($A103,Álvaro!$A$4:$A$107,0)),"")</f>
        <v>2</v>
      </c>
      <c r="F103" s="19">
        <f>IFERROR(INDEX(Álvaro!G$4:G$107,MATCH($A103,Álvaro!$A$4:$A$107,0)),"")</f>
        <v>0</v>
      </c>
      <c r="G103" s="16" t="str">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t="str">
        <f>IFERROR(INDEX(Álvaro!H$4:H$107,MATCH($A103,Álvaro!$A$4:$A$107,0)),"")</f>
        <v>-</v>
      </c>
      <c r="I103" s="19" t="str">
        <f>IFERROR(INDEX(Partidos!$J$4:$J$107,MATCH($A103,Partidos!$A$4:$A$107,0)),"")</f>
        <v>Grupos</v>
      </c>
      <c r="J103" s="16">
        <f>IF(AND(INDEX(Partidos!$J$4:$J$107,MATCH($A103,Partidos!$A$4:$A$107,0))&lt;&gt;"Grupos",INDEX(Partidos!$H$4:$H$107,MATCH($A103,Partidos!$A$4:$A$107,0))="Finalizado",$H103&lt;&gt;"",$H103=INDEX(Partidos!$K$4:$K$107,MATCH($A103,Partidos!$A$4:$A$107,0))),1,0)</f>
        <v>0</v>
      </c>
    </row>
    <row r="104" spans="1:10" x14ac:dyDescent="0.3">
      <c r="A104" s="26">
        <v>34</v>
      </c>
      <c r="B104" s="19" t="str">
        <f>IFERROR(INDEX(Partidos!$D$4:$D$107,MATCH($A104,Partidos!$A$4:$A$107,0)),"")</f>
        <v>Alemania</v>
      </c>
      <c r="C104" s="19" t="str">
        <f>IFERROR(INDEX(Partidos!$E$4:$E$107,MATCH($A104,Partidos!$A$4:$A$107,0)),"")</f>
        <v>Costa de Marfil</v>
      </c>
      <c r="D104" s="26" t="s">
        <v>263</v>
      </c>
      <c r="E104" s="19">
        <f>IFERROR(INDEX(Papá!F$4:F$107,MATCH($A104,Papá!$A$4:$A$107,0)),"")</f>
        <v>2</v>
      </c>
      <c r="F104" s="19">
        <f>IFERROR(INDEX(Papá!G$4:G$107,MATCH($A104,Papá!$A$4:$A$107,0)),"")</f>
        <v>1</v>
      </c>
      <c r="G104" s="16" t="str">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t="str">
        <f>IFERROR(INDEX(Papá!H$4:H$107,MATCH($A104,Papá!$A$4:$A$107,0)),"")</f>
        <v>-</v>
      </c>
      <c r="I104" s="19" t="str">
        <f>IFERROR(INDEX(Partidos!$J$4:$J$107,MATCH($A104,Partidos!$A$4:$A$107,0)),"")</f>
        <v>Grupos</v>
      </c>
      <c r="J104" s="16">
        <f>IF(AND(INDEX(Partidos!$J$4:$J$107,MATCH($A104,Partidos!$A$4:$A$107,0))&lt;&gt;"Grupos",INDEX(Partidos!$H$4:$H$107,MATCH($A104,Partidos!$A$4:$A$107,0))="Finalizado",$H104&lt;&gt;"",$H104=INDEX(Partidos!$K$4:$K$107,MATCH($A104,Partidos!$A$4:$A$107,0))),1,0)</f>
        <v>0</v>
      </c>
    </row>
    <row r="105" spans="1:10" x14ac:dyDescent="0.3">
      <c r="A105" s="24">
        <v>34</v>
      </c>
      <c r="B105" s="19" t="str">
        <f>IFERROR(INDEX(Partidos!$D$4:$D$107,MATCH($A105,Partidos!$A$4:$A$107,0)),"")</f>
        <v>Alemania</v>
      </c>
      <c r="C105" s="19" t="str">
        <f>IFERROR(INDEX(Partidos!$E$4:$E$107,MATCH($A105,Partidos!$A$4:$A$107,0)),"")</f>
        <v>Costa de Marfil</v>
      </c>
      <c r="D105" s="24" t="s">
        <v>264</v>
      </c>
      <c r="E105" s="19">
        <f>IFERROR(INDEX(Diego!F$4:F$107,MATCH($A105,Diego!$A$4:$A$107,0)),"")</f>
        <v>3</v>
      </c>
      <c r="F105" s="19">
        <f>IFERROR(INDEX(Diego!G$4:G$107,MATCH($A105,Diego!$A$4:$A$107,0)),"")</f>
        <v>1</v>
      </c>
      <c r="G105" s="16" t="str">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t="str">
        <f>IFERROR(INDEX(Diego!H$4:H$107,MATCH($A105,Diego!$A$4:$A$107,0)),"")</f>
        <v>-</v>
      </c>
      <c r="I105" s="19" t="str">
        <f>IFERROR(INDEX(Partidos!$J$4:$J$107,MATCH($A105,Partidos!$A$4:$A$107,0)),"")</f>
        <v>Grupos</v>
      </c>
      <c r="J105" s="16">
        <f>IF(AND(INDEX(Partidos!$J$4:$J$107,MATCH($A105,Partidos!$A$4:$A$107,0))&lt;&gt;"Grupos",INDEX(Partidos!$H$4:$H$107,MATCH($A105,Partidos!$A$4:$A$107,0))="Finalizado",$H105&lt;&gt;"",$H105=INDEX(Partidos!$K$4:$K$107,MATCH($A105,Partidos!$A$4:$A$107,0))),1,0)</f>
        <v>0</v>
      </c>
    </row>
    <row r="106" spans="1:10" x14ac:dyDescent="0.3">
      <c r="A106" s="26">
        <v>35</v>
      </c>
      <c r="B106" s="19" t="str">
        <f>IFERROR(INDEX(Partidos!$D$4:$D$107,MATCH($A106,Partidos!$A$4:$A$107,0)),"")</f>
        <v>Ecuador</v>
      </c>
      <c r="C106" s="19" t="str">
        <f>IFERROR(INDEX(Partidos!$E$4:$E$107,MATCH($A106,Partidos!$A$4:$A$107,0)),"")</f>
        <v>Curazao</v>
      </c>
      <c r="D106" s="26" t="s">
        <v>54</v>
      </c>
      <c r="E106" s="19">
        <f>IFERROR(INDEX(Álvaro!F$4:F$107,MATCH($A106,Álvaro!$A$4:$A$107,0)),"")</f>
        <v>2</v>
      </c>
      <c r="F106" s="19">
        <f>IFERROR(INDEX(Álvaro!G$4:G$107,MATCH($A106,Álvaro!$A$4:$A$107,0)),"")</f>
        <v>0</v>
      </c>
      <c r="G106" s="16" t="str">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t="str">
        <f>IFERROR(INDEX(Álvaro!H$4:H$107,MATCH($A106,Álvaro!$A$4:$A$107,0)),"")</f>
        <v>-</v>
      </c>
      <c r="I106" s="19" t="str">
        <f>IFERROR(INDEX(Partidos!$J$4:$J$107,MATCH($A106,Partidos!$A$4:$A$107,0)),"")</f>
        <v>Grupos</v>
      </c>
      <c r="J106" s="16">
        <f>IF(AND(INDEX(Partidos!$J$4:$J$107,MATCH($A106,Partidos!$A$4:$A$107,0))&lt;&gt;"Grupos",INDEX(Partidos!$H$4:$H$107,MATCH($A106,Partidos!$A$4:$A$107,0))="Finalizado",$H106&lt;&gt;"",$H106=INDEX(Partidos!$K$4:$K$107,MATCH($A106,Partidos!$A$4:$A$107,0))),1,0)</f>
        <v>0</v>
      </c>
    </row>
    <row r="107" spans="1:10" x14ac:dyDescent="0.3">
      <c r="A107" s="24">
        <v>35</v>
      </c>
      <c r="B107" s="19" t="str">
        <f>IFERROR(INDEX(Partidos!$D$4:$D$107,MATCH($A107,Partidos!$A$4:$A$107,0)),"")</f>
        <v>Ecuador</v>
      </c>
      <c r="C107" s="19" t="str">
        <f>IFERROR(INDEX(Partidos!$E$4:$E$107,MATCH($A107,Partidos!$A$4:$A$107,0)),"")</f>
        <v>Curazao</v>
      </c>
      <c r="D107" s="24" t="s">
        <v>263</v>
      </c>
      <c r="E107" s="19">
        <f>IFERROR(INDEX(Papá!F$4:F$107,MATCH($A107,Papá!$A$4:$A$107,0)),"")</f>
        <v>2</v>
      </c>
      <c r="F107" s="19">
        <f>IFERROR(INDEX(Papá!G$4:G$107,MATCH($A107,Papá!$A$4:$A$107,0)),"")</f>
        <v>0</v>
      </c>
      <c r="G107" s="16" t="str">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t="str">
        <f>IFERROR(INDEX(Papá!H$4:H$107,MATCH($A107,Papá!$A$4:$A$107,0)),"")</f>
        <v>-</v>
      </c>
      <c r="I107" s="19" t="str">
        <f>IFERROR(INDEX(Partidos!$J$4:$J$107,MATCH($A107,Partidos!$A$4:$A$107,0)),"")</f>
        <v>Grupos</v>
      </c>
      <c r="J107" s="16">
        <f>IF(AND(INDEX(Partidos!$J$4:$J$107,MATCH($A107,Partidos!$A$4:$A$107,0))&lt;&gt;"Grupos",INDEX(Partidos!$H$4:$H$107,MATCH($A107,Partidos!$A$4:$A$107,0))="Finalizado",$H107&lt;&gt;"",$H107=INDEX(Partidos!$K$4:$K$107,MATCH($A107,Partidos!$A$4:$A$107,0))),1,0)</f>
        <v>0</v>
      </c>
    </row>
    <row r="108" spans="1:10" x14ac:dyDescent="0.3">
      <c r="A108" s="26">
        <v>35</v>
      </c>
      <c r="B108" s="19" t="str">
        <f>IFERROR(INDEX(Partidos!$D$4:$D$107,MATCH($A108,Partidos!$A$4:$A$107,0)),"")</f>
        <v>Ecuador</v>
      </c>
      <c r="C108" s="19" t="str">
        <f>IFERROR(INDEX(Partidos!$E$4:$E$107,MATCH($A108,Partidos!$A$4:$A$107,0)),"")</f>
        <v>Curazao</v>
      </c>
      <c r="D108" s="26" t="s">
        <v>264</v>
      </c>
      <c r="E108" s="19">
        <f>IFERROR(INDEX(Diego!F$4:F$107,MATCH($A108,Diego!$A$4:$A$107,0)),"")</f>
        <v>2</v>
      </c>
      <c r="F108" s="19">
        <f>IFERROR(INDEX(Diego!G$4:G$107,MATCH($A108,Diego!$A$4:$A$107,0)),"")</f>
        <v>0</v>
      </c>
      <c r="G108" s="16" t="str">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t="str">
        <f>IFERROR(INDEX(Diego!H$4:H$107,MATCH($A108,Diego!$A$4:$A$107,0)),"")</f>
        <v>-</v>
      </c>
      <c r="I108" s="19" t="str">
        <f>IFERROR(INDEX(Partidos!$J$4:$J$107,MATCH($A108,Partidos!$A$4:$A$107,0)),"")</f>
        <v>Grupos</v>
      </c>
      <c r="J108" s="16">
        <f>IF(AND(INDEX(Partidos!$J$4:$J$107,MATCH($A108,Partidos!$A$4:$A$107,0))&lt;&gt;"Grupos",INDEX(Partidos!$H$4:$H$107,MATCH($A108,Partidos!$A$4:$A$107,0))="Finalizado",$H108&lt;&gt;"",$H108=INDEX(Partidos!$K$4:$K$107,MATCH($A108,Partidos!$A$4:$A$107,0))),1,0)</f>
        <v>0</v>
      </c>
    </row>
    <row r="109" spans="1:10" x14ac:dyDescent="0.3">
      <c r="A109" s="24">
        <v>36</v>
      </c>
      <c r="B109" s="19" t="str">
        <f>IFERROR(INDEX(Partidos!$D$4:$D$107,MATCH($A109,Partidos!$A$4:$A$107,0)),"")</f>
        <v>Túnez</v>
      </c>
      <c r="C109" s="19" t="str">
        <f>IFERROR(INDEX(Partidos!$E$4:$E$107,MATCH($A109,Partidos!$A$4:$A$107,0)),"")</f>
        <v>Japón</v>
      </c>
      <c r="D109" s="24" t="s">
        <v>54</v>
      </c>
      <c r="E109" s="19">
        <f>IFERROR(INDEX(Álvaro!F$4:F$107,MATCH($A109,Álvaro!$A$4:$A$107,0)),"")</f>
        <v>0</v>
      </c>
      <c r="F109" s="19">
        <f>IFERROR(INDEX(Álvaro!G$4:G$107,MATCH($A109,Álvaro!$A$4:$A$107,0)),"")</f>
        <v>1</v>
      </c>
      <c r="G109" s="16" t="str">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t="str">
        <f>IFERROR(INDEX(Álvaro!H$4:H$107,MATCH($A109,Álvaro!$A$4:$A$107,0)),"")</f>
        <v>-</v>
      </c>
      <c r="I109" s="19" t="str">
        <f>IFERROR(INDEX(Partidos!$J$4:$J$107,MATCH($A109,Partidos!$A$4:$A$107,0)),"")</f>
        <v>Grupos</v>
      </c>
      <c r="J109" s="16">
        <f>IF(AND(INDEX(Partidos!$J$4:$J$107,MATCH($A109,Partidos!$A$4:$A$107,0))&lt;&gt;"Grupos",INDEX(Partidos!$H$4:$H$107,MATCH($A109,Partidos!$A$4:$A$107,0))="Finalizado",$H109&lt;&gt;"",$H109=INDEX(Partidos!$K$4:$K$107,MATCH($A109,Partidos!$A$4:$A$107,0))),1,0)</f>
        <v>0</v>
      </c>
    </row>
    <row r="110" spans="1:10" x14ac:dyDescent="0.3">
      <c r="A110" s="26">
        <v>36</v>
      </c>
      <c r="B110" s="19" t="str">
        <f>IFERROR(INDEX(Partidos!$D$4:$D$107,MATCH($A110,Partidos!$A$4:$A$107,0)),"")</f>
        <v>Túnez</v>
      </c>
      <c r="C110" s="19" t="str">
        <f>IFERROR(INDEX(Partidos!$E$4:$E$107,MATCH($A110,Partidos!$A$4:$A$107,0)),"")</f>
        <v>Japón</v>
      </c>
      <c r="D110" s="26" t="s">
        <v>263</v>
      </c>
      <c r="E110" s="19">
        <f>IFERROR(INDEX(Papá!F$4:F$107,MATCH($A110,Papá!$A$4:$A$107,0)),"")</f>
        <v>1</v>
      </c>
      <c r="F110" s="19">
        <f>IFERROR(INDEX(Papá!G$4:G$107,MATCH($A110,Papá!$A$4:$A$107,0)),"")</f>
        <v>4</v>
      </c>
      <c r="G110" s="16" t="str">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t="str">
        <f>IFERROR(INDEX(Papá!H$4:H$107,MATCH($A110,Papá!$A$4:$A$107,0)),"")</f>
        <v>-</v>
      </c>
      <c r="I110" s="19" t="str">
        <f>IFERROR(INDEX(Partidos!$J$4:$J$107,MATCH($A110,Partidos!$A$4:$A$107,0)),"")</f>
        <v>Grupos</v>
      </c>
      <c r="J110" s="16">
        <f>IF(AND(INDEX(Partidos!$J$4:$J$107,MATCH($A110,Partidos!$A$4:$A$107,0))&lt;&gt;"Grupos",INDEX(Partidos!$H$4:$H$107,MATCH($A110,Partidos!$A$4:$A$107,0))="Finalizado",$H110&lt;&gt;"",$H110=INDEX(Partidos!$K$4:$K$107,MATCH($A110,Partidos!$A$4:$A$107,0))),1,0)</f>
        <v>0</v>
      </c>
    </row>
    <row r="111" spans="1:10" x14ac:dyDescent="0.3">
      <c r="A111" s="24">
        <v>36</v>
      </c>
      <c r="B111" s="19" t="str">
        <f>IFERROR(INDEX(Partidos!$D$4:$D$107,MATCH($A111,Partidos!$A$4:$A$107,0)),"")</f>
        <v>Túnez</v>
      </c>
      <c r="C111" s="19" t="str">
        <f>IFERROR(INDEX(Partidos!$E$4:$E$107,MATCH($A111,Partidos!$A$4:$A$107,0)),"")</f>
        <v>Japón</v>
      </c>
      <c r="D111" s="24" t="s">
        <v>264</v>
      </c>
      <c r="E111" s="19">
        <f>IFERROR(INDEX(Diego!F$4:F$107,MATCH($A111,Diego!$A$4:$A$107,0)),"")</f>
        <v>0</v>
      </c>
      <c r="F111" s="19">
        <f>IFERROR(INDEX(Diego!G$4:G$107,MATCH($A111,Diego!$A$4:$A$107,0)),"")</f>
        <v>1</v>
      </c>
      <c r="G111" s="16" t="str">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t="str">
        <f>IFERROR(INDEX(Diego!H$4:H$107,MATCH($A111,Diego!$A$4:$A$107,0)),"")</f>
        <v>-</v>
      </c>
      <c r="I111" s="19" t="str">
        <f>IFERROR(INDEX(Partidos!$J$4:$J$107,MATCH($A111,Partidos!$A$4:$A$107,0)),"")</f>
        <v>Grupos</v>
      </c>
      <c r="J111" s="16">
        <f>IF(AND(INDEX(Partidos!$J$4:$J$107,MATCH($A111,Partidos!$A$4:$A$107,0))&lt;&gt;"Grupos",INDEX(Partidos!$H$4:$H$107,MATCH($A111,Partidos!$A$4:$A$107,0))="Finalizado",$H111&lt;&gt;"",$H111=INDEX(Partidos!$K$4:$K$107,MATCH($A111,Partidos!$A$4:$A$107,0))),1,0)</f>
        <v>0</v>
      </c>
    </row>
    <row r="112" spans="1:10" x14ac:dyDescent="0.3">
      <c r="A112" s="26">
        <v>37</v>
      </c>
      <c r="B112" s="19" t="str">
        <f>IFERROR(INDEX(Partidos!$D$4:$D$107,MATCH($A112,Partidos!$A$4:$A$107,0)),"")</f>
        <v>España</v>
      </c>
      <c r="C112" s="19" t="str">
        <f>IFERROR(INDEX(Partidos!$E$4:$E$107,MATCH($A112,Partidos!$A$4:$A$107,0)),"")</f>
        <v>Arabia Saudí</v>
      </c>
      <c r="D112" s="26" t="s">
        <v>54</v>
      </c>
      <c r="E112" s="19">
        <f>IFERROR(INDEX(Álvaro!F$4:F$107,MATCH($A112,Álvaro!$A$4:$A$107,0)),"")</f>
        <v>3</v>
      </c>
      <c r="F112" s="19">
        <f>IFERROR(INDEX(Álvaro!G$4:G$107,MATCH($A112,Álvaro!$A$4:$A$107,0)),"")</f>
        <v>0</v>
      </c>
      <c r="G112" s="16" t="str">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t="str">
        <f>IFERROR(INDEX(Álvaro!H$4:H$107,MATCH($A112,Álvaro!$A$4:$A$107,0)),"")</f>
        <v>-</v>
      </c>
      <c r="I112" s="19" t="str">
        <f>IFERROR(INDEX(Partidos!$J$4:$J$107,MATCH($A112,Partidos!$A$4:$A$107,0)),"")</f>
        <v>Grupos</v>
      </c>
      <c r="J112" s="16">
        <f>IF(AND(INDEX(Partidos!$J$4:$J$107,MATCH($A112,Partidos!$A$4:$A$107,0))&lt;&gt;"Grupos",INDEX(Partidos!$H$4:$H$107,MATCH($A112,Partidos!$A$4:$A$107,0))="Finalizado",$H112&lt;&gt;"",$H112=INDEX(Partidos!$K$4:$K$107,MATCH($A112,Partidos!$A$4:$A$107,0))),1,0)</f>
        <v>0</v>
      </c>
    </row>
    <row r="113" spans="1:10" x14ac:dyDescent="0.3">
      <c r="A113" s="24">
        <v>37</v>
      </c>
      <c r="B113" s="19" t="str">
        <f>IFERROR(INDEX(Partidos!$D$4:$D$107,MATCH($A113,Partidos!$A$4:$A$107,0)),"")</f>
        <v>España</v>
      </c>
      <c r="C113" s="19" t="str">
        <f>IFERROR(INDEX(Partidos!$E$4:$E$107,MATCH($A113,Partidos!$A$4:$A$107,0)),"")</f>
        <v>Arabia Saudí</v>
      </c>
      <c r="D113" s="24" t="s">
        <v>263</v>
      </c>
      <c r="E113" s="19">
        <f>IFERROR(INDEX(Papá!F$4:F$107,MATCH($A113,Papá!$A$4:$A$107,0)),"")</f>
        <v>3</v>
      </c>
      <c r="F113" s="19">
        <f>IFERROR(INDEX(Papá!G$4:G$107,MATCH($A113,Papá!$A$4:$A$107,0)),"")</f>
        <v>0</v>
      </c>
      <c r="G113" s="16" t="str">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t="str">
        <f>IFERROR(INDEX(Papá!H$4:H$107,MATCH($A113,Papá!$A$4:$A$107,0)),"")</f>
        <v>-</v>
      </c>
      <c r="I113" s="19" t="str">
        <f>IFERROR(INDEX(Partidos!$J$4:$J$107,MATCH($A113,Partidos!$A$4:$A$107,0)),"")</f>
        <v>Grupos</v>
      </c>
      <c r="J113" s="16">
        <f>IF(AND(INDEX(Partidos!$J$4:$J$107,MATCH($A113,Partidos!$A$4:$A$107,0))&lt;&gt;"Grupos",INDEX(Partidos!$H$4:$H$107,MATCH($A113,Partidos!$A$4:$A$107,0))="Finalizado",$H113&lt;&gt;"",$H113=INDEX(Partidos!$K$4:$K$107,MATCH($A113,Partidos!$A$4:$A$107,0))),1,0)</f>
        <v>0</v>
      </c>
    </row>
    <row r="114" spans="1:10" x14ac:dyDescent="0.3">
      <c r="A114" s="26">
        <v>37</v>
      </c>
      <c r="B114" s="19" t="str">
        <f>IFERROR(INDEX(Partidos!$D$4:$D$107,MATCH($A114,Partidos!$A$4:$A$107,0)),"")</f>
        <v>España</v>
      </c>
      <c r="C114" s="19" t="str">
        <f>IFERROR(INDEX(Partidos!$E$4:$E$107,MATCH($A114,Partidos!$A$4:$A$107,0)),"")</f>
        <v>Arabia Saudí</v>
      </c>
      <c r="D114" s="26" t="s">
        <v>264</v>
      </c>
      <c r="E114" s="19">
        <f>IFERROR(INDEX(Diego!F$4:F$107,MATCH($A114,Diego!$A$4:$A$107,0)),"")</f>
        <v>4</v>
      </c>
      <c r="F114" s="19">
        <f>IFERROR(INDEX(Diego!G$4:G$107,MATCH($A114,Diego!$A$4:$A$107,0)),"")</f>
        <v>1</v>
      </c>
      <c r="G114" s="16" t="str">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t="str">
        <f>IFERROR(INDEX(Diego!H$4:H$107,MATCH($A114,Diego!$A$4:$A$107,0)),"")</f>
        <v>-</v>
      </c>
      <c r="I114" s="19" t="str">
        <f>IFERROR(INDEX(Partidos!$J$4:$J$107,MATCH($A114,Partidos!$A$4:$A$107,0)),"")</f>
        <v>Grupos</v>
      </c>
      <c r="J114" s="16">
        <f>IF(AND(INDEX(Partidos!$J$4:$J$107,MATCH($A114,Partidos!$A$4:$A$107,0))&lt;&gt;"Grupos",INDEX(Partidos!$H$4:$H$107,MATCH($A114,Partidos!$A$4:$A$107,0))="Finalizado",$H114&lt;&gt;"",$H114=INDEX(Partidos!$K$4:$K$107,MATCH($A114,Partidos!$A$4:$A$107,0))),1,0)</f>
        <v>0</v>
      </c>
    </row>
    <row r="115" spans="1:10" x14ac:dyDescent="0.3">
      <c r="A115" s="24">
        <v>38</v>
      </c>
      <c r="B115" s="19" t="str">
        <f>IFERROR(INDEX(Partidos!$D$4:$D$107,MATCH($A115,Partidos!$A$4:$A$107,0)),"")</f>
        <v>Bélgica</v>
      </c>
      <c r="C115" s="19" t="str">
        <f>IFERROR(INDEX(Partidos!$E$4:$E$107,MATCH($A115,Partidos!$A$4:$A$107,0)),"")</f>
        <v>Irán</v>
      </c>
      <c r="D115" s="24" t="s">
        <v>54</v>
      </c>
      <c r="E115" s="19">
        <f>IFERROR(INDEX(Álvaro!F$4:F$107,MATCH($A115,Álvaro!$A$4:$A$107,0)),"")</f>
        <v>2</v>
      </c>
      <c r="F115" s="19">
        <f>IFERROR(INDEX(Álvaro!G$4:G$107,MATCH($A115,Álvaro!$A$4:$A$107,0)),"")</f>
        <v>0</v>
      </c>
      <c r="G115" s="16" t="str">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t="str">
        <f>IFERROR(INDEX(Álvaro!H$4:H$107,MATCH($A115,Álvaro!$A$4:$A$107,0)),"")</f>
        <v>-</v>
      </c>
      <c r="I115" s="19" t="str">
        <f>IFERROR(INDEX(Partidos!$J$4:$J$107,MATCH($A115,Partidos!$A$4:$A$107,0)),"")</f>
        <v>Grupos</v>
      </c>
      <c r="J115" s="16">
        <f>IF(AND(INDEX(Partidos!$J$4:$J$107,MATCH($A115,Partidos!$A$4:$A$107,0))&lt;&gt;"Grupos",INDEX(Partidos!$H$4:$H$107,MATCH($A115,Partidos!$A$4:$A$107,0))="Finalizado",$H115&lt;&gt;"",$H115=INDEX(Partidos!$K$4:$K$107,MATCH($A115,Partidos!$A$4:$A$107,0))),1,0)</f>
        <v>0</v>
      </c>
    </row>
    <row r="116" spans="1:10" x14ac:dyDescent="0.3">
      <c r="A116" s="26">
        <v>38</v>
      </c>
      <c r="B116" s="19" t="str">
        <f>IFERROR(INDEX(Partidos!$D$4:$D$107,MATCH($A116,Partidos!$A$4:$A$107,0)),"")</f>
        <v>Bélgica</v>
      </c>
      <c r="C116" s="19" t="str">
        <f>IFERROR(INDEX(Partidos!$E$4:$E$107,MATCH($A116,Partidos!$A$4:$A$107,0)),"")</f>
        <v>Irán</v>
      </c>
      <c r="D116" s="26" t="s">
        <v>263</v>
      </c>
      <c r="E116" s="19">
        <f>IFERROR(INDEX(Papá!F$4:F$107,MATCH($A116,Papá!$A$4:$A$107,0)),"")</f>
        <v>1</v>
      </c>
      <c r="F116" s="19">
        <f>IFERROR(INDEX(Papá!G$4:G$107,MATCH($A116,Papá!$A$4:$A$107,0)),"")</f>
        <v>0</v>
      </c>
      <c r="G116" s="16" t="str">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t="str">
        <f>IFERROR(INDEX(Papá!H$4:H$107,MATCH($A116,Papá!$A$4:$A$107,0)),"")</f>
        <v>-</v>
      </c>
      <c r="I116" s="19" t="str">
        <f>IFERROR(INDEX(Partidos!$J$4:$J$107,MATCH($A116,Partidos!$A$4:$A$107,0)),"")</f>
        <v>Grupos</v>
      </c>
      <c r="J116" s="16">
        <f>IF(AND(INDEX(Partidos!$J$4:$J$107,MATCH($A116,Partidos!$A$4:$A$107,0))&lt;&gt;"Grupos",INDEX(Partidos!$H$4:$H$107,MATCH($A116,Partidos!$A$4:$A$107,0))="Finalizado",$H116&lt;&gt;"",$H116=INDEX(Partidos!$K$4:$K$107,MATCH($A116,Partidos!$A$4:$A$107,0))),1,0)</f>
        <v>0</v>
      </c>
    </row>
    <row r="117" spans="1:10" x14ac:dyDescent="0.3">
      <c r="A117" s="24">
        <v>38</v>
      </c>
      <c r="B117" s="19" t="str">
        <f>IFERROR(INDEX(Partidos!$D$4:$D$107,MATCH($A117,Partidos!$A$4:$A$107,0)),"")</f>
        <v>Bélgica</v>
      </c>
      <c r="C117" s="19" t="str">
        <f>IFERROR(INDEX(Partidos!$E$4:$E$107,MATCH($A117,Partidos!$A$4:$A$107,0)),"")</f>
        <v>Irán</v>
      </c>
      <c r="D117" s="24" t="s">
        <v>264</v>
      </c>
      <c r="E117" s="19">
        <f>IFERROR(INDEX(Diego!F$4:F$107,MATCH($A117,Diego!$A$4:$A$107,0)),"")</f>
        <v>2</v>
      </c>
      <c r="F117" s="19">
        <f>IFERROR(INDEX(Diego!G$4:G$107,MATCH($A117,Diego!$A$4:$A$107,0)),"")</f>
        <v>1</v>
      </c>
      <c r="G117" s="16" t="str">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t="str">
        <f>IFERROR(INDEX(Diego!H$4:H$107,MATCH($A117,Diego!$A$4:$A$107,0)),"")</f>
        <v>-</v>
      </c>
      <c r="I117" s="19" t="str">
        <f>IFERROR(INDEX(Partidos!$J$4:$J$107,MATCH($A117,Partidos!$A$4:$A$107,0)),"")</f>
        <v>Grupos</v>
      </c>
      <c r="J117" s="16">
        <f>IF(AND(INDEX(Partidos!$J$4:$J$107,MATCH($A117,Partidos!$A$4:$A$107,0))&lt;&gt;"Grupos",INDEX(Partidos!$H$4:$H$107,MATCH($A117,Partidos!$A$4:$A$107,0))="Finalizado",$H117&lt;&gt;"",$H117=INDEX(Partidos!$K$4:$K$107,MATCH($A117,Partidos!$A$4:$A$107,0))),1,0)</f>
        <v>0</v>
      </c>
    </row>
    <row r="118" spans="1:10" x14ac:dyDescent="0.3">
      <c r="A118" s="26">
        <v>39</v>
      </c>
      <c r="B118" s="19" t="str">
        <f>IFERROR(INDEX(Partidos!$D$4:$D$107,MATCH($A118,Partidos!$A$4:$A$107,0)),"")</f>
        <v>Uruguay</v>
      </c>
      <c r="C118" s="19" t="str">
        <f>IFERROR(INDEX(Partidos!$E$4:$E$107,MATCH($A118,Partidos!$A$4:$A$107,0)),"")</f>
        <v>Cabo Verde</v>
      </c>
      <c r="D118" s="26" t="s">
        <v>54</v>
      </c>
      <c r="E118" s="19">
        <f>IFERROR(INDEX(Álvaro!F$4:F$107,MATCH($A118,Álvaro!$A$4:$A$107,0)),"")</f>
        <v>2</v>
      </c>
      <c r="F118" s="19">
        <f>IFERROR(INDEX(Álvaro!G$4:G$107,MATCH($A118,Álvaro!$A$4:$A$107,0)),"")</f>
        <v>0</v>
      </c>
      <c r="G118" s="16" t="str">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t="str">
        <f>IFERROR(INDEX(Álvaro!H$4:H$107,MATCH($A118,Álvaro!$A$4:$A$107,0)),"")</f>
        <v>-</v>
      </c>
      <c r="I118" s="19" t="str">
        <f>IFERROR(INDEX(Partidos!$J$4:$J$107,MATCH($A118,Partidos!$A$4:$A$107,0)),"")</f>
        <v>Grupos</v>
      </c>
      <c r="J118" s="16">
        <f>IF(AND(INDEX(Partidos!$J$4:$J$107,MATCH($A118,Partidos!$A$4:$A$107,0))&lt;&gt;"Grupos",INDEX(Partidos!$H$4:$H$107,MATCH($A118,Partidos!$A$4:$A$107,0))="Finalizado",$H118&lt;&gt;"",$H118=INDEX(Partidos!$K$4:$K$107,MATCH($A118,Partidos!$A$4:$A$107,0))),1,0)</f>
        <v>0</v>
      </c>
    </row>
    <row r="119" spans="1:10" x14ac:dyDescent="0.3">
      <c r="A119" s="24">
        <v>39</v>
      </c>
      <c r="B119" s="19" t="str">
        <f>IFERROR(INDEX(Partidos!$D$4:$D$107,MATCH($A119,Partidos!$A$4:$A$107,0)),"")</f>
        <v>Uruguay</v>
      </c>
      <c r="C119" s="19" t="str">
        <f>IFERROR(INDEX(Partidos!$E$4:$E$107,MATCH($A119,Partidos!$A$4:$A$107,0)),"")</f>
        <v>Cabo Verde</v>
      </c>
      <c r="D119" s="24" t="s">
        <v>263</v>
      </c>
      <c r="E119" s="19">
        <f>IFERROR(INDEX(Papá!F$4:F$107,MATCH($A119,Papá!$A$4:$A$107,0)),"")</f>
        <v>3</v>
      </c>
      <c r="F119" s="19">
        <f>IFERROR(INDEX(Papá!G$4:G$107,MATCH($A119,Papá!$A$4:$A$107,0)),"")</f>
        <v>0</v>
      </c>
      <c r="G119" s="16" t="str">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t="str">
        <f>IFERROR(INDEX(Papá!H$4:H$107,MATCH($A119,Papá!$A$4:$A$107,0)),"")</f>
        <v>-</v>
      </c>
      <c r="I119" s="19" t="str">
        <f>IFERROR(INDEX(Partidos!$J$4:$J$107,MATCH($A119,Partidos!$A$4:$A$107,0)),"")</f>
        <v>Grupos</v>
      </c>
      <c r="J119" s="16">
        <f>IF(AND(INDEX(Partidos!$J$4:$J$107,MATCH($A119,Partidos!$A$4:$A$107,0))&lt;&gt;"Grupos",INDEX(Partidos!$H$4:$H$107,MATCH($A119,Partidos!$A$4:$A$107,0))="Finalizado",$H119&lt;&gt;"",$H119=INDEX(Partidos!$K$4:$K$107,MATCH($A119,Partidos!$A$4:$A$107,0))),1,0)</f>
        <v>0</v>
      </c>
    </row>
    <row r="120" spans="1:10" x14ac:dyDescent="0.3">
      <c r="A120" s="26">
        <v>39</v>
      </c>
      <c r="B120" s="19" t="str">
        <f>IFERROR(INDEX(Partidos!$D$4:$D$107,MATCH($A120,Partidos!$A$4:$A$107,0)),"")</f>
        <v>Uruguay</v>
      </c>
      <c r="C120" s="19" t="str">
        <f>IFERROR(INDEX(Partidos!$E$4:$E$107,MATCH($A120,Partidos!$A$4:$A$107,0)),"")</f>
        <v>Cabo Verde</v>
      </c>
      <c r="D120" s="26" t="s">
        <v>264</v>
      </c>
      <c r="E120" s="19">
        <f>IFERROR(INDEX(Diego!F$4:F$107,MATCH($A120,Diego!$A$4:$A$107,0)),"")</f>
        <v>2</v>
      </c>
      <c r="F120" s="19">
        <f>IFERROR(INDEX(Diego!G$4:G$107,MATCH($A120,Diego!$A$4:$A$107,0)),"")</f>
        <v>0</v>
      </c>
      <c r="G120" s="16" t="str">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t="str">
        <f>IFERROR(INDEX(Diego!H$4:H$107,MATCH($A120,Diego!$A$4:$A$107,0)),"")</f>
        <v>-</v>
      </c>
      <c r="I120" s="19" t="str">
        <f>IFERROR(INDEX(Partidos!$J$4:$J$107,MATCH($A120,Partidos!$A$4:$A$107,0)),"")</f>
        <v>Grupos</v>
      </c>
      <c r="J120" s="16">
        <f>IF(AND(INDEX(Partidos!$J$4:$J$107,MATCH($A120,Partidos!$A$4:$A$107,0))&lt;&gt;"Grupos",INDEX(Partidos!$H$4:$H$107,MATCH($A120,Partidos!$A$4:$A$107,0))="Finalizado",$H120&lt;&gt;"",$H120=INDEX(Partidos!$K$4:$K$107,MATCH($A120,Partidos!$A$4:$A$107,0))),1,0)</f>
        <v>0</v>
      </c>
    </row>
    <row r="121" spans="1:10" x14ac:dyDescent="0.3">
      <c r="A121" s="24">
        <v>40</v>
      </c>
      <c r="B121" s="19" t="str">
        <f>IFERROR(INDEX(Partidos!$D$4:$D$107,MATCH($A121,Partidos!$A$4:$A$107,0)),"")</f>
        <v>Nueva Zelanda</v>
      </c>
      <c r="C121" s="19" t="str">
        <f>IFERROR(INDEX(Partidos!$E$4:$E$107,MATCH($A121,Partidos!$A$4:$A$107,0)),"")</f>
        <v>Egipto</v>
      </c>
      <c r="D121" s="24" t="s">
        <v>54</v>
      </c>
      <c r="E121" s="19">
        <f>IFERROR(INDEX(Álvaro!F$4:F$107,MATCH($A121,Álvaro!$A$4:$A$107,0)),"")</f>
        <v>0</v>
      </c>
      <c r="F121" s="19">
        <f>IFERROR(INDEX(Álvaro!G$4:G$107,MATCH($A121,Álvaro!$A$4:$A$107,0)),"")</f>
        <v>1</v>
      </c>
      <c r="G121" s="16" t="str">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t="str">
        <f>IFERROR(INDEX(Álvaro!H$4:H$107,MATCH($A121,Álvaro!$A$4:$A$107,0)),"")</f>
        <v>-</v>
      </c>
      <c r="I121" s="19" t="str">
        <f>IFERROR(INDEX(Partidos!$J$4:$J$107,MATCH($A121,Partidos!$A$4:$A$107,0)),"")</f>
        <v>Grupos</v>
      </c>
      <c r="J121" s="16">
        <f>IF(AND(INDEX(Partidos!$J$4:$J$107,MATCH($A121,Partidos!$A$4:$A$107,0))&lt;&gt;"Grupos",INDEX(Partidos!$H$4:$H$107,MATCH($A121,Partidos!$A$4:$A$107,0))="Finalizado",$H121&lt;&gt;"",$H121=INDEX(Partidos!$K$4:$K$107,MATCH($A121,Partidos!$A$4:$A$107,0))),1,0)</f>
        <v>0</v>
      </c>
    </row>
    <row r="122" spans="1:10" x14ac:dyDescent="0.3">
      <c r="A122" s="26">
        <v>40</v>
      </c>
      <c r="B122" s="19" t="str">
        <f>IFERROR(INDEX(Partidos!$D$4:$D$107,MATCH($A122,Partidos!$A$4:$A$107,0)),"")</f>
        <v>Nueva Zelanda</v>
      </c>
      <c r="C122" s="19" t="str">
        <f>IFERROR(INDEX(Partidos!$E$4:$E$107,MATCH($A122,Partidos!$A$4:$A$107,0)),"")</f>
        <v>Egipto</v>
      </c>
      <c r="D122" s="26" t="s">
        <v>263</v>
      </c>
      <c r="E122" s="19">
        <f>IFERROR(INDEX(Papá!F$4:F$107,MATCH($A122,Papá!$A$4:$A$107,0)),"")</f>
        <v>1</v>
      </c>
      <c r="F122" s="19">
        <f>IFERROR(INDEX(Papá!G$4:G$107,MATCH($A122,Papá!$A$4:$A$107,0)),"")</f>
        <v>4</v>
      </c>
      <c r="G122" s="16" t="str">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t="str">
        <f>IFERROR(INDEX(Papá!H$4:H$107,MATCH($A122,Papá!$A$4:$A$107,0)),"")</f>
        <v>-</v>
      </c>
      <c r="I122" s="19" t="str">
        <f>IFERROR(INDEX(Partidos!$J$4:$J$107,MATCH($A122,Partidos!$A$4:$A$107,0)),"")</f>
        <v>Grupos</v>
      </c>
      <c r="J122" s="16">
        <f>IF(AND(INDEX(Partidos!$J$4:$J$107,MATCH($A122,Partidos!$A$4:$A$107,0))&lt;&gt;"Grupos",INDEX(Partidos!$H$4:$H$107,MATCH($A122,Partidos!$A$4:$A$107,0))="Finalizado",$H122&lt;&gt;"",$H122=INDEX(Partidos!$K$4:$K$107,MATCH($A122,Partidos!$A$4:$A$107,0))),1,0)</f>
        <v>0</v>
      </c>
    </row>
    <row r="123" spans="1:10" x14ac:dyDescent="0.3">
      <c r="A123" s="24">
        <v>40</v>
      </c>
      <c r="B123" s="19" t="str">
        <f>IFERROR(INDEX(Partidos!$D$4:$D$107,MATCH($A123,Partidos!$A$4:$A$107,0)),"")</f>
        <v>Nueva Zelanda</v>
      </c>
      <c r="C123" s="19" t="str">
        <f>IFERROR(INDEX(Partidos!$E$4:$E$107,MATCH($A123,Partidos!$A$4:$A$107,0)),"")</f>
        <v>Egipto</v>
      </c>
      <c r="D123" s="24" t="s">
        <v>264</v>
      </c>
      <c r="E123" s="19">
        <f>IFERROR(INDEX(Diego!F$4:F$107,MATCH($A123,Diego!$A$4:$A$107,0)),"")</f>
        <v>1</v>
      </c>
      <c r="F123" s="19">
        <f>IFERROR(INDEX(Diego!G$4:G$107,MATCH($A123,Diego!$A$4:$A$107,0)),"")</f>
        <v>1</v>
      </c>
      <c r="G123" s="16" t="str">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t="str">
        <f>IFERROR(INDEX(Diego!H$4:H$107,MATCH($A123,Diego!$A$4:$A$107,0)),"")</f>
        <v>-</v>
      </c>
      <c r="I123" s="19" t="str">
        <f>IFERROR(INDEX(Partidos!$J$4:$J$107,MATCH($A123,Partidos!$A$4:$A$107,0)),"")</f>
        <v>Grupos</v>
      </c>
      <c r="J123" s="16">
        <f>IF(AND(INDEX(Partidos!$J$4:$J$107,MATCH($A123,Partidos!$A$4:$A$107,0))&lt;&gt;"Grupos",INDEX(Partidos!$H$4:$H$107,MATCH($A123,Partidos!$A$4:$A$107,0))="Finalizado",$H123&lt;&gt;"",$H123=INDEX(Partidos!$K$4:$K$107,MATCH($A123,Partidos!$A$4:$A$107,0))),1,0)</f>
        <v>0</v>
      </c>
    </row>
    <row r="124" spans="1:10" x14ac:dyDescent="0.3">
      <c r="A124" s="26">
        <v>41</v>
      </c>
      <c r="B124" s="19" t="str">
        <f>IFERROR(INDEX(Partidos!$D$4:$D$107,MATCH($A124,Partidos!$A$4:$A$107,0)),"")</f>
        <v>Argentina</v>
      </c>
      <c r="C124" s="19" t="str">
        <f>IFERROR(INDEX(Partidos!$E$4:$E$107,MATCH($A124,Partidos!$A$4:$A$107,0)),"")</f>
        <v>Austria</v>
      </c>
      <c r="D124" s="26" t="s">
        <v>54</v>
      </c>
      <c r="E124" s="19">
        <f>IFERROR(INDEX(Álvaro!F$4:F$107,MATCH($A124,Álvaro!$A$4:$A$107,0)),"")</f>
        <v>1</v>
      </c>
      <c r="F124" s="19">
        <f>IFERROR(INDEX(Álvaro!G$4:G$107,MATCH($A124,Álvaro!$A$4:$A$107,0)),"")</f>
        <v>1</v>
      </c>
      <c r="G124" s="16" t="str">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t="str">
        <f>IFERROR(INDEX(Álvaro!H$4:H$107,MATCH($A124,Álvaro!$A$4:$A$107,0)),"")</f>
        <v>-</v>
      </c>
      <c r="I124" s="19" t="str">
        <f>IFERROR(INDEX(Partidos!$J$4:$J$107,MATCH($A124,Partidos!$A$4:$A$107,0)),"")</f>
        <v>Grupos</v>
      </c>
      <c r="J124" s="16">
        <f>IF(AND(INDEX(Partidos!$J$4:$J$107,MATCH($A124,Partidos!$A$4:$A$107,0))&lt;&gt;"Grupos",INDEX(Partidos!$H$4:$H$107,MATCH($A124,Partidos!$A$4:$A$107,0))="Finalizado",$H124&lt;&gt;"",$H124=INDEX(Partidos!$K$4:$K$107,MATCH($A124,Partidos!$A$4:$A$107,0))),1,0)</f>
        <v>0</v>
      </c>
    </row>
    <row r="125" spans="1:10" x14ac:dyDescent="0.3">
      <c r="A125" s="24">
        <v>41</v>
      </c>
      <c r="B125" s="19" t="str">
        <f>IFERROR(INDEX(Partidos!$D$4:$D$107,MATCH($A125,Partidos!$A$4:$A$107,0)),"")</f>
        <v>Argentina</v>
      </c>
      <c r="C125" s="19" t="str">
        <f>IFERROR(INDEX(Partidos!$E$4:$E$107,MATCH($A125,Partidos!$A$4:$A$107,0)),"")</f>
        <v>Austria</v>
      </c>
      <c r="D125" s="24" t="s">
        <v>263</v>
      </c>
      <c r="E125" s="19">
        <f>IFERROR(INDEX(Papá!F$4:F$107,MATCH($A125,Papá!$A$4:$A$107,0)),"")</f>
        <v>3</v>
      </c>
      <c r="F125" s="19">
        <f>IFERROR(INDEX(Papá!G$4:G$107,MATCH($A125,Papá!$A$4:$A$107,0)),"")</f>
        <v>1</v>
      </c>
      <c r="G125" s="16" t="str">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t="str">
        <f>IFERROR(INDEX(Papá!H$4:H$107,MATCH($A125,Papá!$A$4:$A$107,0)),"")</f>
        <v>-</v>
      </c>
      <c r="I125" s="19" t="str">
        <f>IFERROR(INDEX(Partidos!$J$4:$J$107,MATCH($A125,Partidos!$A$4:$A$107,0)),"")</f>
        <v>Grupos</v>
      </c>
      <c r="J125" s="16">
        <f>IF(AND(INDEX(Partidos!$J$4:$J$107,MATCH($A125,Partidos!$A$4:$A$107,0))&lt;&gt;"Grupos",INDEX(Partidos!$H$4:$H$107,MATCH($A125,Partidos!$A$4:$A$107,0))="Finalizado",$H125&lt;&gt;"",$H125=INDEX(Partidos!$K$4:$K$107,MATCH($A125,Partidos!$A$4:$A$107,0))),1,0)</f>
        <v>0</v>
      </c>
    </row>
    <row r="126" spans="1:10" x14ac:dyDescent="0.3">
      <c r="A126" s="26">
        <v>41</v>
      </c>
      <c r="B126" s="19" t="str">
        <f>IFERROR(INDEX(Partidos!$D$4:$D$107,MATCH($A126,Partidos!$A$4:$A$107,0)),"")</f>
        <v>Argentina</v>
      </c>
      <c r="C126" s="19" t="str">
        <f>IFERROR(INDEX(Partidos!$E$4:$E$107,MATCH($A126,Partidos!$A$4:$A$107,0)),"")</f>
        <v>Austria</v>
      </c>
      <c r="D126" s="26" t="s">
        <v>264</v>
      </c>
      <c r="E126" s="19">
        <f>IFERROR(INDEX(Diego!F$4:F$107,MATCH($A126,Diego!$A$4:$A$107,0)),"")</f>
        <v>1</v>
      </c>
      <c r="F126" s="19">
        <f>IFERROR(INDEX(Diego!G$4:G$107,MATCH($A126,Diego!$A$4:$A$107,0)),"")</f>
        <v>1</v>
      </c>
      <c r="G126" s="16" t="str">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t="str">
        <f>IFERROR(INDEX(Diego!H$4:H$107,MATCH($A126,Diego!$A$4:$A$107,0)),"")</f>
        <v>-</v>
      </c>
      <c r="I126" s="19" t="str">
        <f>IFERROR(INDEX(Partidos!$J$4:$J$107,MATCH($A126,Partidos!$A$4:$A$107,0)),"")</f>
        <v>Grupos</v>
      </c>
      <c r="J126" s="16">
        <f>IF(AND(INDEX(Partidos!$J$4:$J$107,MATCH($A126,Partidos!$A$4:$A$107,0))&lt;&gt;"Grupos",INDEX(Partidos!$H$4:$H$107,MATCH($A126,Partidos!$A$4:$A$107,0))="Finalizado",$H126&lt;&gt;"",$H126=INDEX(Partidos!$K$4:$K$107,MATCH($A126,Partidos!$A$4:$A$107,0))),1,0)</f>
        <v>0</v>
      </c>
    </row>
    <row r="127" spans="1:10" x14ac:dyDescent="0.3">
      <c r="A127" s="24">
        <v>42</v>
      </c>
      <c r="B127" s="19" t="str">
        <f>IFERROR(INDEX(Partidos!$D$4:$D$107,MATCH($A127,Partidos!$A$4:$A$107,0)),"")</f>
        <v>Francia</v>
      </c>
      <c r="C127" s="19" t="str">
        <f>IFERROR(INDEX(Partidos!$E$4:$E$107,MATCH($A127,Partidos!$A$4:$A$107,0)),"")</f>
        <v>Irak</v>
      </c>
      <c r="D127" s="24" t="s">
        <v>54</v>
      </c>
      <c r="E127" s="19">
        <f>IFERROR(INDEX(Álvaro!F$4:F$107,MATCH($A127,Álvaro!$A$4:$A$107,0)),"")</f>
        <v>3</v>
      </c>
      <c r="F127" s="19">
        <f>IFERROR(INDEX(Álvaro!G$4:G$107,MATCH($A127,Álvaro!$A$4:$A$107,0)),"")</f>
        <v>0</v>
      </c>
      <c r="G127" s="16" t="str">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t="str">
        <f>IFERROR(INDEX(Álvaro!H$4:H$107,MATCH($A127,Álvaro!$A$4:$A$107,0)),"")</f>
        <v>-</v>
      </c>
      <c r="I127" s="19" t="str">
        <f>IFERROR(INDEX(Partidos!$J$4:$J$107,MATCH($A127,Partidos!$A$4:$A$107,0)),"")</f>
        <v>Grupos</v>
      </c>
      <c r="J127" s="16">
        <f>IF(AND(INDEX(Partidos!$J$4:$J$107,MATCH($A127,Partidos!$A$4:$A$107,0))&lt;&gt;"Grupos",INDEX(Partidos!$H$4:$H$107,MATCH($A127,Partidos!$A$4:$A$107,0))="Finalizado",$H127&lt;&gt;"",$H127=INDEX(Partidos!$K$4:$K$107,MATCH($A127,Partidos!$A$4:$A$107,0))),1,0)</f>
        <v>0</v>
      </c>
    </row>
    <row r="128" spans="1:10" x14ac:dyDescent="0.3">
      <c r="A128" s="26">
        <v>42</v>
      </c>
      <c r="B128" s="19" t="str">
        <f>IFERROR(INDEX(Partidos!$D$4:$D$107,MATCH($A128,Partidos!$A$4:$A$107,0)),"")</f>
        <v>Francia</v>
      </c>
      <c r="C128" s="19" t="str">
        <f>IFERROR(INDEX(Partidos!$E$4:$E$107,MATCH($A128,Partidos!$A$4:$A$107,0)),"")</f>
        <v>Irak</v>
      </c>
      <c r="D128" s="26" t="s">
        <v>263</v>
      </c>
      <c r="E128" s="19">
        <f>IFERROR(INDEX(Papá!F$4:F$107,MATCH($A128,Papá!$A$4:$A$107,0)),"")</f>
        <v>2</v>
      </c>
      <c r="F128" s="19">
        <f>IFERROR(INDEX(Papá!G$4:G$107,MATCH($A128,Papá!$A$4:$A$107,0)),"")</f>
        <v>0</v>
      </c>
      <c r="G128" s="16" t="str">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t="str">
        <f>IFERROR(INDEX(Papá!H$4:H$107,MATCH($A128,Papá!$A$4:$A$107,0)),"")</f>
        <v>-</v>
      </c>
      <c r="I128" s="19" t="str">
        <f>IFERROR(INDEX(Partidos!$J$4:$J$107,MATCH($A128,Partidos!$A$4:$A$107,0)),"")</f>
        <v>Grupos</v>
      </c>
      <c r="J128" s="16">
        <f>IF(AND(INDEX(Partidos!$J$4:$J$107,MATCH($A128,Partidos!$A$4:$A$107,0))&lt;&gt;"Grupos",INDEX(Partidos!$H$4:$H$107,MATCH($A128,Partidos!$A$4:$A$107,0))="Finalizado",$H128&lt;&gt;"",$H128=INDEX(Partidos!$K$4:$K$107,MATCH($A128,Partidos!$A$4:$A$107,0))),1,0)</f>
        <v>0</v>
      </c>
    </row>
    <row r="129" spans="1:10" x14ac:dyDescent="0.3">
      <c r="A129" s="24">
        <v>42</v>
      </c>
      <c r="B129" s="19" t="str">
        <f>IFERROR(INDEX(Partidos!$D$4:$D$107,MATCH($A129,Partidos!$A$4:$A$107,0)),"")</f>
        <v>Francia</v>
      </c>
      <c r="C129" s="19" t="str">
        <f>IFERROR(INDEX(Partidos!$E$4:$E$107,MATCH($A129,Partidos!$A$4:$A$107,0)),"")</f>
        <v>Irak</v>
      </c>
      <c r="D129" s="24" t="s">
        <v>264</v>
      </c>
      <c r="E129" s="19">
        <f>IFERROR(INDEX(Diego!F$4:F$107,MATCH($A129,Diego!$A$4:$A$107,0)),"")</f>
        <v>5</v>
      </c>
      <c r="F129" s="19">
        <f>IFERROR(INDEX(Diego!G$4:G$107,MATCH($A129,Diego!$A$4:$A$107,0)),"")</f>
        <v>1</v>
      </c>
      <c r="G129" s="16" t="str">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t="str">
        <f>IFERROR(INDEX(Diego!H$4:H$107,MATCH($A129,Diego!$A$4:$A$107,0)),"")</f>
        <v>-</v>
      </c>
      <c r="I129" s="19" t="str">
        <f>IFERROR(INDEX(Partidos!$J$4:$J$107,MATCH($A129,Partidos!$A$4:$A$107,0)),"")</f>
        <v>Grupos</v>
      </c>
      <c r="J129" s="16">
        <f>IF(AND(INDEX(Partidos!$J$4:$J$107,MATCH($A129,Partidos!$A$4:$A$107,0))&lt;&gt;"Grupos",INDEX(Partidos!$H$4:$H$107,MATCH($A129,Partidos!$A$4:$A$107,0))="Finalizado",$H129&lt;&gt;"",$H129=INDEX(Partidos!$K$4:$K$107,MATCH($A129,Partidos!$A$4:$A$107,0))),1,0)</f>
        <v>0</v>
      </c>
    </row>
    <row r="130" spans="1:10" x14ac:dyDescent="0.3">
      <c r="A130" s="26">
        <v>43</v>
      </c>
      <c r="B130" s="19" t="str">
        <f>IFERROR(INDEX(Partidos!$D$4:$D$107,MATCH($A130,Partidos!$A$4:$A$107,0)),"")</f>
        <v>Noruega</v>
      </c>
      <c r="C130" s="19" t="str">
        <f>IFERROR(INDEX(Partidos!$E$4:$E$107,MATCH($A130,Partidos!$A$4:$A$107,0)),"")</f>
        <v>Senegal</v>
      </c>
      <c r="D130" s="26" t="s">
        <v>54</v>
      </c>
      <c r="E130" s="19">
        <f>IFERROR(INDEX(Álvaro!F$4:F$107,MATCH($A130,Álvaro!$A$4:$A$107,0)),"")</f>
        <v>1</v>
      </c>
      <c r="F130" s="19">
        <f>IFERROR(INDEX(Álvaro!G$4:G$107,MATCH($A130,Álvaro!$A$4:$A$107,0)),"")</f>
        <v>1</v>
      </c>
      <c r="G130" s="16" t="str">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t="str">
        <f>IFERROR(INDEX(Álvaro!H$4:H$107,MATCH($A130,Álvaro!$A$4:$A$107,0)),"")</f>
        <v>-</v>
      </c>
      <c r="I130" s="19" t="str">
        <f>IFERROR(INDEX(Partidos!$J$4:$J$107,MATCH($A130,Partidos!$A$4:$A$107,0)),"")</f>
        <v>Grupos</v>
      </c>
      <c r="J130" s="16">
        <f>IF(AND(INDEX(Partidos!$J$4:$J$107,MATCH($A130,Partidos!$A$4:$A$107,0))&lt;&gt;"Grupos",INDEX(Partidos!$H$4:$H$107,MATCH($A130,Partidos!$A$4:$A$107,0))="Finalizado",$H130&lt;&gt;"",$H130=INDEX(Partidos!$K$4:$K$107,MATCH($A130,Partidos!$A$4:$A$107,0))),1,0)</f>
        <v>0</v>
      </c>
    </row>
    <row r="131" spans="1:10" x14ac:dyDescent="0.3">
      <c r="A131" s="24">
        <v>43</v>
      </c>
      <c r="B131" s="19" t="str">
        <f>IFERROR(INDEX(Partidos!$D$4:$D$107,MATCH($A131,Partidos!$A$4:$A$107,0)),"")</f>
        <v>Noruega</v>
      </c>
      <c r="C131" s="19" t="str">
        <f>IFERROR(INDEX(Partidos!$E$4:$E$107,MATCH($A131,Partidos!$A$4:$A$107,0)),"")</f>
        <v>Senegal</v>
      </c>
      <c r="D131" s="24" t="s">
        <v>263</v>
      </c>
      <c r="E131" s="19">
        <f>IFERROR(INDEX(Papá!F$4:F$107,MATCH($A131,Papá!$A$4:$A$107,0)),"")</f>
        <v>1</v>
      </c>
      <c r="F131" s="19">
        <f>IFERROR(INDEX(Papá!G$4:G$107,MATCH($A131,Papá!$A$4:$A$107,0)),"")</f>
        <v>1</v>
      </c>
      <c r="G131" s="16" t="str">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t="str">
        <f>IFERROR(INDEX(Papá!H$4:H$107,MATCH($A131,Papá!$A$4:$A$107,0)),"")</f>
        <v>-</v>
      </c>
      <c r="I131" s="19" t="str">
        <f>IFERROR(INDEX(Partidos!$J$4:$J$107,MATCH($A131,Partidos!$A$4:$A$107,0)),"")</f>
        <v>Grupos</v>
      </c>
      <c r="J131" s="16">
        <f>IF(AND(INDEX(Partidos!$J$4:$J$107,MATCH($A131,Partidos!$A$4:$A$107,0))&lt;&gt;"Grupos",INDEX(Partidos!$H$4:$H$107,MATCH($A131,Partidos!$A$4:$A$107,0))="Finalizado",$H131&lt;&gt;"",$H131=INDEX(Partidos!$K$4:$K$107,MATCH($A131,Partidos!$A$4:$A$107,0))),1,0)</f>
        <v>0</v>
      </c>
    </row>
    <row r="132" spans="1:10" x14ac:dyDescent="0.3">
      <c r="A132" s="26">
        <v>43</v>
      </c>
      <c r="B132" s="19" t="str">
        <f>IFERROR(INDEX(Partidos!$D$4:$D$107,MATCH($A132,Partidos!$A$4:$A$107,0)),"")</f>
        <v>Noruega</v>
      </c>
      <c r="C132" s="19" t="str">
        <f>IFERROR(INDEX(Partidos!$E$4:$E$107,MATCH($A132,Partidos!$A$4:$A$107,0)),"")</f>
        <v>Senegal</v>
      </c>
      <c r="D132" s="26" t="s">
        <v>264</v>
      </c>
      <c r="E132" s="19">
        <f>IFERROR(INDEX(Diego!F$4:F$107,MATCH($A132,Diego!$A$4:$A$107,0)),"")</f>
        <v>2</v>
      </c>
      <c r="F132" s="19">
        <f>IFERROR(INDEX(Diego!G$4:G$107,MATCH($A132,Diego!$A$4:$A$107,0)),"")</f>
        <v>3</v>
      </c>
      <c r="G132" s="16" t="str">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t="str">
        <f>IFERROR(INDEX(Diego!H$4:H$107,MATCH($A132,Diego!$A$4:$A$107,0)),"")</f>
        <v>-</v>
      </c>
      <c r="I132" s="19" t="str">
        <f>IFERROR(INDEX(Partidos!$J$4:$J$107,MATCH($A132,Partidos!$A$4:$A$107,0)),"")</f>
        <v>Grupos</v>
      </c>
      <c r="J132" s="16">
        <f>IF(AND(INDEX(Partidos!$J$4:$J$107,MATCH($A132,Partidos!$A$4:$A$107,0))&lt;&gt;"Grupos",INDEX(Partidos!$H$4:$H$107,MATCH($A132,Partidos!$A$4:$A$107,0))="Finalizado",$H132&lt;&gt;"",$H132=INDEX(Partidos!$K$4:$K$107,MATCH($A132,Partidos!$A$4:$A$107,0))),1,0)</f>
        <v>0</v>
      </c>
    </row>
    <row r="133" spans="1:10" x14ac:dyDescent="0.3">
      <c r="A133" s="24">
        <v>44</v>
      </c>
      <c r="B133" s="19" t="str">
        <f>IFERROR(INDEX(Partidos!$D$4:$D$107,MATCH($A133,Partidos!$A$4:$A$107,0)),"")</f>
        <v>Jordania</v>
      </c>
      <c r="C133" s="19" t="str">
        <f>IFERROR(INDEX(Partidos!$E$4:$E$107,MATCH($A133,Partidos!$A$4:$A$107,0)),"")</f>
        <v>Argelia</v>
      </c>
      <c r="D133" s="24" t="s">
        <v>54</v>
      </c>
      <c r="E133" s="19">
        <f>IFERROR(INDEX(Álvaro!F$4:F$107,MATCH($A133,Álvaro!$A$4:$A$107,0)),"")</f>
        <v>0</v>
      </c>
      <c r="F133" s="19">
        <f>IFERROR(INDEX(Álvaro!G$4:G$107,MATCH($A133,Álvaro!$A$4:$A$107,0)),"")</f>
        <v>2</v>
      </c>
      <c r="G133" s="16" t="str">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t="str">
        <f>IFERROR(INDEX(Álvaro!H$4:H$107,MATCH($A133,Álvaro!$A$4:$A$107,0)),"")</f>
        <v>-</v>
      </c>
      <c r="I133" s="19" t="str">
        <f>IFERROR(INDEX(Partidos!$J$4:$J$107,MATCH($A133,Partidos!$A$4:$A$107,0)),"")</f>
        <v>Grupos</v>
      </c>
      <c r="J133" s="16">
        <f>IF(AND(INDEX(Partidos!$J$4:$J$107,MATCH($A133,Partidos!$A$4:$A$107,0))&lt;&gt;"Grupos",INDEX(Partidos!$H$4:$H$107,MATCH($A133,Partidos!$A$4:$A$107,0))="Finalizado",$H133&lt;&gt;"",$H133=INDEX(Partidos!$K$4:$K$107,MATCH($A133,Partidos!$A$4:$A$107,0))),1,0)</f>
        <v>0</v>
      </c>
    </row>
    <row r="134" spans="1:10" x14ac:dyDescent="0.3">
      <c r="A134" s="26">
        <v>44</v>
      </c>
      <c r="B134" s="19" t="str">
        <f>IFERROR(INDEX(Partidos!$D$4:$D$107,MATCH($A134,Partidos!$A$4:$A$107,0)),"")</f>
        <v>Jordania</v>
      </c>
      <c r="C134" s="19" t="str">
        <f>IFERROR(INDEX(Partidos!$E$4:$E$107,MATCH($A134,Partidos!$A$4:$A$107,0)),"")</f>
        <v>Argelia</v>
      </c>
      <c r="D134" s="26" t="s">
        <v>263</v>
      </c>
      <c r="E134" s="19">
        <f>IFERROR(INDEX(Papá!F$4:F$107,MATCH($A134,Papá!$A$4:$A$107,0)),"")</f>
        <v>1</v>
      </c>
      <c r="F134" s="19">
        <f>IFERROR(INDEX(Papá!G$4:G$107,MATCH($A134,Papá!$A$4:$A$107,0)),"")</f>
        <v>2</v>
      </c>
      <c r="G134" s="16" t="str">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t="str">
        <f>IFERROR(INDEX(Papá!H$4:H$107,MATCH($A134,Papá!$A$4:$A$107,0)),"")</f>
        <v>-</v>
      </c>
      <c r="I134" s="19" t="str">
        <f>IFERROR(INDEX(Partidos!$J$4:$J$107,MATCH($A134,Partidos!$A$4:$A$107,0)),"")</f>
        <v>Grupos</v>
      </c>
      <c r="J134" s="16">
        <f>IF(AND(INDEX(Partidos!$J$4:$J$107,MATCH($A134,Partidos!$A$4:$A$107,0))&lt;&gt;"Grupos",INDEX(Partidos!$H$4:$H$107,MATCH($A134,Partidos!$A$4:$A$107,0))="Finalizado",$H134&lt;&gt;"",$H134=INDEX(Partidos!$K$4:$K$107,MATCH($A134,Partidos!$A$4:$A$107,0))),1,0)</f>
        <v>0</v>
      </c>
    </row>
    <row r="135" spans="1:10" x14ac:dyDescent="0.3">
      <c r="A135" s="24">
        <v>44</v>
      </c>
      <c r="B135" s="19" t="str">
        <f>IFERROR(INDEX(Partidos!$D$4:$D$107,MATCH($A135,Partidos!$A$4:$A$107,0)),"")</f>
        <v>Jordania</v>
      </c>
      <c r="C135" s="19" t="str">
        <f>IFERROR(INDEX(Partidos!$E$4:$E$107,MATCH($A135,Partidos!$A$4:$A$107,0)),"")</f>
        <v>Argelia</v>
      </c>
      <c r="D135" s="24" t="s">
        <v>264</v>
      </c>
      <c r="E135" s="19">
        <f>IFERROR(INDEX(Diego!F$4:F$107,MATCH($A135,Diego!$A$4:$A$107,0)),"")</f>
        <v>1</v>
      </c>
      <c r="F135" s="19">
        <f>IFERROR(INDEX(Diego!G$4:G$107,MATCH($A135,Diego!$A$4:$A$107,0)),"")</f>
        <v>3</v>
      </c>
      <c r="G135" s="16" t="str">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t="str">
        <f>IFERROR(INDEX(Diego!H$4:H$107,MATCH($A135,Diego!$A$4:$A$107,0)),"")</f>
        <v>-</v>
      </c>
      <c r="I135" s="19" t="str">
        <f>IFERROR(INDEX(Partidos!$J$4:$J$107,MATCH($A135,Partidos!$A$4:$A$107,0)),"")</f>
        <v>Grupos</v>
      </c>
      <c r="J135" s="16">
        <f>IF(AND(INDEX(Partidos!$J$4:$J$107,MATCH($A135,Partidos!$A$4:$A$107,0))&lt;&gt;"Grupos",INDEX(Partidos!$H$4:$H$107,MATCH($A135,Partidos!$A$4:$A$107,0))="Finalizado",$H135&lt;&gt;"",$H135=INDEX(Partidos!$K$4:$K$107,MATCH($A135,Partidos!$A$4:$A$107,0))),1,0)</f>
        <v>0</v>
      </c>
    </row>
    <row r="136" spans="1:10" x14ac:dyDescent="0.3">
      <c r="A136" s="26">
        <v>45</v>
      </c>
      <c r="B136" s="19" t="str">
        <f>IFERROR(INDEX(Partidos!$D$4:$D$107,MATCH($A136,Partidos!$A$4:$A$107,0)),"")</f>
        <v>Portugal</v>
      </c>
      <c r="C136" s="19" t="str">
        <f>IFERROR(INDEX(Partidos!$E$4:$E$107,MATCH($A136,Partidos!$A$4:$A$107,0)),"")</f>
        <v>Uzbekistán</v>
      </c>
      <c r="D136" s="26" t="s">
        <v>54</v>
      </c>
      <c r="E136" s="19">
        <f>IFERROR(INDEX(Álvaro!F$4:F$107,MATCH($A136,Álvaro!$A$4:$A$107,0)),"")</f>
        <v>2</v>
      </c>
      <c r="F136" s="19">
        <f>IFERROR(INDEX(Álvaro!G$4:G$107,MATCH($A136,Álvaro!$A$4:$A$107,0)),"")</f>
        <v>0</v>
      </c>
      <c r="G136" s="16" t="str">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t="str">
        <f>IFERROR(INDEX(Álvaro!H$4:H$107,MATCH($A136,Álvaro!$A$4:$A$107,0)),"")</f>
        <v>-</v>
      </c>
      <c r="I136" s="19" t="str">
        <f>IFERROR(INDEX(Partidos!$J$4:$J$107,MATCH($A136,Partidos!$A$4:$A$107,0)),"")</f>
        <v>Grupos</v>
      </c>
      <c r="J136" s="16">
        <f>IF(AND(INDEX(Partidos!$J$4:$J$107,MATCH($A136,Partidos!$A$4:$A$107,0))&lt;&gt;"Grupos",INDEX(Partidos!$H$4:$H$107,MATCH($A136,Partidos!$A$4:$A$107,0))="Finalizado",$H136&lt;&gt;"",$H136=INDEX(Partidos!$K$4:$K$107,MATCH($A136,Partidos!$A$4:$A$107,0))),1,0)</f>
        <v>0</v>
      </c>
    </row>
    <row r="137" spans="1:10" x14ac:dyDescent="0.3">
      <c r="A137" s="24">
        <v>45</v>
      </c>
      <c r="B137" s="19" t="str">
        <f>IFERROR(INDEX(Partidos!$D$4:$D$107,MATCH($A137,Partidos!$A$4:$A$107,0)),"")</f>
        <v>Portugal</v>
      </c>
      <c r="C137" s="19" t="str">
        <f>IFERROR(INDEX(Partidos!$E$4:$E$107,MATCH($A137,Partidos!$A$4:$A$107,0)),"")</f>
        <v>Uzbekistán</v>
      </c>
      <c r="D137" s="24" t="s">
        <v>263</v>
      </c>
      <c r="E137" s="19">
        <f>IFERROR(INDEX(Papá!F$4:F$107,MATCH($A137,Papá!$A$4:$A$107,0)),"")</f>
        <v>4</v>
      </c>
      <c r="F137" s="19">
        <f>IFERROR(INDEX(Papá!G$4:G$107,MATCH($A137,Papá!$A$4:$A$107,0)),"")</f>
        <v>0</v>
      </c>
      <c r="G137" s="16" t="str">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t="str">
        <f>IFERROR(INDEX(Papá!H$4:H$107,MATCH($A137,Papá!$A$4:$A$107,0)),"")</f>
        <v>-</v>
      </c>
      <c r="I137" s="19" t="str">
        <f>IFERROR(INDEX(Partidos!$J$4:$J$107,MATCH($A137,Partidos!$A$4:$A$107,0)),"")</f>
        <v>Grupos</v>
      </c>
      <c r="J137" s="16">
        <f>IF(AND(INDEX(Partidos!$J$4:$J$107,MATCH($A137,Partidos!$A$4:$A$107,0))&lt;&gt;"Grupos",INDEX(Partidos!$H$4:$H$107,MATCH($A137,Partidos!$A$4:$A$107,0))="Finalizado",$H137&lt;&gt;"",$H137=INDEX(Partidos!$K$4:$K$107,MATCH($A137,Partidos!$A$4:$A$107,0))),1,0)</f>
        <v>0</v>
      </c>
    </row>
    <row r="138" spans="1:10" x14ac:dyDescent="0.3">
      <c r="A138" s="26">
        <v>45</v>
      </c>
      <c r="B138" s="19" t="str">
        <f>IFERROR(INDEX(Partidos!$D$4:$D$107,MATCH($A138,Partidos!$A$4:$A$107,0)),"")</f>
        <v>Portugal</v>
      </c>
      <c r="C138" s="19" t="str">
        <f>IFERROR(INDEX(Partidos!$E$4:$E$107,MATCH($A138,Partidos!$A$4:$A$107,0)),"")</f>
        <v>Uzbekistán</v>
      </c>
      <c r="D138" s="26" t="s">
        <v>264</v>
      </c>
      <c r="E138" s="19">
        <f>IFERROR(INDEX(Diego!F$4:F$107,MATCH($A138,Diego!$A$4:$A$107,0)),"")</f>
        <v>4</v>
      </c>
      <c r="F138" s="19">
        <f>IFERROR(INDEX(Diego!G$4:G$107,MATCH($A138,Diego!$A$4:$A$107,0)),"")</f>
        <v>0</v>
      </c>
      <c r="G138" s="16" t="str">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t="str">
        <f>IFERROR(INDEX(Diego!H$4:H$107,MATCH($A138,Diego!$A$4:$A$107,0)),"")</f>
        <v>-</v>
      </c>
      <c r="I138" s="19" t="str">
        <f>IFERROR(INDEX(Partidos!$J$4:$J$107,MATCH($A138,Partidos!$A$4:$A$107,0)),"")</f>
        <v>Grupos</v>
      </c>
      <c r="J138" s="16">
        <f>IF(AND(INDEX(Partidos!$J$4:$J$107,MATCH($A138,Partidos!$A$4:$A$107,0))&lt;&gt;"Grupos",INDEX(Partidos!$H$4:$H$107,MATCH($A138,Partidos!$A$4:$A$107,0))="Finalizado",$H138&lt;&gt;"",$H138=INDEX(Partidos!$K$4:$K$107,MATCH($A138,Partidos!$A$4:$A$107,0))),1,0)</f>
        <v>0</v>
      </c>
    </row>
    <row r="139" spans="1:10" x14ac:dyDescent="0.3">
      <c r="A139" s="24">
        <v>46</v>
      </c>
      <c r="B139" s="19" t="str">
        <f>IFERROR(INDEX(Partidos!$D$4:$D$107,MATCH($A139,Partidos!$A$4:$A$107,0)),"")</f>
        <v>Inglaterra</v>
      </c>
      <c r="C139" s="19" t="str">
        <f>IFERROR(INDEX(Partidos!$E$4:$E$107,MATCH($A139,Partidos!$A$4:$A$107,0)),"")</f>
        <v>Ghana</v>
      </c>
      <c r="D139" s="24" t="s">
        <v>54</v>
      </c>
      <c r="E139" s="19">
        <f>IFERROR(INDEX(Álvaro!F$4:F$107,MATCH($A139,Álvaro!$A$4:$A$107,0)),"")</f>
        <v>2</v>
      </c>
      <c r="F139" s="19">
        <f>IFERROR(INDEX(Álvaro!G$4:G$107,MATCH($A139,Álvaro!$A$4:$A$107,0)),"")</f>
        <v>0</v>
      </c>
      <c r="G139" s="16" t="str">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t="str">
        <f>IFERROR(INDEX(Álvaro!H$4:H$107,MATCH($A139,Álvaro!$A$4:$A$107,0)),"")</f>
        <v>-</v>
      </c>
      <c r="I139" s="19" t="str">
        <f>IFERROR(INDEX(Partidos!$J$4:$J$107,MATCH($A139,Partidos!$A$4:$A$107,0)),"")</f>
        <v>Grupos</v>
      </c>
      <c r="J139" s="16">
        <f>IF(AND(INDEX(Partidos!$J$4:$J$107,MATCH($A139,Partidos!$A$4:$A$107,0))&lt;&gt;"Grupos",INDEX(Partidos!$H$4:$H$107,MATCH($A139,Partidos!$A$4:$A$107,0))="Finalizado",$H139&lt;&gt;"",$H139=INDEX(Partidos!$K$4:$K$107,MATCH($A139,Partidos!$A$4:$A$107,0))),1,0)</f>
        <v>0</v>
      </c>
    </row>
    <row r="140" spans="1:10" x14ac:dyDescent="0.3">
      <c r="A140" s="26">
        <v>46</v>
      </c>
      <c r="B140" s="19" t="str">
        <f>IFERROR(INDEX(Partidos!$D$4:$D$107,MATCH($A140,Partidos!$A$4:$A$107,0)),"")</f>
        <v>Inglaterra</v>
      </c>
      <c r="C140" s="19" t="str">
        <f>IFERROR(INDEX(Partidos!$E$4:$E$107,MATCH($A140,Partidos!$A$4:$A$107,0)),"")</f>
        <v>Ghana</v>
      </c>
      <c r="D140" s="26" t="s">
        <v>263</v>
      </c>
      <c r="E140" s="19">
        <f>IFERROR(INDEX(Papá!F$4:F$107,MATCH($A140,Papá!$A$4:$A$107,0)),"")</f>
        <v>1</v>
      </c>
      <c r="F140" s="19">
        <f>IFERROR(INDEX(Papá!G$4:G$107,MATCH($A140,Papá!$A$4:$A$107,0)),"")</f>
        <v>0</v>
      </c>
      <c r="G140" s="16" t="str">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t="str">
        <f>IFERROR(INDEX(Papá!H$4:H$107,MATCH($A140,Papá!$A$4:$A$107,0)),"")</f>
        <v>-</v>
      </c>
      <c r="I140" s="19" t="str">
        <f>IFERROR(INDEX(Partidos!$J$4:$J$107,MATCH($A140,Partidos!$A$4:$A$107,0)),"")</f>
        <v>Grupos</v>
      </c>
      <c r="J140" s="16">
        <f>IF(AND(INDEX(Partidos!$J$4:$J$107,MATCH($A140,Partidos!$A$4:$A$107,0))&lt;&gt;"Grupos",INDEX(Partidos!$H$4:$H$107,MATCH($A140,Partidos!$A$4:$A$107,0))="Finalizado",$H140&lt;&gt;"",$H140=INDEX(Partidos!$K$4:$K$107,MATCH($A140,Partidos!$A$4:$A$107,0))),1,0)</f>
        <v>0</v>
      </c>
    </row>
    <row r="141" spans="1:10" x14ac:dyDescent="0.3">
      <c r="A141" s="24">
        <v>46</v>
      </c>
      <c r="B141" s="19" t="str">
        <f>IFERROR(INDEX(Partidos!$D$4:$D$107,MATCH($A141,Partidos!$A$4:$A$107,0)),"")</f>
        <v>Inglaterra</v>
      </c>
      <c r="C141" s="19" t="str">
        <f>IFERROR(INDEX(Partidos!$E$4:$E$107,MATCH($A141,Partidos!$A$4:$A$107,0)),"")</f>
        <v>Ghana</v>
      </c>
      <c r="D141" s="24" t="s">
        <v>264</v>
      </c>
      <c r="E141" s="19">
        <f>IFERROR(INDEX(Diego!F$4:F$107,MATCH($A141,Diego!$A$4:$A$107,0)),"")</f>
        <v>2</v>
      </c>
      <c r="F141" s="19">
        <f>IFERROR(INDEX(Diego!G$4:G$107,MATCH($A141,Diego!$A$4:$A$107,0)),"")</f>
        <v>1</v>
      </c>
      <c r="G141" s="16" t="str">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t="str">
        <f>IFERROR(INDEX(Diego!H$4:H$107,MATCH($A141,Diego!$A$4:$A$107,0)),"")</f>
        <v>-</v>
      </c>
      <c r="I141" s="19" t="str">
        <f>IFERROR(INDEX(Partidos!$J$4:$J$107,MATCH($A141,Partidos!$A$4:$A$107,0)),"")</f>
        <v>Grupos</v>
      </c>
      <c r="J141" s="16">
        <f>IF(AND(INDEX(Partidos!$J$4:$J$107,MATCH($A141,Partidos!$A$4:$A$107,0))&lt;&gt;"Grupos",INDEX(Partidos!$H$4:$H$107,MATCH($A141,Partidos!$A$4:$A$107,0))="Finalizado",$H141&lt;&gt;"",$H141=INDEX(Partidos!$K$4:$K$107,MATCH($A141,Partidos!$A$4:$A$107,0))),1,0)</f>
        <v>0</v>
      </c>
    </row>
    <row r="142" spans="1:10" x14ac:dyDescent="0.3">
      <c r="A142" s="26">
        <v>47</v>
      </c>
      <c r="B142" s="19" t="str">
        <f>IFERROR(INDEX(Partidos!$D$4:$D$107,MATCH($A142,Partidos!$A$4:$A$107,0)),"")</f>
        <v>Panamá</v>
      </c>
      <c r="C142" s="19" t="str">
        <f>IFERROR(INDEX(Partidos!$E$4:$E$107,MATCH($A142,Partidos!$A$4:$A$107,0)),"")</f>
        <v>Croacia</v>
      </c>
      <c r="D142" s="26" t="s">
        <v>54</v>
      </c>
      <c r="E142" s="19">
        <f>IFERROR(INDEX(Álvaro!F$4:F$107,MATCH($A142,Álvaro!$A$4:$A$107,0)),"")</f>
        <v>0</v>
      </c>
      <c r="F142" s="19">
        <f>IFERROR(INDEX(Álvaro!G$4:G$107,MATCH($A142,Álvaro!$A$4:$A$107,0)),"")</f>
        <v>1</v>
      </c>
      <c r="G142" s="16" t="str">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t="str">
        <f>IFERROR(INDEX(Álvaro!H$4:H$107,MATCH($A142,Álvaro!$A$4:$A$107,0)),"")</f>
        <v>-</v>
      </c>
      <c r="I142" s="19" t="str">
        <f>IFERROR(INDEX(Partidos!$J$4:$J$107,MATCH($A142,Partidos!$A$4:$A$107,0)),"")</f>
        <v>Grupos</v>
      </c>
      <c r="J142" s="16">
        <f>IF(AND(INDEX(Partidos!$J$4:$J$107,MATCH($A142,Partidos!$A$4:$A$107,0))&lt;&gt;"Grupos",INDEX(Partidos!$H$4:$H$107,MATCH($A142,Partidos!$A$4:$A$107,0))="Finalizado",$H142&lt;&gt;"",$H142=INDEX(Partidos!$K$4:$K$107,MATCH($A142,Partidos!$A$4:$A$107,0))),1,0)</f>
        <v>0</v>
      </c>
    </row>
    <row r="143" spans="1:10" x14ac:dyDescent="0.3">
      <c r="A143" s="24">
        <v>47</v>
      </c>
      <c r="B143" s="19" t="str">
        <f>IFERROR(INDEX(Partidos!$D$4:$D$107,MATCH($A143,Partidos!$A$4:$A$107,0)),"")</f>
        <v>Panamá</v>
      </c>
      <c r="C143" s="19" t="str">
        <f>IFERROR(INDEX(Partidos!$E$4:$E$107,MATCH($A143,Partidos!$A$4:$A$107,0)),"")</f>
        <v>Croacia</v>
      </c>
      <c r="D143" s="24" t="s">
        <v>263</v>
      </c>
      <c r="E143" s="19">
        <f>IFERROR(INDEX(Papá!F$4:F$107,MATCH($A143,Papá!$A$4:$A$107,0)),"")</f>
        <v>1</v>
      </c>
      <c r="F143" s="19">
        <f>IFERROR(INDEX(Papá!G$4:G$107,MATCH($A143,Papá!$A$4:$A$107,0)),"")</f>
        <v>2</v>
      </c>
      <c r="G143" s="16" t="str">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t="str">
        <f>IFERROR(INDEX(Papá!H$4:H$107,MATCH($A143,Papá!$A$4:$A$107,0)),"")</f>
        <v>-</v>
      </c>
      <c r="I143" s="19" t="str">
        <f>IFERROR(INDEX(Partidos!$J$4:$J$107,MATCH($A143,Partidos!$A$4:$A$107,0)),"")</f>
        <v>Grupos</v>
      </c>
      <c r="J143" s="16">
        <f>IF(AND(INDEX(Partidos!$J$4:$J$107,MATCH($A143,Partidos!$A$4:$A$107,0))&lt;&gt;"Grupos",INDEX(Partidos!$H$4:$H$107,MATCH($A143,Partidos!$A$4:$A$107,0))="Finalizado",$H143&lt;&gt;"",$H143=INDEX(Partidos!$K$4:$K$107,MATCH($A143,Partidos!$A$4:$A$107,0))),1,0)</f>
        <v>0</v>
      </c>
    </row>
    <row r="144" spans="1:10" x14ac:dyDescent="0.3">
      <c r="A144" s="26">
        <v>47</v>
      </c>
      <c r="B144" s="19" t="str">
        <f>IFERROR(INDEX(Partidos!$D$4:$D$107,MATCH($A144,Partidos!$A$4:$A$107,0)),"")</f>
        <v>Panamá</v>
      </c>
      <c r="C144" s="19" t="str">
        <f>IFERROR(INDEX(Partidos!$E$4:$E$107,MATCH($A144,Partidos!$A$4:$A$107,0)),"")</f>
        <v>Croacia</v>
      </c>
      <c r="D144" s="26" t="s">
        <v>264</v>
      </c>
      <c r="E144" s="19">
        <f>IFERROR(INDEX(Diego!F$4:F$107,MATCH($A144,Diego!$A$4:$A$107,0)),"")</f>
        <v>1</v>
      </c>
      <c r="F144" s="19">
        <f>IFERROR(INDEX(Diego!G$4:G$107,MATCH($A144,Diego!$A$4:$A$107,0)),"")</f>
        <v>3</v>
      </c>
      <c r="G144" s="16" t="str">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t="str">
        <f>IFERROR(INDEX(Diego!H$4:H$107,MATCH($A144,Diego!$A$4:$A$107,0)),"")</f>
        <v>-</v>
      </c>
      <c r="I144" s="19" t="str">
        <f>IFERROR(INDEX(Partidos!$J$4:$J$107,MATCH($A144,Partidos!$A$4:$A$107,0)),"")</f>
        <v>Grupos</v>
      </c>
      <c r="J144" s="16">
        <f>IF(AND(INDEX(Partidos!$J$4:$J$107,MATCH($A144,Partidos!$A$4:$A$107,0))&lt;&gt;"Grupos",INDEX(Partidos!$H$4:$H$107,MATCH($A144,Partidos!$A$4:$A$107,0))="Finalizado",$H144&lt;&gt;"",$H144=INDEX(Partidos!$K$4:$K$107,MATCH($A144,Partidos!$A$4:$A$107,0))),1,0)</f>
        <v>0</v>
      </c>
    </row>
    <row r="145" spans="1:10" x14ac:dyDescent="0.3">
      <c r="A145" s="24">
        <v>48</v>
      </c>
      <c r="B145" s="19" t="str">
        <f>IFERROR(INDEX(Partidos!$D$4:$D$107,MATCH($A145,Partidos!$A$4:$A$107,0)),"")</f>
        <v>Colombia</v>
      </c>
      <c r="C145" s="19" t="str">
        <f>IFERROR(INDEX(Partidos!$E$4:$E$107,MATCH($A145,Partidos!$A$4:$A$107,0)),"")</f>
        <v>RD Congo</v>
      </c>
      <c r="D145" s="24" t="s">
        <v>54</v>
      </c>
      <c r="E145" s="19">
        <f>IFERROR(INDEX(Álvaro!F$4:F$107,MATCH($A145,Álvaro!$A$4:$A$107,0)),"")</f>
        <v>2</v>
      </c>
      <c r="F145" s="19">
        <f>IFERROR(INDEX(Álvaro!G$4:G$107,MATCH($A145,Álvaro!$A$4:$A$107,0)),"")</f>
        <v>0</v>
      </c>
      <c r="G145" s="16" t="str">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t="str">
        <f>IFERROR(INDEX(Álvaro!H$4:H$107,MATCH($A145,Álvaro!$A$4:$A$107,0)),"")</f>
        <v>-</v>
      </c>
      <c r="I145" s="19" t="str">
        <f>IFERROR(INDEX(Partidos!$J$4:$J$107,MATCH($A145,Partidos!$A$4:$A$107,0)),"")</f>
        <v>Grupos</v>
      </c>
      <c r="J145" s="16">
        <f>IF(AND(INDEX(Partidos!$J$4:$J$107,MATCH($A145,Partidos!$A$4:$A$107,0))&lt;&gt;"Grupos",INDEX(Partidos!$H$4:$H$107,MATCH($A145,Partidos!$A$4:$A$107,0))="Finalizado",$H145&lt;&gt;"",$H145=INDEX(Partidos!$K$4:$K$107,MATCH($A145,Partidos!$A$4:$A$107,0))),1,0)</f>
        <v>0</v>
      </c>
    </row>
    <row r="146" spans="1:10" x14ac:dyDescent="0.3">
      <c r="A146" s="26">
        <v>48</v>
      </c>
      <c r="B146" s="19" t="str">
        <f>IFERROR(INDEX(Partidos!$D$4:$D$107,MATCH($A146,Partidos!$A$4:$A$107,0)),"")</f>
        <v>Colombia</v>
      </c>
      <c r="C146" s="19" t="str">
        <f>IFERROR(INDEX(Partidos!$E$4:$E$107,MATCH($A146,Partidos!$A$4:$A$107,0)),"")</f>
        <v>RD Congo</v>
      </c>
      <c r="D146" s="26" t="s">
        <v>263</v>
      </c>
      <c r="E146" s="19">
        <f>IFERROR(INDEX(Papá!F$4:F$107,MATCH($A146,Papá!$A$4:$A$107,0)),"")</f>
        <v>2</v>
      </c>
      <c r="F146" s="19">
        <f>IFERROR(INDEX(Papá!G$4:G$107,MATCH($A146,Papá!$A$4:$A$107,0)),"")</f>
        <v>0</v>
      </c>
      <c r="G146" s="16" t="str">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t="str">
        <f>IFERROR(INDEX(Papá!H$4:H$107,MATCH($A146,Papá!$A$4:$A$107,0)),"")</f>
        <v>-</v>
      </c>
      <c r="I146" s="19" t="str">
        <f>IFERROR(INDEX(Partidos!$J$4:$J$107,MATCH($A146,Partidos!$A$4:$A$107,0)),"")</f>
        <v>Grupos</v>
      </c>
      <c r="J146" s="16">
        <f>IF(AND(INDEX(Partidos!$J$4:$J$107,MATCH($A146,Partidos!$A$4:$A$107,0))&lt;&gt;"Grupos",INDEX(Partidos!$H$4:$H$107,MATCH($A146,Partidos!$A$4:$A$107,0))="Finalizado",$H146&lt;&gt;"",$H146=INDEX(Partidos!$K$4:$K$107,MATCH($A146,Partidos!$A$4:$A$107,0))),1,0)</f>
        <v>0</v>
      </c>
    </row>
    <row r="147" spans="1:10" x14ac:dyDescent="0.3">
      <c r="A147" s="24">
        <v>48</v>
      </c>
      <c r="B147" s="19" t="str">
        <f>IFERROR(INDEX(Partidos!$D$4:$D$107,MATCH($A147,Partidos!$A$4:$A$107,0)),"")</f>
        <v>Colombia</v>
      </c>
      <c r="C147" s="19" t="str">
        <f>IFERROR(INDEX(Partidos!$E$4:$E$107,MATCH($A147,Partidos!$A$4:$A$107,0)),"")</f>
        <v>RD Congo</v>
      </c>
      <c r="D147" s="24" t="s">
        <v>264</v>
      </c>
      <c r="E147" s="19">
        <f>IFERROR(INDEX(Diego!F$4:F$107,MATCH($A147,Diego!$A$4:$A$107,0)),"")</f>
        <v>5</v>
      </c>
      <c r="F147" s="19">
        <f>IFERROR(INDEX(Diego!G$4:G$107,MATCH($A147,Diego!$A$4:$A$107,0)),"")</f>
        <v>2</v>
      </c>
      <c r="G147" s="16" t="str">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t="str">
        <f>IFERROR(INDEX(Diego!H$4:H$107,MATCH($A147,Diego!$A$4:$A$107,0)),"")</f>
        <v>-</v>
      </c>
      <c r="I147" s="19" t="str">
        <f>IFERROR(INDEX(Partidos!$J$4:$J$107,MATCH($A147,Partidos!$A$4:$A$107,0)),"")</f>
        <v>Grupos</v>
      </c>
      <c r="J147" s="16">
        <f>IF(AND(INDEX(Partidos!$J$4:$J$107,MATCH($A147,Partidos!$A$4:$A$107,0))&lt;&gt;"Grupos",INDEX(Partidos!$H$4:$H$107,MATCH($A147,Partidos!$A$4:$A$107,0))="Finalizado",$H147&lt;&gt;"",$H147=INDEX(Partidos!$K$4:$K$107,MATCH($A147,Partidos!$A$4:$A$107,0))),1,0)</f>
        <v>0</v>
      </c>
    </row>
    <row r="148" spans="1:10" x14ac:dyDescent="0.3">
      <c r="A148" s="26">
        <v>49</v>
      </c>
      <c r="B148" s="19" t="str">
        <f>IFERROR(INDEX(Partidos!$D$4:$D$107,MATCH($A148,Partidos!$A$4:$A$107,0)),"")</f>
        <v>Suiza</v>
      </c>
      <c r="C148" s="19" t="str">
        <f>IFERROR(INDEX(Partidos!$E$4:$E$107,MATCH($A148,Partidos!$A$4:$A$107,0)),"")</f>
        <v>Canadá</v>
      </c>
      <c r="D148" s="26" t="s">
        <v>54</v>
      </c>
      <c r="E148" s="19">
        <f>IFERROR(INDEX(Álvaro!F$4:F$107,MATCH($A148,Álvaro!$A$4:$A$107,0)),"")</f>
        <v>1</v>
      </c>
      <c r="F148" s="19">
        <f>IFERROR(INDEX(Álvaro!G$4:G$107,MATCH($A148,Álvaro!$A$4:$A$107,0)),"")</f>
        <v>0</v>
      </c>
      <c r="G148" s="16" t="str">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t="str">
        <f>IFERROR(INDEX(Álvaro!H$4:H$107,MATCH($A148,Álvaro!$A$4:$A$107,0)),"")</f>
        <v>-</v>
      </c>
      <c r="I148" s="19" t="str">
        <f>IFERROR(INDEX(Partidos!$J$4:$J$107,MATCH($A148,Partidos!$A$4:$A$107,0)),"")</f>
        <v>Grupos</v>
      </c>
      <c r="J148" s="16">
        <f>IF(AND(INDEX(Partidos!$J$4:$J$107,MATCH($A148,Partidos!$A$4:$A$107,0))&lt;&gt;"Grupos",INDEX(Partidos!$H$4:$H$107,MATCH($A148,Partidos!$A$4:$A$107,0))="Finalizado",$H148&lt;&gt;"",$H148=INDEX(Partidos!$K$4:$K$107,MATCH($A148,Partidos!$A$4:$A$107,0))),1,0)</f>
        <v>0</v>
      </c>
    </row>
    <row r="149" spans="1:10" x14ac:dyDescent="0.3">
      <c r="A149" s="24">
        <v>49</v>
      </c>
      <c r="B149" s="19" t="str">
        <f>IFERROR(INDEX(Partidos!$D$4:$D$107,MATCH($A149,Partidos!$A$4:$A$107,0)),"")</f>
        <v>Suiza</v>
      </c>
      <c r="C149" s="19" t="str">
        <f>IFERROR(INDEX(Partidos!$E$4:$E$107,MATCH($A149,Partidos!$A$4:$A$107,0)),"")</f>
        <v>Canadá</v>
      </c>
      <c r="D149" s="24" t="s">
        <v>263</v>
      </c>
      <c r="E149" s="19">
        <f>IFERROR(INDEX(Papá!F$4:F$107,MATCH($A149,Papá!$A$4:$A$107,0)),"")</f>
        <v>1</v>
      </c>
      <c r="F149" s="19">
        <f>IFERROR(INDEX(Papá!G$4:G$107,MATCH($A149,Papá!$A$4:$A$107,0)),"")</f>
        <v>1</v>
      </c>
      <c r="G149" s="16" t="str">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t="str">
        <f>IFERROR(INDEX(Papá!H$4:H$107,MATCH($A149,Papá!$A$4:$A$107,0)),"")</f>
        <v>-</v>
      </c>
      <c r="I149" s="19" t="str">
        <f>IFERROR(INDEX(Partidos!$J$4:$J$107,MATCH($A149,Partidos!$A$4:$A$107,0)),"")</f>
        <v>Grupos</v>
      </c>
      <c r="J149" s="16">
        <f>IF(AND(INDEX(Partidos!$J$4:$J$107,MATCH($A149,Partidos!$A$4:$A$107,0))&lt;&gt;"Grupos",INDEX(Partidos!$H$4:$H$107,MATCH($A149,Partidos!$A$4:$A$107,0))="Finalizado",$H149&lt;&gt;"",$H149=INDEX(Partidos!$K$4:$K$107,MATCH($A149,Partidos!$A$4:$A$107,0))),1,0)</f>
        <v>0</v>
      </c>
    </row>
    <row r="150" spans="1:10" x14ac:dyDescent="0.3">
      <c r="A150" s="26">
        <v>49</v>
      </c>
      <c r="B150" s="19" t="str">
        <f>IFERROR(INDEX(Partidos!$D$4:$D$107,MATCH($A150,Partidos!$A$4:$A$107,0)),"")</f>
        <v>Suiza</v>
      </c>
      <c r="C150" s="19" t="str">
        <f>IFERROR(INDEX(Partidos!$E$4:$E$107,MATCH($A150,Partidos!$A$4:$A$107,0)),"")</f>
        <v>Canadá</v>
      </c>
      <c r="D150" s="26" t="s">
        <v>264</v>
      </c>
      <c r="E150" s="19">
        <f>IFERROR(INDEX(Diego!F$4:F$107,MATCH($A150,Diego!$A$4:$A$107,0)),"")</f>
        <v>1</v>
      </c>
      <c r="F150" s="19">
        <f>IFERROR(INDEX(Diego!G$4:G$107,MATCH($A150,Diego!$A$4:$A$107,0)),"")</f>
        <v>1</v>
      </c>
      <c r="G150" s="16" t="str">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t="str">
        <f>IFERROR(INDEX(Diego!H$4:H$107,MATCH($A150,Diego!$A$4:$A$107,0)),"")</f>
        <v>-</v>
      </c>
      <c r="I150" s="19" t="str">
        <f>IFERROR(INDEX(Partidos!$J$4:$J$107,MATCH($A150,Partidos!$A$4:$A$107,0)),"")</f>
        <v>Grupos</v>
      </c>
      <c r="J150" s="16">
        <f>IF(AND(INDEX(Partidos!$J$4:$J$107,MATCH($A150,Partidos!$A$4:$A$107,0))&lt;&gt;"Grupos",INDEX(Partidos!$H$4:$H$107,MATCH($A150,Partidos!$A$4:$A$107,0))="Finalizado",$H150&lt;&gt;"",$H150=INDEX(Partidos!$K$4:$K$107,MATCH($A150,Partidos!$A$4:$A$107,0))),1,0)</f>
        <v>0</v>
      </c>
    </row>
    <row r="151" spans="1:10" x14ac:dyDescent="0.3">
      <c r="A151" s="24">
        <v>50</v>
      </c>
      <c r="B151" s="19" t="str">
        <f>IFERROR(INDEX(Partidos!$D$4:$D$107,MATCH($A151,Partidos!$A$4:$A$107,0)),"")</f>
        <v>Bosnia y Herzegovina</v>
      </c>
      <c r="C151" s="19" t="str">
        <f>IFERROR(INDEX(Partidos!$E$4:$E$107,MATCH($A151,Partidos!$A$4:$A$107,0)),"")</f>
        <v>Catar</v>
      </c>
      <c r="D151" s="24" t="s">
        <v>54</v>
      </c>
      <c r="E151" s="19">
        <f>IFERROR(INDEX(Álvaro!F$4:F$107,MATCH($A151,Álvaro!$A$4:$A$107,0)),"")</f>
        <v>2</v>
      </c>
      <c r="F151" s="19">
        <f>IFERROR(INDEX(Álvaro!G$4:G$107,MATCH($A151,Álvaro!$A$4:$A$107,0)),"")</f>
        <v>0</v>
      </c>
      <c r="G151" s="16" t="str">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t="str">
        <f>IFERROR(INDEX(Álvaro!H$4:H$107,MATCH($A151,Álvaro!$A$4:$A$107,0)),"")</f>
        <v>-</v>
      </c>
      <c r="I151" s="19" t="str">
        <f>IFERROR(INDEX(Partidos!$J$4:$J$107,MATCH($A151,Partidos!$A$4:$A$107,0)),"")</f>
        <v>Grupos</v>
      </c>
      <c r="J151" s="16">
        <f>IF(AND(INDEX(Partidos!$J$4:$J$107,MATCH($A151,Partidos!$A$4:$A$107,0))&lt;&gt;"Grupos",INDEX(Partidos!$H$4:$H$107,MATCH($A151,Partidos!$A$4:$A$107,0))="Finalizado",$H151&lt;&gt;"",$H151=INDEX(Partidos!$K$4:$K$107,MATCH($A151,Partidos!$A$4:$A$107,0))),1,0)</f>
        <v>0</v>
      </c>
    </row>
    <row r="152" spans="1:10" x14ac:dyDescent="0.3">
      <c r="A152" s="26">
        <v>50</v>
      </c>
      <c r="B152" s="19" t="str">
        <f>IFERROR(INDEX(Partidos!$D$4:$D$107,MATCH($A152,Partidos!$A$4:$A$107,0)),"")</f>
        <v>Bosnia y Herzegovina</v>
      </c>
      <c r="C152" s="19" t="str">
        <f>IFERROR(INDEX(Partidos!$E$4:$E$107,MATCH($A152,Partidos!$A$4:$A$107,0)),"")</f>
        <v>Catar</v>
      </c>
      <c r="D152" s="26" t="s">
        <v>263</v>
      </c>
      <c r="E152" s="19">
        <f>IFERROR(INDEX(Papá!F$4:F$107,MATCH($A152,Papá!$A$4:$A$107,0)),"")</f>
        <v>1</v>
      </c>
      <c r="F152" s="19">
        <f>IFERROR(INDEX(Papá!G$4:G$107,MATCH($A152,Papá!$A$4:$A$107,0)),"")</f>
        <v>1</v>
      </c>
      <c r="G152" s="16" t="str">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t="str">
        <f>IFERROR(INDEX(Papá!H$4:H$107,MATCH($A152,Papá!$A$4:$A$107,0)),"")</f>
        <v>-</v>
      </c>
      <c r="I152" s="19" t="str">
        <f>IFERROR(INDEX(Partidos!$J$4:$J$107,MATCH($A152,Partidos!$A$4:$A$107,0)),"")</f>
        <v>Grupos</v>
      </c>
      <c r="J152" s="16">
        <f>IF(AND(INDEX(Partidos!$J$4:$J$107,MATCH($A152,Partidos!$A$4:$A$107,0))&lt;&gt;"Grupos",INDEX(Partidos!$H$4:$H$107,MATCH($A152,Partidos!$A$4:$A$107,0))="Finalizado",$H152&lt;&gt;"",$H152=INDEX(Partidos!$K$4:$K$107,MATCH($A152,Partidos!$A$4:$A$107,0))),1,0)</f>
        <v>0</v>
      </c>
    </row>
    <row r="153" spans="1:10" x14ac:dyDescent="0.3">
      <c r="A153" s="24">
        <v>50</v>
      </c>
      <c r="B153" s="19" t="str">
        <f>IFERROR(INDEX(Partidos!$D$4:$D$107,MATCH($A153,Partidos!$A$4:$A$107,0)),"")</f>
        <v>Bosnia y Herzegovina</v>
      </c>
      <c r="C153" s="19" t="str">
        <f>IFERROR(INDEX(Partidos!$E$4:$E$107,MATCH($A153,Partidos!$A$4:$A$107,0)),"")</f>
        <v>Catar</v>
      </c>
      <c r="D153" s="24" t="s">
        <v>264</v>
      </c>
      <c r="E153" s="19">
        <f>IFERROR(INDEX(Diego!F$4:F$107,MATCH($A153,Diego!$A$4:$A$107,0)),"")</f>
        <v>0</v>
      </c>
      <c r="F153" s="19">
        <f>IFERROR(INDEX(Diego!G$4:G$107,MATCH($A153,Diego!$A$4:$A$107,0)),"")</f>
        <v>1</v>
      </c>
      <c r="G153" s="16" t="str">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t="str">
        <f>IFERROR(INDEX(Diego!H$4:H$107,MATCH($A153,Diego!$A$4:$A$107,0)),"")</f>
        <v>-</v>
      </c>
      <c r="I153" s="19" t="str">
        <f>IFERROR(INDEX(Partidos!$J$4:$J$107,MATCH($A153,Partidos!$A$4:$A$107,0)),"")</f>
        <v>Grupos</v>
      </c>
      <c r="J153" s="16">
        <f>IF(AND(INDEX(Partidos!$J$4:$J$107,MATCH($A153,Partidos!$A$4:$A$107,0))&lt;&gt;"Grupos",INDEX(Partidos!$H$4:$H$107,MATCH($A153,Partidos!$A$4:$A$107,0))="Finalizado",$H153&lt;&gt;"",$H153=INDEX(Partidos!$K$4:$K$107,MATCH($A153,Partidos!$A$4:$A$107,0))),1,0)</f>
        <v>0</v>
      </c>
    </row>
    <row r="154" spans="1:10" x14ac:dyDescent="0.3">
      <c r="A154" s="26">
        <v>51</v>
      </c>
      <c r="B154" s="19" t="str">
        <f>IFERROR(INDEX(Partidos!$D$4:$D$107,MATCH($A154,Partidos!$A$4:$A$107,0)),"")</f>
        <v>Escocia</v>
      </c>
      <c r="C154" s="19" t="str">
        <f>IFERROR(INDEX(Partidos!$E$4:$E$107,MATCH($A154,Partidos!$A$4:$A$107,0)),"")</f>
        <v>Brasil</v>
      </c>
      <c r="D154" s="26" t="s">
        <v>54</v>
      </c>
      <c r="E154" s="19">
        <f>IFERROR(INDEX(Álvaro!F$4:F$107,MATCH($A154,Álvaro!$A$4:$A$107,0)),"")</f>
        <v>0</v>
      </c>
      <c r="F154" s="19">
        <f>IFERROR(INDEX(Álvaro!G$4:G$107,MATCH($A154,Álvaro!$A$4:$A$107,0)),"")</f>
        <v>2</v>
      </c>
      <c r="G154" s="16" t="str">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t="str">
        <f>IFERROR(INDEX(Álvaro!H$4:H$107,MATCH($A154,Álvaro!$A$4:$A$107,0)),"")</f>
        <v>-</v>
      </c>
      <c r="I154" s="19" t="str">
        <f>IFERROR(INDEX(Partidos!$J$4:$J$107,MATCH($A154,Partidos!$A$4:$A$107,0)),"")</f>
        <v>Grupos</v>
      </c>
      <c r="J154" s="16">
        <f>IF(AND(INDEX(Partidos!$J$4:$J$107,MATCH($A154,Partidos!$A$4:$A$107,0))&lt;&gt;"Grupos",INDEX(Partidos!$H$4:$H$107,MATCH($A154,Partidos!$A$4:$A$107,0))="Finalizado",$H154&lt;&gt;"",$H154=INDEX(Partidos!$K$4:$K$107,MATCH($A154,Partidos!$A$4:$A$107,0))),1,0)</f>
        <v>0</v>
      </c>
    </row>
    <row r="155" spans="1:10" x14ac:dyDescent="0.3">
      <c r="A155" s="24">
        <v>51</v>
      </c>
      <c r="B155" s="19" t="str">
        <f>IFERROR(INDEX(Partidos!$D$4:$D$107,MATCH($A155,Partidos!$A$4:$A$107,0)),"")</f>
        <v>Escocia</v>
      </c>
      <c r="C155" s="19" t="str">
        <f>IFERROR(INDEX(Partidos!$E$4:$E$107,MATCH($A155,Partidos!$A$4:$A$107,0)),"")</f>
        <v>Brasil</v>
      </c>
      <c r="D155" s="24" t="s">
        <v>263</v>
      </c>
      <c r="E155" s="19">
        <f>IFERROR(INDEX(Papá!F$4:F$107,MATCH($A155,Papá!$A$4:$A$107,0)),"")</f>
        <v>1</v>
      </c>
      <c r="F155" s="19">
        <f>IFERROR(INDEX(Papá!G$4:G$107,MATCH($A155,Papá!$A$4:$A$107,0)),"")</f>
        <v>3</v>
      </c>
      <c r="G155" s="16" t="str">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t="str">
        <f>IFERROR(INDEX(Papá!H$4:H$107,MATCH($A155,Papá!$A$4:$A$107,0)),"")</f>
        <v>-</v>
      </c>
      <c r="I155" s="19" t="str">
        <f>IFERROR(INDEX(Partidos!$J$4:$J$107,MATCH($A155,Partidos!$A$4:$A$107,0)),"")</f>
        <v>Grupos</v>
      </c>
      <c r="J155" s="16">
        <f>IF(AND(INDEX(Partidos!$J$4:$J$107,MATCH($A155,Partidos!$A$4:$A$107,0))&lt;&gt;"Grupos",INDEX(Partidos!$H$4:$H$107,MATCH($A155,Partidos!$A$4:$A$107,0))="Finalizado",$H155&lt;&gt;"",$H155=INDEX(Partidos!$K$4:$K$107,MATCH($A155,Partidos!$A$4:$A$107,0))),1,0)</f>
        <v>0</v>
      </c>
    </row>
    <row r="156" spans="1:10" x14ac:dyDescent="0.3">
      <c r="A156" s="26">
        <v>51</v>
      </c>
      <c r="B156" s="19" t="str">
        <f>IFERROR(INDEX(Partidos!$D$4:$D$107,MATCH($A156,Partidos!$A$4:$A$107,0)),"")</f>
        <v>Escocia</v>
      </c>
      <c r="C156" s="19" t="str">
        <f>IFERROR(INDEX(Partidos!$E$4:$E$107,MATCH($A156,Partidos!$A$4:$A$107,0)),"")</f>
        <v>Brasil</v>
      </c>
      <c r="D156" s="26" t="s">
        <v>264</v>
      </c>
      <c r="E156" s="19">
        <f>IFERROR(INDEX(Diego!F$4:F$107,MATCH($A156,Diego!$A$4:$A$107,0)),"")</f>
        <v>1</v>
      </c>
      <c r="F156" s="19">
        <f>IFERROR(INDEX(Diego!G$4:G$107,MATCH($A156,Diego!$A$4:$A$107,0)),"")</f>
        <v>2</v>
      </c>
      <c r="G156" s="16" t="str">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t="str">
        <f>IFERROR(INDEX(Diego!H$4:H$107,MATCH($A156,Diego!$A$4:$A$107,0)),"")</f>
        <v>-</v>
      </c>
      <c r="I156" s="19" t="str">
        <f>IFERROR(INDEX(Partidos!$J$4:$J$107,MATCH($A156,Partidos!$A$4:$A$107,0)),"")</f>
        <v>Grupos</v>
      </c>
      <c r="J156" s="16">
        <f>IF(AND(INDEX(Partidos!$J$4:$J$107,MATCH($A156,Partidos!$A$4:$A$107,0))&lt;&gt;"Grupos",INDEX(Partidos!$H$4:$H$107,MATCH($A156,Partidos!$A$4:$A$107,0))="Finalizado",$H156&lt;&gt;"",$H156=INDEX(Partidos!$K$4:$K$107,MATCH($A156,Partidos!$A$4:$A$107,0))),1,0)</f>
        <v>0</v>
      </c>
    </row>
    <row r="157" spans="1:10" x14ac:dyDescent="0.3">
      <c r="A157" s="24">
        <v>52</v>
      </c>
      <c r="B157" s="19" t="str">
        <f>IFERROR(INDEX(Partidos!$D$4:$D$107,MATCH($A157,Partidos!$A$4:$A$107,0)),"")</f>
        <v>Marruecos</v>
      </c>
      <c r="C157" s="19" t="str">
        <f>IFERROR(INDEX(Partidos!$E$4:$E$107,MATCH($A157,Partidos!$A$4:$A$107,0)),"")</f>
        <v>Haití</v>
      </c>
      <c r="D157" s="24" t="s">
        <v>54</v>
      </c>
      <c r="E157" s="19">
        <f>IFERROR(INDEX(Álvaro!F$4:F$107,MATCH($A157,Álvaro!$A$4:$A$107,0)),"")</f>
        <v>3</v>
      </c>
      <c r="F157" s="19">
        <f>IFERROR(INDEX(Álvaro!G$4:G$107,MATCH($A157,Álvaro!$A$4:$A$107,0)),"")</f>
        <v>0</v>
      </c>
      <c r="G157" s="16" t="str">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t="str">
        <f>IFERROR(INDEX(Álvaro!H$4:H$107,MATCH($A157,Álvaro!$A$4:$A$107,0)),"")</f>
        <v>-</v>
      </c>
      <c r="I157" s="19" t="str">
        <f>IFERROR(INDEX(Partidos!$J$4:$J$107,MATCH($A157,Partidos!$A$4:$A$107,0)),"")</f>
        <v>Grupos</v>
      </c>
      <c r="J157" s="16">
        <f>IF(AND(INDEX(Partidos!$J$4:$J$107,MATCH($A157,Partidos!$A$4:$A$107,0))&lt;&gt;"Grupos",INDEX(Partidos!$H$4:$H$107,MATCH($A157,Partidos!$A$4:$A$107,0))="Finalizado",$H157&lt;&gt;"",$H157=INDEX(Partidos!$K$4:$K$107,MATCH($A157,Partidos!$A$4:$A$107,0))),1,0)</f>
        <v>0</v>
      </c>
    </row>
    <row r="158" spans="1:10" x14ac:dyDescent="0.3">
      <c r="A158" s="26">
        <v>52</v>
      </c>
      <c r="B158" s="19" t="str">
        <f>IFERROR(INDEX(Partidos!$D$4:$D$107,MATCH($A158,Partidos!$A$4:$A$107,0)),"")</f>
        <v>Marruecos</v>
      </c>
      <c r="C158" s="19" t="str">
        <f>IFERROR(INDEX(Partidos!$E$4:$E$107,MATCH($A158,Partidos!$A$4:$A$107,0)),"")</f>
        <v>Haití</v>
      </c>
      <c r="D158" s="26" t="s">
        <v>263</v>
      </c>
      <c r="E158" s="19">
        <f>IFERROR(INDEX(Papá!F$4:F$107,MATCH($A158,Papá!$A$4:$A$107,0)),"")</f>
        <v>4</v>
      </c>
      <c r="F158" s="19">
        <f>IFERROR(INDEX(Papá!G$4:G$107,MATCH($A158,Papá!$A$4:$A$107,0)),"")</f>
        <v>0</v>
      </c>
      <c r="G158" s="16" t="str">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t="str">
        <f>IFERROR(INDEX(Papá!H$4:H$107,MATCH($A158,Papá!$A$4:$A$107,0)),"")</f>
        <v>-</v>
      </c>
      <c r="I158" s="19" t="str">
        <f>IFERROR(INDEX(Partidos!$J$4:$J$107,MATCH($A158,Partidos!$A$4:$A$107,0)),"")</f>
        <v>Grupos</v>
      </c>
      <c r="J158" s="16">
        <f>IF(AND(INDEX(Partidos!$J$4:$J$107,MATCH($A158,Partidos!$A$4:$A$107,0))&lt;&gt;"Grupos",INDEX(Partidos!$H$4:$H$107,MATCH($A158,Partidos!$A$4:$A$107,0))="Finalizado",$H158&lt;&gt;"",$H158=INDEX(Partidos!$K$4:$K$107,MATCH($A158,Partidos!$A$4:$A$107,0))),1,0)</f>
        <v>0</v>
      </c>
    </row>
    <row r="159" spans="1:10" x14ac:dyDescent="0.3">
      <c r="A159" s="24">
        <v>52</v>
      </c>
      <c r="B159" s="19" t="str">
        <f>IFERROR(INDEX(Partidos!$D$4:$D$107,MATCH($A159,Partidos!$A$4:$A$107,0)),"")</f>
        <v>Marruecos</v>
      </c>
      <c r="C159" s="19" t="str">
        <f>IFERROR(INDEX(Partidos!$E$4:$E$107,MATCH($A159,Partidos!$A$4:$A$107,0)),"")</f>
        <v>Haití</v>
      </c>
      <c r="D159" s="24" t="s">
        <v>264</v>
      </c>
      <c r="E159" s="19">
        <f>IFERROR(INDEX(Diego!F$4:F$107,MATCH($A159,Diego!$A$4:$A$107,0)),"")</f>
        <v>3</v>
      </c>
      <c r="F159" s="19">
        <f>IFERROR(INDEX(Diego!G$4:G$107,MATCH($A159,Diego!$A$4:$A$107,0)),"")</f>
        <v>0</v>
      </c>
      <c r="G159" s="16" t="str">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t="str">
        <f>IFERROR(INDEX(Diego!H$4:H$107,MATCH($A159,Diego!$A$4:$A$107,0)),"")</f>
        <v>-</v>
      </c>
      <c r="I159" s="19" t="str">
        <f>IFERROR(INDEX(Partidos!$J$4:$J$107,MATCH($A159,Partidos!$A$4:$A$107,0)),"")</f>
        <v>Grupos</v>
      </c>
      <c r="J159" s="16">
        <f>IF(AND(INDEX(Partidos!$J$4:$J$107,MATCH($A159,Partidos!$A$4:$A$107,0))&lt;&gt;"Grupos",INDEX(Partidos!$H$4:$H$107,MATCH($A159,Partidos!$A$4:$A$107,0))="Finalizado",$H159&lt;&gt;"",$H159=INDEX(Partidos!$K$4:$K$107,MATCH($A159,Partidos!$A$4:$A$107,0))),1,0)</f>
        <v>0</v>
      </c>
    </row>
    <row r="160" spans="1:10" x14ac:dyDescent="0.3">
      <c r="A160" s="26">
        <v>53</v>
      </c>
      <c r="B160" s="19" t="str">
        <f>IFERROR(INDEX(Partidos!$D$4:$D$107,MATCH($A160,Partidos!$A$4:$A$107,0)),"")</f>
        <v>República Checa</v>
      </c>
      <c r="C160" s="19" t="str">
        <f>IFERROR(INDEX(Partidos!$E$4:$E$107,MATCH($A160,Partidos!$A$4:$A$107,0)),"")</f>
        <v>México</v>
      </c>
      <c r="D160" s="26" t="s">
        <v>54</v>
      </c>
      <c r="E160" s="19">
        <f>IFERROR(INDEX(Álvaro!F$4:F$107,MATCH($A160,Álvaro!$A$4:$A$107,0)),"")</f>
        <v>0</v>
      </c>
      <c r="F160" s="19">
        <f>IFERROR(INDEX(Álvaro!G$4:G$107,MATCH($A160,Álvaro!$A$4:$A$107,0)),"")</f>
        <v>2</v>
      </c>
      <c r="G160" s="16" t="str">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t="str">
        <f>IFERROR(INDEX(Álvaro!H$4:H$107,MATCH($A160,Álvaro!$A$4:$A$107,0)),"")</f>
        <v>-</v>
      </c>
      <c r="I160" s="19" t="str">
        <f>IFERROR(INDEX(Partidos!$J$4:$J$107,MATCH($A160,Partidos!$A$4:$A$107,0)),"")</f>
        <v>Grupos</v>
      </c>
      <c r="J160" s="16">
        <f>IF(AND(INDEX(Partidos!$J$4:$J$107,MATCH($A160,Partidos!$A$4:$A$107,0))&lt;&gt;"Grupos",INDEX(Partidos!$H$4:$H$107,MATCH($A160,Partidos!$A$4:$A$107,0))="Finalizado",$H160&lt;&gt;"",$H160=INDEX(Partidos!$K$4:$K$107,MATCH($A160,Partidos!$A$4:$A$107,0))),1,0)</f>
        <v>0</v>
      </c>
    </row>
    <row r="161" spans="1:10" x14ac:dyDescent="0.3">
      <c r="A161" s="24">
        <v>53</v>
      </c>
      <c r="B161" s="19" t="str">
        <f>IFERROR(INDEX(Partidos!$D$4:$D$107,MATCH($A161,Partidos!$A$4:$A$107,0)),"")</f>
        <v>República Checa</v>
      </c>
      <c r="C161" s="19" t="str">
        <f>IFERROR(INDEX(Partidos!$E$4:$E$107,MATCH($A161,Partidos!$A$4:$A$107,0)),"")</f>
        <v>México</v>
      </c>
      <c r="D161" s="24" t="s">
        <v>263</v>
      </c>
      <c r="E161" s="19">
        <f>IFERROR(INDEX(Papá!F$4:F$107,MATCH($A161,Papá!$A$4:$A$107,0)),"")</f>
        <v>1</v>
      </c>
      <c r="F161" s="19">
        <f>IFERROR(INDEX(Papá!G$4:G$107,MATCH($A161,Papá!$A$4:$A$107,0)),"")</f>
        <v>2</v>
      </c>
      <c r="G161" s="16" t="str">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t="str">
        <f>IFERROR(INDEX(Papá!H$4:H$107,MATCH($A161,Papá!$A$4:$A$107,0)),"")</f>
        <v>-</v>
      </c>
      <c r="I161" s="19" t="str">
        <f>IFERROR(INDEX(Partidos!$J$4:$J$107,MATCH($A161,Partidos!$A$4:$A$107,0)),"")</f>
        <v>Grupos</v>
      </c>
      <c r="J161" s="16">
        <f>IF(AND(INDEX(Partidos!$J$4:$J$107,MATCH($A161,Partidos!$A$4:$A$107,0))&lt;&gt;"Grupos",INDEX(Partidos!$H$4:$H$107,MATCH($A161,Partidos!$A$4:$A$107,0))="Finalizado",$H161&lt;&gt;"",$H161=INDEX(Partidos!$K$4:$K$107,MATCH($A161,Partidos!$A$4:$A$107,0))),1,0)</f>
        <v>0</v>
      </c>
    </row>
    <row r="162" spans="1:10" x14ac:dyDescent="0.3">
      <c r="A162" s="26">
        <v>53</v>
      </c>
      <c r="B162" s="19" t="str">
        <f>IFERROR(INDEX(Partidos!$D$4:$D$107,MATCH($A162,Partidos!$A$4:$A$107,0)),"")</f>
        <v>República Checa</v>
      </c>
      <c r="C162" s="19" t="str">
        <f>IFERROR(INDEX(Partidos!$E$4:$E$107,MATCH($A162,Partidos!$A$4:$A$107,0)),"")</f>
        <v>México</v>
      </c>
      <c r="D162" s="26" t="s">
        <v>264</v>
      </c>
      <c r="E162" s="19">
        <f>IFERROR(INDEX(Diego!F$4:F$107,MATCH($A162,Diego!$A$4:$A$107,0)),"")</f>
        <v>2</v>
      </c>
      <c r="F162" s="19">
        <f>IFERROR(INDEX(Diego!G$4:G$107,MATCH($A162,Diego!$A$4:$A$107,0)),"")</f>
        <v>2</v>
      </c>
      <c r="G162" s="16" t="str">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t="str">
        <f>IFERROR(INDEX(Diego!H$4:H$107,MATCH($A162,Diego!$A$4:$A$107,0)),"")</f>
        <v>-</v>
      </c>
      <c r="I162" s="19" t="str">
        <f>IFERROR(INDEX(Partidos!$J$4:$J$107,MATCH($A162,Partidos!$A$4:$A$107,0)),"")</f>
        <v>Grupos</v>
      </c>
      <c r="J162" s="16">
        <f>IF(AND(INDEX(Partidos!$J$4:$J$107,MATCH($A162,Partidos!$A$4:$A$107,0))&lt;&gt;"Grupos",INDEX(Partidos!$H$4:$H$107,MATCH($A162,Partidos!$A$4:$A$107,0))="Finalizado",$H162&lt;&gt;"",$H162=INDEX(Partidos!$K$4:$K$107,MATCH($A162,Partidos!$A$4:$A$107,0))),1,0)</f>
        <v>0</v>
      </c>
    </row>
    <row r="163" spans="1:10" x14ac:dyDescent="0.3">
      <c r="A163" s="24">
        <v>54</v>
      </c>
      <c r="B163" s="19" t="str">
        <f>IFERROR(INDEX(Partidos!$D$4:$D$107,MATCH($A163,Partidos!$A$4:$A$107,0)),"")</f>
        <v>Sudáfrica</v>
      </c>
      <c r="C163" s="19" t="str">
        <f>IFERROR(INDEX(Partidos!$E$4:$E$107,MATCH($A163,Partidos!$A$4:$A$107,0)),"")</f>
        <v>República de Corea</v>
      </c>
      <c r="D163" s="24" t="s">
        <v>54</v>
      </c>
      <c r="E163" s="19">
        <f>IFERROR(INDEX(Álvaro!F$4:F$107,MATCH($A163,Álvaro!$A$4:$A$107,0)),"")</f>
        <v>0</v>
      </c>
      <c r="F163" s="19">
        <f>IFERROR(INDEX(Álvaro!G$4:G$107,MATCH($A163,Álvaro!$A$4:$A$107,0)),"")</f>
        <v>1</v>
      </c>
      <c r="G163" s="16" t="str">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t="str">
        <f>IFERROR(INDEX(Álvaro!H$4:H$107,MATCH($A163,Álvaro!$A$4:$A$107,0)),"")</f>
        <v>-</v>
      </c>
      <c r="I163" s="19" t="str">
        <f>IFERROR(INDEX(Partidos!$J$4:$J$107,MATCH($A163,Partidos!$A$4:$A$107,0)),"")</f>
        <v>Grupos</v>
      </c>
      <c r="J163" s="16">
        <f>IF(AND(INDEX(Partidos!$J$4:$J$107,MATCH($A163,Partidos!$A$4:$A$107,0))&lt;&gt;"Grupos",INDEX(Partidos!$H$4:$H$107,MATCH($A163,Partidos!$A$4:$A$107,0))="Finalizado",$H163&lt;&gt;"",$H163=INDEX(Partidos!$K$4:$K$107,MATCH($A163,Partidos!$A$4:$A$107,0))),1,0)</f>
        <v>0</v>
      </c>
    </row>
    <row r="164" spans="1:10" x14ac:dyDescent="0.3">
      <c r="A164" s="26">
        <v>54</v>
      </c>
      <c r="B164" s="19" t="str">
        <f>IFERROR(INDEX(Partidos!$D$4:$D$107,MATCH($A164,Partidos!$A$4:$A$107,0)),"")</f>
        <v>Sudáfrica</v>
      </c>
      <c r="C164" s="19" t="str">
        <f>IFERROR(INDEX(Partidos!$E$4:$E$107,MATCH($A164,Partidos!$A$4:$A$107,0)),"")</f>
        <v>República de Corea</v>
      </c>
      <c r="D164" s="26" t="s">
        <v>263</v>
      </c>
      <c r="E164" s="19">
        <f>IFERROR(INDEX(Papá!F$4:F$107,MATCH($A164,Papá!$A$4:$A$107,0)),"")</f>
        <v>1</v>
      </c>
      <c r="F164" s="19">
        <f>IFERROR(INDEX(Papá!G$4:G$107,MATCH($A164,Papá!$A$4:$A$107,0)),"")</f>
        <v>2</v>
      </c>
      <c r="G164" s="16" t="str">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t="str">
        <f>IFERROR(INDEX(Papá!H$4:H$107,MATCH($A164,Papá!$A$4:$A$107,0)),"")</f>
        <v>-</v>
      </c>
      <c r="I164" s="19" t="str">
        <f>IFERROR(INDEX(Partidos!$J$4:$J$107,MATCH($A164,Partidos!$A$4:$A$107,0)),"")</f>
        <v>Grupos</v>
      </c>
      <c r="J164" s="16">
        <f>IF(AND(INDEX(Partidos!$J$4:$J$107,MATCH($A164,Partidos!$A$4:$A$107,0))&lt;&gt;"Grupos",INDEX(Partidos!$H$4:$H$107,MATCH($A164,Partidos!$A$4:$A$107,0))="Finalizado",$H164&lt;&gt;"",$H164=INDEX(Partidos!$K$4:$K$107,MATCH($A164,Partidos!$A$4:$A$107,0))),1,0)</f>
        <v>0</v>
      </c>
    </row>
    <row r="165" spans="1:10" x14ac:dyDescent="0.3">
      <c r="A165" s="24">
        <v>54</v>
      </c>
      <c r="B165" s="19" t="str">
        <f>IFERROR(INDEX(Partidos!$D$4:$D$107,MATCH($A165,Partidos!$A$4:$A$107,0)),"")</f>
        <v>Sudáfrica</v>
      </c>
      <c r="C165" s="19" t="str">
        <f>IFERROR(INDEX(Partidos!$E$4:$E$107,MATCH($A165,Partidos!$A$4:$A$107,0)),"")</f>
        <v>República de Corea</v>
      </c>
      <c r="D165" s="24" t="s">
        <v>264</v>
      </c>
      <c r="E165" s="19">
        <f>IFERROR(INDEX(Diego!F$4:F$107,MATCH($A165,Diego!$A$4:$A$107,0)),"")</f>
        <v>0</v>
      </c>
      <c r="F165" s="19">
        <f>IFERROR(INDEX(Diego!G$4:G$107,MATCH($A165,Diego!$A$4:$A$107,0)),"")</f>
        <v>1</v>
      </c>
      <c r="G165" s="16" t="str">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t="str">
        <f>IFERROR(INDEX(Diego!H$4:H$107,MATCH($A165,Diego!$A$4:$A$107,0)),"")</f>
        <v>-</v>
      </c>
      <c r="I165" s="19" t="str">
        <f>IFERROR(INDEX(Partidos!$J$4:$J$107,MATCH($A165,Partidos!$A$4:$A$107,0)),"")</f>
        <v>Grupos</v>
      </c>
      <c r="J165" s="16">
        <f>IF(AND(INDEX(Partidos!$J$4:$J$107,MATCH($A165,Partidos!$A$4:$A$107,0))&lt;&gt;"Grupos",INDEX(Partidos!$H$4:$H$107,MATCH($A165,Partidos!$A$4:$A$107,0))="Finalizado",$H165&lt;&gt;"",$H165=INDEX(Partidos!$K$4:$K$107,MATCH($A165,Partidos!$A$4:$A$107,0))),1,0)</f>
        <v>0</v>
      </c>
    </row>
    <row r="166" spans="1:10" x14ac:dyDescent="0.3">
      <c r="A166" s="26">
        <v>55</v>
      </c>
      <c r="B166" s="19" t="str">
        <f>IFERROR(INDEX(Partidos!$D$4:$D$107,MATCH($A166,Partidos!$A$4:$A$107,0)),"")</f>
        <v>Curazao</v>
      </c>
      <c r="C166" s="19" t="str">
        <f>IFERROR(INDEX(Partidos!$E$4:$E$107,MATCH($A166,Partidos!$A$4:$A$107,0)),"")</f>
        <v>Costa de Marfil</v>
      </c>
      <c r="D166" s="26" t="s">
        <v>54</v>
      </c>
      <c r="E166" s="19">
        <f>IFERROR(INDEX(Álvaro!F$4:F$107,MATCH($A166,Álvaro!$A$4:$A$107,0)),"")</f>
        <v>0</v>
      </c>
      <c r="F166" s="19">
        <f>IFERROR(INDEX(Álvaro!G$4:G$107,MATCH($A166,Álvaro!$A$4:$A$107,0)),"")</f>
        <v>2</v>
      </c>
      <c r="G166" s="16" t="str">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t="str">
        <f>IFERROR(INDEX(Álvaro!H$4:H$107,MATCH($A166,Álvaro!$A$4:$A$107,0)),"")</f>
        <v>-</v>
      </c>
      <c r="I166" s="19" t="str">
        <f>IFERROR(INDEX(Partidos!$J$4:$J$107,MATCH($A166,Partidos!$A$4:$A$107,0)),"")</f>
        <v>Grupos</v>
      </c>
      <c r="J166" s="16">
        <f>IF(AND(INDEX(Partidos!$J$4:$J$107,MATCH($A166,Partidos!$A$4:$A$107,0))&lt;&gt;"Grupos",INDEX(Partidos!$H$4:$H$107,MATCH($A166,Partidos!$A$4:$A$107,0))="Finalizado",$H166&lt;&gt;"",$H166=INDEX(Partidos!$K$4:$K$107,MATCH($A166,Partidos!$A$4:$A$107,0))),1,0)</f>
        <v>0</v>
      </c>
    </row>
    <row r="167" spans="1:10" x14ac:dyDescent="0.3">
      <c r="A167" s="24">
        <v>55</v>
      </c>
      <c r="B167" s="19" t="str">
        <f>IFERROR(INDEX(Partidos!$D$4:$D$107,MATCH($A167,Partidos!$A$4:$A$107,0)),"")</f>
        <v>Curazao</v>
      </c>
      <c r="C167" s="19" t="str">
        <f>IFERROR(INDEX(Partidos!$E$4:$E$107,MATCH($A167,Partidos!$A$4:$A$107,0)),"")</f>
        <v>Costa de Marfil</v>
      </c>
      <c r="D167" s="24" t="s">
        <v>263</v>
      </c>
      <c r="E167" s="19">
        <f>IFERROR(INDEX(Papá!F$4:F$107,MATCH($A167,Papá!$A$4:$A$107,0)),"")</f>
        <v>0</v>
      </c>
      <c r="F167" s="19">
        <f>IFERROR(INDEX(Papá!G$4:G$107,MATCH($A167,Papá!$A$4:$A$107,0)),"")</f>
        <v>2</v>
      </c>
      <c r="G167" s="16" t="str">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t="str">
        <f>IFERROR(INDEX(Papá!H$4:H$107,MATCH($A167,Papá!$A$4:$A$107,0)),"")</f>
        <v>-</v>
      </c>
      <c r="I167" s="19" t="str">
        <f>IFERROR(INDEX(Partidos!$J$4:$J$107,MATCH($A167,Partidos!$A$4:$A$107,0)),"")</f>
        <v>Grupos</v>
      </c>
      <c r="J167" s="16">
        <f>IF(AND(INDEX(Partidos!$J$4:$J$107,MATCH($A167,Partidos!$A$4:$A$107,0))&lt;&gt;"Grupos",INDEX(Partidos!$H$4:$H$107,MATCH($A167,Partidos!$A$4:$A$107,0))="Finalizado",$H167&lt;&gt;"",$H167=INDEX(Partidos!$K$4:$K$107,MATCH($A167,Partidos!$A$4:$A$107,0))),1,0)</f>
        <v>0</v>
      </c>
    </row>
    <row r="168" spans="1:10" x14ac:dyDescent="0.3">
      <c r="A168" s="26">
        <v>55</v>
      </c>
      <c r="B168" s="19" t="str">
        <f>IFERROR(INDEX(Partidos!$D$4:$D$107,MATCH($A168,Partidos!$A$4:$A$107,0)),"")</f>
        <v>Curazao</v>
      </c>
      <c r="C168" s="19" t="str">
        <f>IFERROR(INDEX(Partidos!$E$4:$E$107,MATCH($A168,Partidos!$A$4:$A$107,0)),"")</f>
        <v>Costa de Marfil</v>
      </c>
      <c r="D168" s="26" t="s">
        <v>264</v>
      </c>
      <c r="E168" s="19">
        <f>IFERROR(INDEX(Diego!F$4:F$107,MATCH($A168,Diego!$A$4:$A$107,0)),"")</f>
        <v>0</v>
      </c>
      <c r="F168" s="19">
        <f>IFERROR(INDEX(Diego!G$4:G$107,MATCH($A168,Diego!$A$4:$A$107,0)),"")</f>
        <v>2</v>
      </c>
      <c r="G168" s="16" t="str">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t="str">
        <f>IFERROR(INDEX(Diego!H$4:H$107,MATCH($A168,Diego!$A$4:$A$107,0)),"")</f>
        <v>-</v>
      </c>
      <c r="I168" s="19" t="str">
        <f>IFERROR(INDEX(Partidos!$J$4:$J$107,MATCH($A168,Partidos!$A$4:$A$107,0)),"")</f>
        <v>Grupos</v>
      </c>
      <c r="J168" s="16">
        <f>IF(AND(INDEX(Partidos!$J$4:$J$107,MATCH($A168,Partidos!$A$4:$A$107,0))&lt;&gt;"Grupos",INDEX(Partidos!$H$4:$H$107,MATCH($A168,Partidos!$A$4:$A$107,0))="Finalizado",$H168&lt;&gt;"",$H168=INDEX(Partidos!$K$4:$K$107,MATCH($A168,Partidos!$A$4:$A$107,0))),1,0)</f>
        <v>0</v>
      </c>
    </row>
    <row r="169" spans="1:10" x14ac:dyDescent="0.3">
      <c r="A169" s="24">
        <v>56</v>
      </c>
      <c r="B169" s="19" t="str">
        <f>IFERROR(INDEX(Partidos!$D$4:$D$107,MATCH($A169,Partidos!$A$4:$A$107,0)),"")</f>
        <v>Ecuador</v>
      </c>
      <c r="C169" s="19" t="str">
        <f>IFERROR(INDEX(Partidos!$E$4:$E$107,MATCH($A169,Partidos!$A$4:$A$107,0)),"")</f>
        <v>Alemania</v>
      </c>
      <c r="D169" s="24" t="s">
        <v>54</v>
      </c>
      <c r="E169" s="19">
        <f>IFERROR(INDEX(Álvaro!F$4:F$107,MATCH($A169,Álvaro!$A$4:$A$107,0)),"")</f>
        <v>1</v>
      </c>
      <c r="F169" s="19">
        <f>IFERROR(INDEX(Álvaro!G$4:G$107,MATCH($A169,Álvaro!$A$4:$A$107,0)),"")</f>
        <v>1</v>
      </c>
      <c r="G169" s="16" t="str">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t="str">
        <f>IFERROR(INDEX(Álvaro!H$4:H$107,MATCH($A169,Álvaro!$A$4:$A$107,0)),"")</f>
        <v>-</v>
      </c>
      <c r="I169" s="19" t="str">
        <f>IFERROR(INDEX(Partidos!$J$4:$J$107,MATCH($A169,Partidos!$A$4:$A$107,0)),"")</f>
        <v>Grupos</v>
      </c>
      <c r="J169" s="16">
        <f>IF(AND(INDEX(Partidos!$J$4:$J$107,MATCH($A169,Partidos!$A$4:$A$107,0))&lt;&gt;"Grupos",INDEX(Partidos!$H$4:$H$107,MATCH($A169,Partidos!$A$4:$A$107,0))="Finalizado",$H169&lt;&gt;"",$H169=INDEX(Partidos!$K$4:$K$107,MATCH($A169,Partidos!$A$4:$A$107,0))),1,0)</f>
        <v>0</v>
      </c>
    </row>
    <row r="170" spans="1:10" x14ac:dyDescent="0.3">
      <c r="A170" s="26">
        <v>56</v>
      </c>
      <c r="B170" s="19" t="str">
        <f>IFERROR(INDEX(Partidos!$D$4:$D$107,MATCH($A170,Partidos!$A$4:$A$107,0)),"")</f>
        <v>Ecuador</v>
      </c>
      <c r="C170" s="19" t="str">
        <f>IFERROR(INDEX(Partidos!$E$4:$E$107,MATCH($A170,Partidos!$A$4:$A$107,0)),"")</f>
        <v>Alemania</v>
      </c>
      <c r="D170" s="26" t="s">
        <v>263</v>
      </c>
      <c r="E170" s="19">
        <f>IFERROR(INDEX(Papá!F$4:F$107,MATCH($A170,Papá!$A$4:$A$107,0)),"")</f>
        <v>2</v>
      </c>
      <c r="F170" s="19">
        <f>IFERROR(INDEX(Papá!G$4:G$107,MATCH($A170,Papá!$A$4:$A$107,0)),"")</f>
        <v>2</v>
      </c>
      <c r="G170" s="16" t="str">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t="str">
        <f>IFERROR(INDEX(Papá!H$4:H$107,MATCH($A170,Papá!$A$4:$A$107,0)),"")</f>
        <v>-</v>
      </c>
      <c r="I170" s="19" t="str">
        <f>IFERROR(INDEX(Partidos!$J$4:$J$107,MATCH($A170,Partidos!$A$4:$A$107,0)),"")</f>
        <v>Grupos</v>
      </c>
      <c r="J170" s="16">
        <f>IF(AND(INDEX(Partidos!$J$4:$J$107,MATCH($A170,Partidos!$A$4:$A$107,0))&lt;&gt;"Grupos",INDEX(Partidos!$H$4:$H$107,MATCH($A170,Partidos!$A$4:$A$107,0))="Finalizado",$H170&lt;&gt;"",$H170=INDEX(Partidos!$K$4:$K$107,MATCH($A170,Partidos!$A$4:$A$107,0))),1,0)</f>
        <v>0</v>
      </c>
    </row>
    <row r="171" spans="1:10" x14ac:dyDescent="0.3">
      <c r="A171" s="24">
        <v>56</v>
      </c>
      <c r="B171" s="19" t="str">
        <f>IFERROR(INDEX(Partidos!$D$4:$D$107,MATCH($A171,Partidos!$A$4:$A$107,0)),"")</f>
        <v>Ecuador</v>
      </c>
      <c r="C171" s="19" t="str">
        <f>IFERROR(INDEX(Partidos!$E$4:$E$107,MATCH($A171,Partidos!$A$4:$A$107,0)),"")</f>
        <v>Alemania</v>
      </c>
      <c r="D171" s="24" t="s">
        <v>264</v>
      </c>
      <c r="E171" s="19">
        <f>IFERROR(INDEX(Diego!F$4:F$107,MATCH($A171,Diego!$A$4:$A$107,0)),"")</f>
        <v>1</v>
      </c>
      <c r="F171" s="19">
        <f>IFERROR(INDEX(Diego!G$4:G$107,MATCH($A171,Diego!$A$4:$A$107,0)),"")</f>
        <v>1</v>
      </c>
      <c r="G171" s="16" t="str">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t="str">
        <f>IFERROR(INDEX(Diego!H$4:H$107,MATCH($A171,Diego!$A$4:$A$107,0)),"")</f>
        <v>-</v>
      </c>
      <c r="I171" s="19" t="str">
        <f>IFERROR(INDEX(Partidos!$J$4:$J$107,MATCH($A171,Partidos!$A$4:$A$107,0)),"")</f>
        <v>Grupos</v>
      </c>
      <c r="J171" s="16">
        <f>IF(AND(INDEX(Partidos!$J$4:$J$107,MATCH($A171,Partidos!$A$4:$A$107,0))&lt;&gt;"Grupos",INDEX(Partidos!$H$4:$H$107,MATCH($A171,Partidos!$A$4:$A$107,0))="Finalizado",$H171&lt;&gt;"",$H171=INDEX(Partidos!$K$4:$K$107,MATCH($A171,Partidos!$A$4:$A$107,0))),1,0)</f>
        <v>0</v>
      </c>
    </row>
    <row r="172" spans="1:10" x14ac:dyDescent="0.3">
      <c r="A172" s="26">
        <v>57</v>
      </c>
      <c r="B172" s="19" t="str">
        <f>IFERROR(INDEX(Partidos!$D$4:$D$107,MATCH($A172,Partidos!$A$4:$A$107,0)),"")</f>
        <v>Japón</v>
      </c>
      <c r="C172" s="19" t="str">
        <f>IFERROR(INDEX(Partidos!$E$4:$E$107,MATCH($A172,Partidos!$A$4:$A$107,0)),"")</f>
        <v>Suecia</v>
      </c>
      <c r="D172" s="26" t="s">
        <v>54</v>
      </c>
      <c r="E172" s="19">
        <f>IFERROR(INDEX(Álvaro!F$4:F$107,MATCH($A172,Álvaro!$A$4:$A$107,0)),"")</f>
        <v>1</v>
      </c>
      <c r="F172" s="19">
        <f>IFERROR(INDEX(Álvaro!G$4:G$107,MATCH($A172,Álvaro!$A$4:$A$107,0)),"")</f>
        <v>0</v>
      </c>
      <c r="G172" s="16" t="str">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t="str">
        <f>IFERROR(INDEX(Álvaro!H$4:H$107,MATCH($A172,Álvaro!$A$4:$A$107,0)),"")</f>
        <v>-</v>
      </c>
      <c r="I172" s="19" t="str">
        <f>IFERROR(INDEX(Partidos!$J$4:$J$107,MATCH($A172,Partidos!$A$4:$A$107,0)),"")</f>
        <v>Grupos</v>
      </c>
      <c r="J172" s="16">
        <f>IF(AND(INDEX(Partidos!$J$4:$J$107,MATCH($A172,Partidos!$A$4:$A$107,0))&lt;&gt;"Grupos",INDEX(Partidos!$H$4:$H$107,MATCH($A172,Partidos!$A$4:$A$107,0))="Finalizado",$H172&lt;&gt;"",$H172=INDEX(Partidos!$K$4:$K$107,MATCH($A172,Partidos!$A$4:$A$107,0))),1,0)</f>
        <v>0</v>
      </c>
    </row>
    <row r="173" spans="1:10" x14ac:dyDescent="0.3">
      <c r="A173" s="24">
        <v>57</v>
      </c>
      <c r="B173" s="19" t="str">
        <f>IFERROR(INDEX(Partidos!$D$4:$D$107,MATCH($A173,Partidos!$A$4:$A$107,0)),"")</f>
        <v>Japón</v>
      </c>
      <c r="C173" s="19" t="str">
        <f>IFERROR(INDEX(Partidos!$E$4:$E$107,MATCH($A173,Partidos!$A$4:$A$107,0)),"")</f>
        <v>Suecia</v>
      </c>
      <c r="D173" s="24" t="s">
        <v>263</v>
      </c>
      <c r="E173" s="19">
        <f>IFERROR(INDEX(Papá!F$4:F$107,MATCH($A173,Papá!$A$4:$A$107,0)),"")</f>
        <v>1</v>
      </c>
      <c r="F173" s="19">
        <f>IFERROR(INDEX(Papá!G$4:G$107,MATCH($A173,Papá!$A$4:$A$107,0)),"")</f>
        <v>2</v>
      </c>
      <c r="G173" s="16" t="str">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t="str">
        <f>IFERROR(INDEX(Papá!H$4:H$107,MATCH($A173,Papá!$A$4:$A$107,0)),"")</f>
        <v>-</v>
      </c>
      <c r="I173" s="19" t="str">
        <f>IFERROR(INDEX(Partidos!$J$4:$J$107,MATCH($A173,Partidos!$A$4:$A$107,0)),"")</f>
        <v>Grupos</v>
      </c>
      <c r="J173" s="16">
        <f>IF(AND(INDEX(Partidos!$J$4:$J$107,MATCH($A173,Partidos!$A$4:$A$107,0))&lt;&gt;"Grupos",INDEX(Partidos!$H$4:$H$107,MATCH($A173,Partidos!$A$4:$A$107,0))="Finalizado",$H173&lt;&gt;"",$H173=INDEX(Partidos!$K$4:$K$107,MATCH($A173,Partidos!$A$4:$A$107,0))),1,0)</f>
        <v>0</v>
      </c>
    </row>
    <row r="174" spans="1:10" x14ac:dyDescent="0.3">
      <c r="A174" s="26">
        <v>57</v>
      </c>
      <c r="B174" s="19" t="str">
        <f>IFERROR(INDEX(Partidos!$D$4:$D$107,MATCH($A174,Partidos!$A$4:$A$107,0)),"")</f>
        <v>Japón</v>
      </c>
      <c r="C174" s="19" t="str">
        <f>IFERROR(INDEX(Partidos!$E$4:$E$107,MATCH($A174,Partidos!$A$4:$A$107,0)),"")</f>
        <v>Suecia</v>
      </c>
      <c r="D174" s="26" t="s">
        <v>264</v>
      </c>
      <c r="E174" s="19">
        <f>IFERROR(INDEX(Diego!F$4:F$107,MATCH($A174,Diego!$A$4:$A$107,0)),"")</f>
        <v>1</v>
      </c>
      <c r="F174" s="19">
        <f>IFERROR(INDEX(Diego!G$4:G$107,MATCH($A174,Diego!$A$4:$A$107,0)),"")</f>
        <v>2</v>
      </c>
      <c r="G174" s="16" t="str">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t="str">
        <f>IFERROR(INDEX(Diego!H$4:H$107,MATCH($A174,Diego!$A$4:$A$107,0)),"")</f>
        <v>-</v>
      </c>
      <c r="I174" s="19" t="str">
        <f>IFERROR(INDEX(Partidos!$J$4:$J$107,MATCH($A174,Partidos!$A$4:$A$107,0)),"")</f>
        <v>Grupos</v>
      </c>
      <c r="J174" s="16">
        <f>IF(AND(INDEX(Partidos!$J$4:$J$107,MATCH($A174,Partidos!$A$4:$A$107,0))&lt;&gt;"Grupos",INDEX(Partidos!$H$4:$H$107,MATCH($A174,Partidos!$A$4:$A$107,0))="Finalizado",$H174&lt;&gt;"",$H174=INDEX(Partidos!$K$4:$K$107,MATCH($A174,Partidos!$A$4:$A$107,0))),1,0)</f>
        <v>0</v>
      </c>
    </row>
    <row r="175" spans="1:10" x14ac:dyDescent="0.3">
      <c r="A175" s="24">
        <v>58</v>
      </c>
      <c r="B175" s="19" t="str">
        <f>IFERROR(INDEX(Partidos!$D$4:$D$107,MATCH($A175,Partidos!$A$4:$A$107,0)),"")</f>
        <v>Túnez</v>
      </c>
      <c r="C175" s="19" t="str">
        <f>IFERROR(INDEX(Partidos!$E$4:$E$107,MATCH($A175,Partidos!$A$4:$A$107,0)),"")</f>
        <v>Países Bajos</v>
      </c>
      <c r="D175" s="24" t="s">
        <v>54</v>
      </c>
      <c r="E175" s="19">
        <f>IFERROR(INDEX(Álvaro!F$4:F$107,MATCH($A175,Álvaro!$A$4:$A$107,0)),"")</f>
        <v>0</v>
      </c>
      <c r="F175" s="19">
        <f>IFERROR(INDEX(Álvaro!G$4:G$107,MATCH($A175,Álvaro!$A$4:$A$107,0)),"")</f>
        <v>2</v>
      </c>
      <c r="G175" s="16" t="str">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t="str">
        <f>IFERROR(INDEX(Álvaro!H$4:H$107,MATCH($A175,Álvaro!$A$4:$A$107,0)),"")</f>
        <v>-</v>
      </c>
      <c r="I175" s="19" t="str">
        <f>IFERROR(INDEX(Partidos!$J$4:$J$107,MATCH($A175,Partidos!$A$4:$A$107,0)),"")</f>
        <v>Grupos</v>
      </c>
      <c r="J175" s="16">
        <f>IF(AND(INDEX(Partidos!$J$4:$J$107,MATCH($A175,Partidos!$A$4:$A$107,0))&lt;&gt;"Grupos",INDEX(Partidos!$H$4:$H$107,MATCH($A175,Partidos!$A$4:$A$107,0))="Finalizado",$H175&lt;&gt;"",$H175=INDEX(Partidos!$K$4:$K$107,MATCH($A175,Partidos!$A$4:$A$107,0))),1,0)</f>
        <v>0</v>
      </c>
    </row>
    <row r="176" spans="1:10" x14ac:dyDescent="0.3">
      <c r="A176" s="26">
        <v>58</v>
      </c>
      <c r="B176" s="19" t="str">
        <f>IFERROR(INDEX(Partidos!$D$4:$D$107,MATCH($A176,Partidos!$A$4:$A$107,0)),"")</f>
        <v>Túnez</v>
      </c>
      <c r="C176" s="19" t="str">
        <f>IFERROR(INDEX(Partidos!$E$4:$E$107,MATCH($A176,Partidos!$A$4:$A$107,0)),"")</f>
        <v>Países Bajos</v>
      </c>
      <c r="D176" s="26" t="s">
        <v>263</v>
      </c>
      <c r="E176" s="19">
        <f>IFERROR(INDEX(Papá!F$4:F$107,MATCH($A176,Papá!$A$4:$A$107,0)),"")</f>
        <v>1</v>
      </c>
      <c r="F176" s="19">
        <f>IFERROR(INDEX(Papá!G$4:G$107,MATCH($A176,Papá!$A$4:$A$107,0)),"")</f>
        <v>1</v>
      </c>
      <c r="G176" s="16" t="str">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t="str">
        <f>IFERROR(INDEX(Papá!H$4:H$107,MATCH($A176,Papá!$A$4:$A$107,0)),"")</f>
        <v>-</v>
      </c>
      <c r="I176" s="19" t="str">
        <f>IFERROR(INDEX(Partidos!$J$4:$J$107,MATCH($A176,Partidos!$A$4:$A$107,0)),"")</f>
        <v>Grupos</v>
      </c>
      <c r="J176" s="16">
        <f>IF(AND(INDEX(Partidos!$J$4:$J$107,MATCH($A176,Partidos!$A$4:$A$107,0))&lt;&gt;"Grupos",INDEX(Partidos!$H$4:$H$107,MATCH($A176,Partidos!$A$4:$A$107,0))="Finalizado",$H176&lt;&gt;"",$H176=INDEX(Partidos!$K$4:$K$107,MATCH($A176,Partidos!$A$4:$A$107,0))),1,0)</f>
        <v>0</v>
      </c>
    </row>
    <row r="177" spans="1:10" x14ac:dyDescent="0.3">
      <c r="A177" s="24">
        <v>58</v>
      </c>
      <c r="B177" s="19" t="str">
        <f>IFERROR(INDEX(Partidos!$D$4:$D$107,MATCH($A177,Partidos!$A$4:$A$107,0)),"")</f>
        <v>Túnez</v>
      </c>
      <c r="C177" s="19" t="str">
        <f>IFERROR(INDEX(Partidos!$E$4:$E$107,MATCH($A177,Partidos!$A$4:$A$107,0)),"")</f>
        <v>Países Bajos</v>
      </c>
      <c r="D177" s="24" t="s">
        <v>264</v>
      </c>
      <c r="E177" s="19">
        <f>IFERROR(INDEX(Diego!F$4:F$107,MATCH($A177,Diego!$A$4:$A$107,0)),"")</f>
        <v>1</v>
      </c>
      <c r="F177" s="19">
        <f>IFERROR(INDEX(Diego!G$4:G$107,MATCH($A177,Diego!$A$4:$A$107,0)),"")</f>
        <v>1</v>
      </c>
      <c r="G177" s="16" t="str">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t="str">
        <f>IFERROR(INDEX(Diego!H$4:H$107,MATCH($A177,Diego!$A$4:$A$107,0)),"")</f>
        <v>-</v>
      </c>
      <c r="I177" s="19" t="str">
        <f>IFERROR(INDEX(Partidos!$J$4:$J$107,MATCH($A177,Partidos!$A$4:$A$107,0)),"")</f>
        <v>Grupos</v>
      </c>
      <c r="J177" s="16">
        <f>IF(AND(INDEX(Partidos!$J$4:$J$107,MATCH($A177,Partidos!$A$4:$A$107,0))&lt;&gt;"Grupos",INDEX(Partidos!$H$4:$H$107,MATCH($A177,Partidos!$A$4:$A$107,0))="Finalizado",$H177&lt;&gt;"",$H177=INDEX(Partidos!$K$4:$K$107,MATCH($A177,Partidos!$A$4:$A$107,0))),1,0)</f>
        <v>0</v>
      </c>
    </row>
    <row r="178" spans="1:10" x14ac:dyDescent="0.3">
      <c r="A178" s="26">
        <v>59</v>
      </c>
      <c r="B178" s="19" t="str">
        <f>IFERROR(INDEX(Partidos!$D$4:$D$107,MATCH($A178,Partidos!$A$4:$A$107,0)),"")</f>
        <v>Turquía</v>
      </c>
      <c r="C178" s="19" t="str">
        <f>IFERROR(INDEX(Partidos!$E$4:$E$107,MATCH($A178,Partidos!$A$4:$A$107,0)),"")</f>
        <v>Estados Unidos</v>
      </c>
      <c r="D178" s="26" t="s">
        <v>54</v>
      </c>
      <c r="E178" s="19">
        <f>IFERROR(INDEX(Álvaro!F$4:F$107,MATCH($A178,Álvaro!$A$4:$A$107,0)),"")</f>
        <v>1</v>
      </c>
      <c r="F178" s="19">
        <f>IFERROR(INDEX(Álvaro!G$4:G$107,MATCH($A178,Álvaro!$A$4:$A$107,0)),"")</f>
        <v>0</v>
      </c>
      <c r="G178" s="16" t="str">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t="str">
        <f>IFERROR(INDEX(Álvaro!H$4:H$107,MATCH($A178,Álvaro!$A$4:$A$107,0)),"")</f>
        <v>-</v>
      </c>
      <c r="I178" s="19" t="str">
        <f>IFERROR(INDEX(Partidos!$J$4:$J$107,MATCH($A178,Partidos!$A$4:$A$107,0)),"")</f>
        <v>Grupos</v>
      </c>
      <c r="J178" s="16">
        <f>IF(AND(INDEX(Partidos!$J$4:$J$107,MATCH($A178,Partidos!$A$4:$A$107,0))&lt;&gt;"Grupos",INDEX(Partidos!$H$4:$H$107,MATCH($A178,Partidos!$A$4:$A$107,0))="Finalizado",$H178&lt;&gt;"",$H178=INDEX(Partidos!$K$4:$K$107,MATCH($A178,Partidos!$A$4:$A$107,0))),1,0)</f>
        <v>0</v>
      </c>
    </row>
    <row r="179" spans="1:10" x14ac:dyDescent="0.3">
      <c r="A179" s="24">
        <v>59</v>
      </c>
      <c r="B179" s="19" t="str">
        <f>IFERROR(INDEX(Partidos!$D$4:$D$107,MATCH($A179,Partidos!$A$4:$A$107,0)),"")</f>
        <v>Turquía</v>
      </c>
      <c r="C179" s="19" t="str">
        <f>IFERROR(INDEX(Partidos!$E$4:$E$107,MATCH($A179,Partidos!$A$4:$A$107,0)),"")</f>
        <v>Estados Unidos</v>
      </c>
      <c r="D179" s="24" t="s">
        <v>263</v>
      </c>
      <c r="E179" s="19">
        <f>IFERROR(INDEX(Papá!F$4:F$107,MATCH($A179,Papá!$A$4:$A$107,0)),"")</f>
        <v>2</v>
      </c>
      <c r="F179" s="19">
        <f>IFERROR(INDEX(Papá!G$4:G$107,MATCH($A179,Papá!$A$4:$A$107,0)),"")</f>
        <v>1</v>
      </c>
      <c r="G179" s="16" t="str">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t="str">
        <f>IFERROR(INDEX(Papá!H$4:H$107,MATCH($A179,Papá!$A$4:$A$107,0)),"")</f>
        <v>-</v>
      </c>
      <c r="I179" s="19" t="str">
        <f>IFERROR(INDEX(Partidos!$J$4:$J$107,MATCH($A179,Partidos!$A$4:$A$107,0)),"")</f>
        <v>Grupos</v>
      </c>
      <c r="J179" s="16">
        <f>IF(AND(INDEX(Partidos!$J$4:$J$107,MATCH($A179,Partidos!$A$4:$A$107,0))&lt;&gt;"Grupos",INDEX(Partidos!$H$4:$H$107,MATCH($A179,Partidos!$A$4:$A$107,0))="Finalizado",$H179&lt;&gt;"",$H179=INDEX(Partidos!$K$4:$K$107,MATCH($A179,Partidos!$A$4:$A$107,0))),1,0)</f>
        <v>0</v>
      </c>
    </row>
    <row r="180" spans="1:10" x14ac:dyDescent="0.3">
      <c r="A180" s="26">
        <v>59</v>
      </c>
      <c r="B180" s="19" t="str">
        <f>IFERROR(INDEX(Partidos!$D$4:$D$107,MATCH($A180,Partidos!$A$4:$A$107,0)),"")</f>
        <v>Turquía</v>
      </c>
      <c r="C180" s="19" t="str">
        <f>IFERROR(INDEX(Partidos!$E$4:$E$107,MATCH($A180,Partidos!$A$4:$A$107,0)),"")</f>
        <v>Estados Unidos</v>
      </c>
      <c r="D180" s="26" t="s">
        <v>264</v>
      </c>
      <c r="E180" s="19">
        <f>IFERROR(INDEX(Diego!F$4:F$107,MATCH($A180,Diego!$A$4:$A$107,0)),"")</f>
        <v>3</v>
      </c>
      <c r="F180" s="19">
        <f>IFERROR(INDEX(Diego!G$4:G$107,MATCH($A180,Diego!$A$4:$A$107,0)),"")</f>
        <v>1</v>
      </c>
      <c r="G180" s="16" t="str">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t="str">
        <f>IFERROR(INDEX(Diego!H$4:H$107,MATCH($A180,Diego!$A$4:$A$107,0)),"")</f>
        <v>-</v>
      </c>
      <c r="I180" s="19" t="str">
        <f>IFERROR(INDEX(Partidos!$J$4:$J$107,MATCH($A180,Partidos!$A$4:$A$107,0)),"")</f>
        <v>Grupos</v>
      </c>
      <c r="J180" s="16">
        <f>IF(AND(INDEX(Partidos!$J$4:$J$107,MATCH($A180,Partidos!$A$4:$A$107,0))&lt;&gt;"Grupos",INDEX(Partidos!$H$4:$H$107,MATCH($A180,Partidos!$A$4:$A$107,0))="Finalizado",$H180&lt;&gt;"",$H180=INDEX(Partidos!$K$4:$K$107,MATCH($A180,Partidos!$A$4:$A$107,0))),1,0)</f>
        <v>0</v>
      </c>
    </row>
    <row r="181" spans="1:10" x14ac:dyDescent="0.3">
      <c r="A181" s="24">
        <v>60</v>
      </c>
      <c r="B181" s="19" t="str">
        <f>IFERROR(INDEX(Partidos!$D$4:$D$107,MATCH($A181,Partidos!$A$4:$A$107,0)),"")</f>
        <v>Paraguay</v>
      </c>
      <c r="C181" s="19" t="str">
        <f>IFERROR(INDEX(Partidos!$E$4:$E$107,MATCH($A181,Partidos!$A$4:$A$107,0)),"")</f>
        <v>Australia</v>
      </c>
      <c r="D181" s="24" t="s">
        <v>54</v>
      </c>
      <c r="E181" s="19">
        <f>IFERROR(INDEX(Álvaro!F$4:F$107,MATCH($A181,Álvaro!$A$4:$A$107,0)),"")</f>
        <v>2</v>
      </c>
      <c r="F181" s="19">
        <f>IFERROR(INDEX(Álvaro!G$4:G$107,MATCH($A181,Álvaro!$A$4:$A$107,0)),"")</f>
        <v>0</v>
      </c>
      <c r="G181" s="16" t="str">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t="str">
        <f>IFERROR(INDEX(Álvaro!H$4:H$107,MATCH($A181,Álvaro!$A$4:$A$107,0)),"")</f>
        <v>-</v>
      </c>
      <c r="I181" s="19" t="str">
        <f>IFERROR(INDEX(Partidos!$J$4:$J$107,MATCH($A181,Partidos!$A$4:$A$107,0)),"")</f>
        <v>Grupos</v>
      </c>
      <c r="J181" s="16">
        <f>IF(AND(INDEX(Partidos!$J$4:$J$107,MATCH($A181,Partidos!$A$4:$A$107,0))&lt;&gt;"Grupos",INDEX(Partidos!$H$4:$H$107,MATCH($A181,Partidos!$A$4:$A$107,0))="Finalizado",$H181&lt;&gt;"",$H181=INDEX(Partidos!$K$4:$K$107,MATCH($A181,Partidos!$A$4:$A$107,0))),1,0)</f>
        <v>0</v>
      </c>
    </row>
    <row r="182" spans="1:10" x14ac:dyDescent="0.3">
      <c r="A182" s="26">
        <v>60</v>
      </c>
      <c r="B182" s="19" t="str">
        <f>IFERROR(INDEX(Partidos!$D$4:$D$107,MATCH($A182,Partidos!$A$4:$A$107,0)),"")</f>
        <v>Paraguay</v>
      </c>
      <c r="C182" s="19" t="str">
        <f>IFERROR(INDEX(Partidos!$E$4:$E$107,MATCH($A182,Partidos!$A$4:$A$107,0)),"")</f>
        <v>Australia</v>
      </c>
      <c r="D182" s="26" t="s">
        <v>263</v>
      </c>
      <c r="E182" s="19">
        <f>IFERROR(INDEX(Papá!F$4:F$107,MATCH($A182,Papá!$A$4:$A$107,0)),"")</f>
        <v>1</v>
      </c>
      <c r="F182" s="19">
        <f>IFERROR(INDEX(Papá!G$4:G$107,MATCH($A182,Papá!$A$4:$A$107,0)),"")</f>
        <v>0</v>
      </c>
      <c r="G182" s="16" t="str">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t="str">
        <f>IFERROR(INDEX(Papá!H$4:H$107,MATCH($A182,Papá!$A$4:$A$107,0)),"")</f>
        <v>-</v>
      </c>
      <c r="I182" s="19" t="str">
        <f>IFERROR(INDEX(Partidos!$J$4:$J$107,MATCH($A182,Partidos!$A$4:$A$107,0)),"")</f>
        <v>Grupos</v>
      </c>
      <c r="J182" s="16">
        <f>IF(AND(INDEX(Partidos!$J$4:$J$107,MATCH($A182,Partidos!$A$4:$A$107,0))&lt;&gt;"Grupos",INDEX(Partidos!$H$4:$H$107,MATCH($A182,Partidos!$A$4:$A$107,0))="Finalizado",$H182&lt;&gt;"",$H182=INDEX(Partidos!$K$4:$K$107,MATCH($A182,Partidos!$A$4:$A$107,0))),1,0)</f>
        <v>0</v>
      </c>
    </row>
    <row r="183" spans="1:10" x14ac:dyDescent="0.3">
      <c r="A183" s="24">
        <v>60</v>
      </c>
      <c r="B183" s="19" t="str">
        <f>IFERROR(INDEX(Partidos!$D$4:$D$107,MATCH($A183,Partidos!$A$4:$A$107,0)),"")</f>
        <v>Paraguay</v>
      </c>
      <c r="C183" s="19" t="str">
        <f>IFERROR(INDEX(Partidos!$E$4:$E$107,MATCH($A183,Partidos!$A$4:$A$107,0)),"")</f>
        <v>Australia</v>
      </c>
      <c r="D183" s="24" t="s">
        <v>264</v>
      </c>
      <c r="E183" s="19">
        <f>IFERROR(INDEX(Diego!F$4:F$107,MATCH($A183,Diego!$A$4:$A$107,0)),"")</f>
        <v>2</v>
      </c>
      <c r="F183" s="19">
        <f>IFERROR(INDEX(Diego!G$4:G$107,MATCH($A183,Diego!$A$4:$A$107,0)),"")</f>
        <v>1</v>
      </c>
      <c r="G183" s="16" t="str">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t="str">
        <f>IFERROR(INDEX(Diego!H$4:H$107,MATCH($A183,Diego!$A$4:$A$107,0)),"")</f>
        <v>-</v>
      </c>
      <c r="I183" s="19" t="str">
        <f>IFERROR(INDEX(Partidos!$J$4:$J$107,MATCH($A183,Partidos!$A$4:$A$107,0)),"")</f>
        <v>Grupos</v>
      </c>
      <c r="J183" s="16">
        <f>IF(AND(INDEX(Partidos!$J$4:$J$107,MATCH($A183,Partidos!$A$4:$A$107,0))&lt;&gt;"Grupos",INDEX(Partidos!$H$4:$H$107,MATCH($A183,Partidos!$A$4:$A$107,0))="Finalizado",$H183&lt;&gt;"",$H183=INDEX(Partidos!$K$4:$K$107,MATCH($A183,Partidos!$A$4:$A$107,0))),1,0)</f>
        <v>0</v>
      </c>
    </row>
    <row r="184" spans="1:10" x14ac:dyDescent="0.3">
      <c r="A184" s="26">
        <v>61</v>
      </c>
      <c r="B184" s="19" t="str">
        <f>IFERROR(INDEX(Partidos!$D$4:$D$107,MATCH($A184,Partidos!$A$4:$A$107,0)),"")</f>
        <v>Noruega</v>
      </c>
      <c r="C184" s="19" t="str">
        <f>IFERROR(INDEX(Partidos!$E$4:$E$107,MATCH($A184,Partidos!$A$4:$A$107,0)),"")</f>
        <v>Francia</v>
      </c>
      <c r="D184" s="26" t="s">
        <v>54</v>
      </c>
      <c r="E184" s="19">
        <f>IFERROR(INDEX(Álvaro!F$4:F$107,MATCH($A184,Álvaro!$A$4:$A$107,0)),"")</f>
        <v>0</v>
      </c>
      <c r="F184" s="19">
        <f>IFERROR(INDEX(Álvaro!G$4:G$107,MATCH($A184,Álvaro!$A$4:$A$107,0)),"")</f>
        <v>2</v>
      </c>
      <c r="G184" s="16" t="str">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t="str">
        <f>IFERROR(INDEX(Álvaro!H$4:H$107,MATCH($A184,Álvaro!$A$4:$A$107,0)),"")</f>
        <v>-</v>
      </c>
      <c r="I184" s="19" t="str">
        <f>IFERROR(INDEX(Partidos!$J$4:$J$107,MATCH($A184,Partidos!$A$4:$A$107,0)),"")</f>
        <v>Grupos</v>
      </c>
      <c r="J184" s="16">
        <f>IF(AND(INDEX(Partidos!$J$4:$J$107,MATCH($A184,Partidos!$A$4:$A$107,0))&lt;&gt;"Grupos",INDEX(Partidos!$H$4:$H$107,MATCH($A184,Partidos!$A$4:$A$107,0))="Finalizado",$H184&lt;&gt;"",$H184=INDEX(Partidos!$K$4:$K$107,MATCH($A184,Partidos!$A$4:$A$107,0))),1,0)</f>
        <v>0</v>
      </c>
    </row>
    <row r="185" spans="1:10" x14ac:dyDescent="0.3">
      <c r="A185" s="24">
        <v>61</v>
      </c>
      <c r="B185" s="19" t="str">
        <f>IFERROR(INDEX(Partidos!$D$4:$D$107,MATCH($A185,Partidos!$A$4:$A$107,0)),"")</f>
        <v>Noruega</v>
      </c>
      <c r="C185" s="19" t="str">
        <f>IFERROR(INDEX(Partidos!$E$4:$E$107,MATCH($A185,Partidos!$A$4:$A$107,0)),"")</f>
        <v>Francia</v>
      </c>
      <c r="D185" s="24" t="s">
        <v>263</v>
      </c>
      <c r="E185" s="19">
        <f>IFERROR(INDEX(Papá!F$4:F$107,MATCH($A185,Papá!$A$4:$A$107,0)),"")</f>
        <v>1</v>
      </c>
      <c r="F185" s="19">
        <f>IFERROR(INDEX(Papá!G$4:G$107,MATCH($A185,Papá!$A$4:$A$107,0)),"")</f>
        <v>4</v>
      </c>
      <c r="G185" s="16" t="str">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t="str">
        <f>IFERROR(INDEX(Papá!H$4:H$107,MATCH($A185,Papá!$A$4:$A$107,0)),"")</f>
        <v>-</v>
      </c>
      <c r="I185" s="19" t="str">
        <f>IFERROR(INDEX(Partidos!$J$4:$J$107,MATCH($A185,Partidos!$A$4:$A$107,0)),"")</f>
        <v>Grupos</v>
      </c>
      <c r="J185" s="16">
        <f>IF(AND(INDEX(Partidos!$J$4:$J$107,MATCH($A185,Partidos!$A$4:$A$107,0))&lt;&gt;"Grupos",INDEX(Partidos!$H$4:$H$107,MATCH($A185,Partidos!$A$4:$A$107,0))="Finalizado",$H185&lt;&gt;"",$H185=INDEX(Partidos!$K$4:$K$107,MATCH($A185,Partidos!$A$4:$A$107,0))),1,0)</f>
        <v>0</v>
      </c>
    </row>
    <row r="186" spans="1:10" x14ac:dyDescent="0.3">
      <c r="A186" s="26">
        <v>61</v>
      </c>
      <c r="B186" s="19" t="str">
        <f>IFERROR(INDEX(Partidos!$D$4:$D$107,MATCH($A186,Partidos!$A$4:$A$107,0)),"")</f>
        <v>Noruega</v>
      </c>
      <c r="C186" s="19" t="str">
        <f>IFERROR(INDEX(Partidos!$E$4:$E$107,MATCH($A186,Partidos!$A$4:$A$107,0)),"")</f>
        <v>Francia</v>
      </c>
      <c r="D186" s="26" t="s">
        <v>264</v>
      </c>
      <c r="E186" s="19">
        <f>IFERROR(INDEX(Diego!F$4:F$107,MATCH($A186,Diego!$A$4:$A$107,0)),"")</f>
        <v>2</v>
      </c>
      <c r="F186" s="19">
        <f>IFERROR(INDEX(Diego!G$4:G$107,MATCH($A186,Diego!$A$4:$A$107,0)),"")</f>
        <v>1</v>
      </c>
      <c r="G186" s="16" t="str">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t="str">
        <f>IFERROR(INDEX(Diego!H$4:H$107,MATCH($A186,Diego!$A$4:$A$107,0)),"")</f>
        <v>-</v>
      </c>
      <c r="I186" s="19" t="str">
        <f>IFERROR(INDEX(Partidos!$J$4:$J$107,MATCH($A186,Partidos!$A$4:$A$107,0)),"")</f>
        <v>Grupos</v>
      </c>
      <c r="J186" s="16">
        <f>IF(AND(INDEX(Partidos!$J$4:$J$107,MATCH($A186,Partidos!$A$4:$A$107,0))&lt;&gt;"Grupos",INDEX(Partidos!$H$4:$H$107,MATCH($A186,Partidos!$A$4:$A$107,0))="Finalizado",$H186&lt;&gt;"",$H186=INDEX(Partidos!$K$4:$K$107,MATCH($A186,Partidos!$A$4:$A$107,0))),1,0)</f>
        <v>0</v>
      </c>
    </row>
    <row r="187" spans="1:10" x14ac:dyDescent="0.3">
      <c r="A187" s="24">
        <v>62</v>
      </c>
      <c r="B187" s="19" t="str">
        <f>IFERROR(INDEX(Partidos!$D$4:$D$107,MATCH($A187,Partidos!$A$4:$A$107,0)),"")</f>
        <v>Senegal</v>
      </c>
      <c r="C187" s="19" t="str">
        <f>IFERROR(INDEX(Partidos!$E$4:$E$107,MATCH($A187,Partidos!$A$4:$A$107,0)),"")</f>
        <v>Irak</v>
      </c>
      <c r="D187" s="24" t="s">
        <v>54</v>
      </c>
      <c r="E187" s="19">
        <f>IFERROR(INDEX(Álvaro!F$4:F$107,MATCH($A187,Álvaro!$A$4:$A$107,0)),"")</f>
        <v>2</v>
      </c>
      <c r="F187" s="19">
        <f>IFERROR(INDEX(Álvaro!G$4:G$107,MATCH($A187,Álvaro!$A$4:$A$107,0)),"")</f>
        <v>0</v>
      </c>
      <c r="G187" s="16" t="str">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t="str">
        <f>IFERROR(INDEX(Álvaro!H$4:H$107,MATCH($A187,Álvaro!$A$4:$A$107,0)),"")</f>
        <v>-</v>
      </c>
      <c r="I187" s="19" t="str">
        <f>IFERROR(INDEX(Partidos!$J$4:$J$107,MATCH($A187,Partidos!$A$4:$A$107,0)),"")</f>
        <v>Grupos</v>
      </c>
      <c r="J187" s="16">
        <f>IF(AND(INDEX(Partidos!$J$4:$J$107,MATCH($A187,Partidos!$A$4:$A$107,0))&lt;&gt;"Grupos",INDEX(Partidos!$H$4:$H$107,MATCH($A187,Partidos!$A$4:$A$107,0))="Finalizado",$H187&lt;&gt;"",$H187=INDEX(Partidos!$K$4:$K$107,MATCH($A187,Partidos!$A$4:$A$107,0))),1,0)</f>
        <v>0</v>
      </c>
    </row>
    <row r="188" spans="1:10" x14ac:dyDescent="0.3">
      <c r="A188" s="26">
        <v>62</v>
      </c>
      <c r="B188" s="19" t="str">
        <f>IFERROR(INDEX(Partidos!$D$4:$D$107,MATCH($A188,Partidos!$A$4:$A$107,0)),"")</f>
        <v>Senegal</v>
      </c>
      <c r="C188" s="19" t="str">
        <f>IFERROR(INDEX(Partidos!$E$4:$E$107,MATCH($A188,Partidos!$A$4:$A$107,0)),"")</f>
        <v>Irak</v>
      </c>
      <c r="D188" s="26" t="s">
        <v>263</v>
      </c>
      <c r="E188" s="19">
        <f>IFERROR(INDEX(Papá!F$4:F$107,MATCH($A188,Papá!$A$4:$A$107,0)),"")</f>
        <v>2</v>
      </c>
      <c r="F188" s="19">
        <f>IFERROR(INDEX(Papá!G$4:G$107,MATCH($A188,Papá!$A$4:$A$107,0)),"")</f>
        <v>0</v>
      </c>
      <c r="G188" s="16" t="str">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t="str">
        <f>IFERROR(INDEX(Papá!H$4:H$107,MATCH($A188,Papá!$A$4:$A$107,0)),"")</f>
        <v>-</v>
      </c>
      <c r="I188" s="19" t="str">
        <f>IFERROR(INDEX(Partidos!$J$4:$J$107,MATCH($A188,Partidos!$A$4:$A$107,0)),"")</f>
        <v>Grupos</v>
      </c>
      <c r="J188" s="16">
        <f>IF(AND(INDEX(Partidos!$J$4:$J$107,MATCH($A188,Partidos!$A$4:$A$107,0))&lt;&gt;"Grupos",INDEX(Partidos!$H$4:$H$107,MATCH($A188,Partidos!$A$4:$A$107,0))="Finalizado",$H188&lt;&gt;"",$H188=INDEX(Partidos!$K$4:$K$107,MATCH($A188,Partidos!$A$4:$A$107,0))),1,0)</f>
        <v>0</v>
      </c>
    </row>
    <row r="189" spans="1:10" x14ac:dyDescent="0.3">
      <c r="A189" s="24">
        <v>62</v>
      </c>
      <c r="B189" s="19" t="str">
        <f>IFERROR(INDEX(Partidos!$D$4:$D$107,MATCH($A189,Partidos!$A$4:$A$107,0)),"")</f>
        <v>Senegal</v>
      </c>
      <c r="C189" s="19" t="str">
        <f>IFERROR(INDEX(Partidos!$E$4:$E$107,MATCH($A189,Partidos!$A$4:$A$107,0)),"")</f>
        <v>Irak</v>
      </c>
      <c r="D189" s="24" t="s">
        <v>264</v>
      </c>
      <c r="E189" s="19">
        <f>IFERROR(INDEX(Diego!F$4:F$107,MATCH($A189,Diego!$A$4:$A$107,0)),"")</f>
        <v>2</v>
      </c>
      <c r="F189" s="19">
        <f>IFERROR(INDEX(Diego!G$4:G$107,MATCH($A189,Diego!$A$4:$A$107,0)),"")</f>
        <v>0</v>
      </c>
      <c r="G189" s="16" t="str">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t="str">
        <f>IFERROR(INDEX(Diego!H$4:H$107,MATCH($A189,Diego!$A$4:$A$107,0)),"")</f>
        <v>-</v>
      </c>
      <c r="I189" s="19" t="str">
        <f>IFERROR(INDEX(Partidos!$J$4:$J$107,MATCH($A189,Partidos!$A$4:$A$107,0)),"")</f>
        <v>Grupos</v>
      </c>
      <c r="J189" s="16">
        <f>IF(AND(INDEX(Partidos!$J$4:$J$107,MATCH($A189,Partidos!$A$4:$A$107,0))&lt;&gt;"Grupos",INDEX(Partidos!$H$4:$H$107,MATCH($A189,Partidos!$A$4:$A$107,0))="Finalizado",$H189&lt;&gt;"",$H189=INDEX(Partidos!$K$4:$K$107,MATCH($A189,Partidos!$A$4:$A$107,0))),1,0)</f>
        <v>0</v>
      </c>
    </row>
    <row r="190" spans="1:10" x14ac:dyDescent="0.3">
      <c r="A190" s="26">
        <v>63</v>
      </c>
      <c r="B190" s="19" t="str">
        <f>IFERROR(INDEX(Partidos!$D$4:$D$107,MATCH($A190,Partidos!$A$4:$A$107,0)),"")</f>
        <v>Cabo Verde</v>
      </c>
      <c r="C190" s="19" t="str">
        <f>IFERROR(INDEX(Partidos!$E$4:$E$107,MATCH($A190,Partidos!$A$4:$A$107,0)),"")</f>
        <v>Arabia Saudí</v>
      </c>
      <c r="D190" s="26" t="s">
        <v>54</v>
      </c>
      <c r="E190" s="19">
        <f>IFERROR(INDEX(Álvaro!F$4:F$107,MATCH($A190,Álvaro!$A$4:$A$107,0)),"")</f>
        <v>0</v>
      </c>
      <c r="F190" s="19">
        <f>IFERROR(INDEX(Álvaro!G$4:G$107,MATCH($A190,Álvaro!$A$4:$A$107,0)),"")</f>
        <v>1</v>
      </c>
      <c r="G190" s="16" t="str">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t="str">
        <f>IFERROR(INDEX(Álvaro!H$4:H$107,MATCH($A190,Álvaro!$A$4:$A$107,0)),"")</f>
        <v>-</v>
      </c>
      <c r="I190" s="19" t="str">
        <f>IFERROR(INDEX(Partidos!$J$4:$J$107,MATCH($A190,Partidos!$A$4:$A$107,0)),"")</f>
        <v>Grupos</v>
      </c>
      <c r="J190" s="16">
        <f>IF(AND(INDEX(Partidos!$J$4:$J$107,MATCH($A190,Partidos!$A$4:$A$107,0))&lt;&gt;"Grupos",INDEX(Partidos!$H$4:$H$107,MATCH($A190,Partidos!$A$4:$A$107,0))="Finalizado",$H190&lt;&gt;"",$H190=INDEX(Partidos!$K$4:$K$107,MATCH($A190,Partidos!$A$4:$A$107,0))),1,0)</f>
        <v>0</v>
      </c>
    </row>
    <row r="191" spans="1:10" x14ac:dyDescent="0.3">
      <c r="A191" s="24">
        <v>63</v>
      </c>
      <c r="B191" s="19" t="str">
        <f>IFERROR(INDEX(Partidos!$D$4:$D$107,MATCH($A191,Partidos!$A$4:$A$107,0)),"")</f>
        <v>Cabo Verde</v>
      </c>
      <c r="C191" s="19" t="str">
        <f>IFERROR(INDEX(Partidos!$E$4:$E$107,MATCH($A191,Partidos!$A$4:$A$107,0)),"")</f>
        <v>Arabia Saudí</v>
      </c>
      <c r="D191" s="24" t="s">
        <v>263</v>
      </c>
      <c r="E191" s="19">
        <f>IFERROR(INDEX(Papá!F$4:F$107,MATCH($A191,Papá!$A$4:$A$107,0)),"")</f>
        <v>0</v>
      </c>
      <c r="F191" s="19">
        <f>IFERROR(INDEX(Papá!G$4:G$107,MATCH($A191,Papá!$A$4:$A$107,0)),"")</f>
        <v>0</v>
      </c>
      <c r="G191" s="16" t="str">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t="str">
        <f>IFERROR(INDEX(Papá!H$4:H$107,MATCH($A191,Papá!$A$4:$A$107,0)),"")</f>
        <v>-</v>
      </c>
      <c r="I191" s="19" t="str">
        <f>IFERROR(INDEX(Partidos!$J$4:$J$107,MATCH($A191,Partidos!$A$4:$A$107,0)),"")</f>
        <v>Grupos</v>
      </c>
      <c r="J191" s="16">
        <f>IF(AND(INDEX(Partidos!$J$4:$J$107,MATCH($A191,Partidos!$A$4:$A$107,0))&lt;&gt;"Grupos",INDEX(Partidos!$H$4:$H$107,MATCH($A191,Partidos!$A$4:$A$107,0))="Finalizado",$H191&lt;&gt;"",$H191=INDEX(Partidos!$K$4:$K$107,MATCH($A191,Partidos!$A$4:$A$107,0))),1,0)</f>
        <v>0</v>
      </c>
    </row>
    <row r="192" spans="1:10" x14ac:dyDescent="0.3">
      <c r="A192" s="26">
        <v>63</v>
      </c>
      <c r="B192" s="19" t="str">
        <f>IFERROR(INDEX(Partidos!$D$4:$D$107,MATCH($A192,Partidos!$A$4:$A$107,0)),"")</f>
        <v>Cabo Verde</v>
      </c>
      <c r="C192" s="19" t="str">
        <f>IFERROR(INDEX(Partidos!$E$4:$E$107,MATCH($A192,Partidos!$A$4:$A$107,0)),"")</f>
        <v>Arabia Saudí</v>
      </c>
      <c r="D192" s="26" t="s">
        <v>264</v>
      </c>
      <c r="E192" s="19">
        <f>IFERROR(INDEX(Diego!F$4:F$107,MATCH($A192,Diego!$A$4:$A$107,0)),"")</f>
        <v>0</v>
      </c>
      <c r="F192" s="19">
        <f>IFERROR(INDEX(Diego!G$4:G$107,MATCH($A192,Diego!$A$4:$A$107,0)),"")</f>
        <v>2</v>
      </c>
      <c r="G192" s="16" t="str">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t="str">
        <f>IFERROR(INDEX(Diego!H$4:H$107,MATCH($A192,Diego!$A$4:$A$107,0)),"")</f>
        <v>-</v>
      </c>
      <c r="I192" s="19" t="str">
        <f>IFERROR(INDEX(Partidos!$J$4:$J$107,MATCH($A192,Partidos!$A$4:$A$107,0)),"")</f>
        <v>Grupos</v>
      </c>
      <c r="J192" s="16">
        <f>IF(AND(INDEX(Partidos!$J$4:$J$107,MATCH($A192,Partidos!$A$4:$A$107,0))&lt;&gt;"Grupos",INDEX(Partidos!$H$4:$H$107,MATCH($A192,Partidos!$A$4:$A$107,0))="Finalizado",$H192&lt;&gt;"",$H192=INDEX(Partidos!$K$4:$K$107,MATCH($A192,Partidos!$A$4:$A$107,0))),1,0)</f>
        <v>0</v>
      </c>
    </row>
    <row r="193" spans="1:10" x14ac:dyDescent="0.3">
      <c r="A193" s="24">
        <v>64</v>
      </c>
      <c r="B193" s="19" t="str">
        <f>IFERROR(INDEX(Partidos!$D$4:$D$107,MATCH($A193,Partidos!$A$4:$A$107,0)),"")</f>
        <v>Uruguay</v>
      </c>
      <c r="C193" s="19" t="str">
        <f>IFERROR(INDEX(Partidos!$E$4:$E$107,MATCH($A193,Partidos!$A$4:$A$107,0)),"")</f>
        <v>España</v>
      </c>
      <c r="D193" s="24" t="s">
        <v>54</v>
      </c>
      <c r="E193" s="19">
        <f>IFERROR(INDEX(Álvaro!F$4:F$107,MATCH($A193,Álvaro!$A$4:$A$107,0)),"")</f>
        <v>1</v>
      </c>
      <c r="F193" s="19">
        <f>IFERROR(INDEX(Álvaro!G$4:G$107,MATCH($A193,Álvaro!$A$4:$A$107,0)),"")</f>
        <v>1</v>
      </c>
      <c r="G193" s="16" t="str">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t="str">
        <f>IFERROR(INDEX(Álvaro!H$4:H$107,MATCH($A193,Álvaro!$A$4:$A$107,0)),"")</f>
        <v>-</v>
      </c>
      <c r="I193" s="19" t="str">
        <f>IFERROR(INDEX(Partidos!$J$4:$J$107,MATCH($A193,Partidos!$A$4:$A$107,0)),"")</f>
        <v>Grupos</v>
      </c>
      <c r="J193" s="16">
        <f>IF(AND(INDEX(Partidos!$J$4:$J$107,MATCH($A193,Partidos!$A$4:$A$107,0))&lt;&gt;"Grupos",INDEX(Partidos!$H$4:$H$107,MATCH($A193,Partidos!$A$4:$A$107,0))="Finalizado",$H193&lt;&gt;"",$H193=INDEX(Partidos!$K$4:$K$107,MATCH($A193,Partidos!$A$4:$A$107,0))),1,0)</f>
        <v>0</v>
      </c>
    </row>
    <row r="194" spans="1:10" x14ac:dyDescent="0.3">
      <c r="A194" s="26">
        <v>64</v>
      </c>
      <c r="B194" s="19" t="str">
        <f>IFERROR(INDEX(Partidos!$D$4:$D$107,MATCH($A194,Partidos!$A$4:$A$107,0)),"")</f>
        <v>Uruguay</v>
      </c>
      <c r="C194" s="19" t="str">
        <f>IFERROR(INDEX(Partidos!$E$4:$E$107,MATCH($A194,Partidos!$A$4:$A$107,0)),"")</f>
        <v>España</v>
      </c>
      <c r="D194" s="26" t="s">
        <v>263</v>
      </c>
      <c r="E194" s="19">
        <f>IFERROR(INDEX(Papá!F$4:F$107,MATCH($A194,Papá!$A$4:$A$107,0)),"")</f>
        <v>1</v>
      </c>
      <c r="F194" s="19">
        <f>IFERROR(INDEX(Papá!G$4:G$107,MATCH($A194,Papá!$A$4:$A$107,0)),"")</f>
        <v>3</v>
      </c>
      <c r="G194" s="16" t="str">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t="str">
        <f>IFERROR(INDEX(Papá!H$4:H$107,MATCH($A194,Papá!$A$4:$A$107,0)),"")</f>
        <v>-</v>
      </c>
      <c r="I194" s="19" t="str">
        <f>IFERROR(INDEX(Partidos!$J$4:$J$107,MATCH($A194,Partidos!$A$4:$A$107,0)),"")</f>
        <v>Grupos</v>
      </c>
      <c r="J194" s="16">
        <f>IF(AND(INDEX(Partidos!$J$4:$J$107,MATCH($A194,Partidos!$A$4:$A$107,0))&lt;&gt;"Grupos",INDEX(Partidos!$H$4:$H$107,MATCH($A194,Partidos!$A$4:$A$107,0))="Finalizado",$H194&lt;&gt;"",$H194=INDEX(Partidos!$K$4:$K$107,MATCH($A194,Partidos!$A$4:$A$107,0))),1,0)</f>
        <v>0</v>
      </c>
    </row>
    <row r="195" spans="1:10" x14ac:dyDescent="0.3">
      <c r="A195" s="24">
        <v>64</v>
      </c>
      <c r="B195" s="19" t="str">
        <f>IFERROR(INDEX(Partidos!$D$4:$D$107,MATCH($A195,Partidos!$A$4:$A$107,0)),"")</f>
        <v>Uruguay</v>
      </c>
      <c r="C195" s="19" t="str">
        <f>IFERROR(INDEX(Partidos!$E$4:$E$107,MATCH($A195,Partidos!$A$4:$A$107,0)),"")</f>
        <v>España</v>
      </c>
      <c r="D195" s="24" t="s">
        <v>264</v>
      </c>
      <c r="E195" s="19">
        <f>IFERROR(INDEX(Diego!F$4:F$107,MATCH($A195,Diego!$A$4:$A$107,0)),"")</f>
        <v>0</v>
      </c>
      <c r="F195" s="19">
        <f>IFERROR(INDEX(Diego!G$4:G$107,MATCH($A195,Diego!$A$4:$A$107,0)),"")</f>
        <v>3</v>
      </c>
      <c r="G195" s="16" t="str">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t="str">
        <f>IFERROR(INDEX(Diego!H$4:H$107,MATCH($A195,Diego!$A$4:$A$107,0)),"")</f>
        <v>-</v>
      </c>
      <c r="I195" s="19" t="str">
        <f>IFERROR(INDEX(Partidos!$J$4:$J$107,MATCH($A195,Partidos!$A$4:$A$107,0)),"")</f>
        <v>Grupos</v>
      </c>
      <c r="J195" s="16">
        <f>IF(AND(INDEX(Partidos!$J$4:$J$107,MATCH($A195,Partidos!$A$4:$A$107,0))&lt;&gt;"Grupos",INDEX(Partidos!$H$4:$H$107,MATCH($A195,Partidos!$A$4:$A$107,0))="Finalizado",$H195&lt;&gt;"",$H195=INDEX(Partidos!$K$4:$K$107,MATCH($A195,Partidos!$A$4:$A$107,0))),1,0)</f>
        <v>0</v>
      </c>
    </row>
    <row r="196" spans="1:10" x14ac:dyDescent="0.3">
      <c r="A196" s="26">
        <v>65</v>
      </c>
      <c r="B196" s="19" t="str">
        <f>IFERROR(INDEX(Partidos!$D$4:$D$107,MATCH($A196,Partidos!$A$4:$A$107,0)),"")</f>
        <v>Egipto</v>
      </c>
      <c r="C196" s="19" t="str">
        <f>IFERROR(INDEX(Partidos!$E$4:$E$107,MATCH($A196,Partidos!$A$4:$A$107,0)),"")</f>
        <v>Irán</v>
      </c>
      <c r="D196" s="26" t="s">
        <v>54</v>
      </c>
      <c r="E196" s="19">
        <f>IFERROR(INDEX(Álvaro!F$4:F$107,MATCH($A196,Álvaro!$A$4:$A$107,0)),"")</f>
        <v>1</v>
      </c>
      <c r="F196" s="19">
        <f>IFERROR(INDEX(Álvaro!G$4:G$107,MATCH($A196,Álvaro!$A$4:$A$107,0)),"")</f>
        <v>1</v>
      </c>
      <c r="G196" s="16" t="str">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t="str">
        <f>IFERROR(INDEX(Álvaro!H$4:H$107,MATCH($A196,Álvaro!$A$4:$A$107,0)),"")</f>
        <v>-</v>
      </c>
      <c r="I196" s="19" t="str">
        <f>IFERROR(INDEX(Partidos!$J$4:$J$107,MATCH($A196,Partidos!$A$4:$A$107,0)),"")</f>
        <v>Grupos</v>
      </c>
      <c r="J196" s="16">
        <f>IF(AND(INDEX(Partidos!$J$4:$J$107,MATCH($A196,Partidos!$A$4:$A$107,0))&lt;&gt;"Grupos",INDEX(Partidos!$H$4:$H$107,MATCH($A196,Partidos!$A$4:$A$107,0))="Finalizado",$H196&lt;&gt;"",$H196=INDEX(Partidos!$K$4:$K$107,MATCH($A196,Partidos!$A$4:$A$107,0))),1,0)</f>
        <v>0</v>
      </c>
    </row>
    <row r="197" spans="1:10" x14ac:dyDescent="0.3">
      <c r="A197" s="24">
        <v>65</v>
      </c>
      <c r="B197" s="19" t="str">
        <f>IFERROR(INDEX(Partidos!$D$4:$D$107,MATCH($A197,Partidos!$A$4:$A$107,0)),"")</f>
        <v>Egipto</v>
      </c>
      <c r="C197" s="19" t="str">
        <f>IFERROR(INDEX(Partidos!$E$4:$E$107,MATCH($A197,Partidos!$A$4:$A$107,0)),"")</f>
        <v>Irán</v>
      </c>
      <c r="D197" s="24" t="s">
        <v>263</v>
      </c>
      <c r="E197" s="19">
        <f>IFERROR(INDEX(Papá!F$4:F$107,MATCH($A197,Papá!$A$4:$A$107,0)),"")</f>
        <v>1</v>
      </c>
      <c r="F197" s="19">
        <f>IFERROR(INDEX(Papá!G$4:G$107,MATCH($A197,Papá!$A$4:$A$107,0)),"")</f>
        <v>1</v>
      </c>
      <c r="G197" s="16" t="str">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t="str">
        <f>IFERROR(INDEX(Papá!H$4:H$107,MATCH($A197,Papá!$A$4:$A$107,0)),"")</f>
        <v>-</v>
      </c>
      <c r="I197" s="19" t="str">
        <f>IFERROR(INDEX(Partidos!$J$4:$J$107,MATCH($A197,Partidos!$A$4:$A$107,0)),"")</f>
        <v>Grupos</v>
      </c>
      <c r="J197" s="16">
        <f>IF(AND(INDEX(Partidos!$J$4:$J$107,MATCH($A197,Partidos!$A$4:$A$107,0))&lt;&gt;"Grupos",INDEX(Partidos!$H$4:$H$107,MATCH($A197,Partidos!$A$4:$A$107,0))="Finalizado",$H197&lt;&gt;"",$H197=INDEX(Partidos!$K$4:$K$107,MATCH($A197,Partidos!$A$4:$A$107,0))),1,0)</f>
        <v>0</v>
      </c>
    </row>
    <row r="198" spans="1:10" x14ac:dyDescent="0.3">
      <c r="A198" s="26">
        <v>65</v>
      </c>
      <c r="B198" s="19" t="str">
        <f>IFERROR(INDEX(Partidos!$D$4:$D$107,MATCH($A198,Partidos!$A$4:$A$107,0)),"")</f>
        <v>Egipto</v>
      </c>
      <c r="C198" s="19" t="str">
        <f>IFERROR(INDEX(Partidos!$E$4:$E$107,MATCH($A198,Partidos!$A$4:$A$107,0)),"")</f>
        <v>Irán</v>
      </c>
      <c r="D198" s="26" t="s">
        <v>264</v>
      </c>
      <c r="E198" s="19">
        <f>IFERROR(INDEX(Diego!F$4:F$107,MATCH($A198,Diego!$A$4:$A$107,0)),"")</f>
        <v>1</v>
      </c>
      <c r="F198" s="19">
        <f>IFERROR(INDEX(Diego!G$4:G$107,MATCH($A198,Diego!$A$4:$A$107,0)),"")</f>
        <v>0</v>
      </c>
      <c r="G198" s="16" t="str">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t="str">
        <f>IFERROR(INDEX(Diego!H$4:H$107,MATCH($A198,Diego!$A$4:$A$107,0)),"")</f>
        <v>-</v>
      </c>
      <c r="I198" s="19" t="str">
        <f>IFERROR(INDEX(Partidos!$J$4:$J$107,MATCH($A198,Partidos!$A$4:$A$107,0)),"")</f>
        <v>Grupos</v>
      </c>
      <c r="J198" s="16">
        <f>IF(AND(INDEX(Partidos!$J$4:$J$107,MATCH($A198,Partidos!$A$4:$A$107,0))&lt;&gt;"Grupos",INDEX(Partidos!$H$4:$H$107,MATCH($A198,Partidos!$A$4:$A$107,0))="Finalizado",$H198&lt;&gt;"",$H198=INDEX(Partidos!$K$4:$K$107,MATCH($A198,Partidos!$A$4:$A$107,0))),1,0)</f>
        <v>0</v>
      </c>
    </row>
    <row r="199" spans="1:10" x14ac:dyDescent="0.3">
      <c r="A199" s="24">
        <v>66</v>
      </c>
      <c r="B199" s="19" t="str">
        <f>IFERROR(INDEX(Partidos!$D$4:$D$107,MATCH($A199,Partidos!$A$4:$A$107,0)),"")</f>
        <v>Nueva Zelanda</v>
      </c>
      <c r="C199" s="19" t="str">
        <f>IFERROR(INDEX(Partidos!$E$4:$E$107,MATCH($A199,Partidos!$A$4:$A$107,0)),"")</f>
        <v>Bélgica</v>
      </c>
      <c r="D199" s="24" t="s">
        <v>54</v>
      </c>
      <c r="E199" s="19">
        <f>IFERROR(INDEX(Álvaro!F$4:F$107,MATCH($A199,Álvaro!$A$4:$A$107,0)),"")</f>
        <v>0</v>
      </c>
      <c r="F199" s="19">
        <f>IFERROR(INDEX(Álvaro!G$4:G$107,MATCH($A199,Álvaro!$A$4:$A$107,0)),"")</f>
        <v>3</v>
      </c>
      <c r="G199" s="16" t="str">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t="str">
        <f>IFERROR(INDEX(Álvaro!H$4:H$107,MATCH($A199,Álvaro!$A$4:$A$107,0)),"")</f>
        <v>-</v>
      </c>
      <c r="I199" s="19" t="str">
        <f>IFERROR(INDEX(Partidos!$J$4:$J$107,MATCH($A199,Partidos!$A$4:$A$107,0)),"")</f>
        <v>Grupos</v>
      </c>
      <c r="J199" s="16">
        <f>IF(AND(INDEX(Partidos!$J$4:$J$107,MATCH($A199,Partidos!$A$4:$A$107,0))&lt;&gt;"Grupos",INDEX(Partidos!$H$4:$H$107,MATCH($A199,Partidos!$A$4:$A$107,0))="Finalizado",$H199&lt;&gt;"",$H199=INDEX(Partidos!$K$4:$K$107,MATCH($A199,Partidos!$A$4:$A$107,0))),1,0)</f>
        <v>0</v>
      </c>
    </row>
    <row r="200" spans="1:10" x14ac:dyDescent="0.3">
      <c r="A200" s="26">
        <v>66</v>
      </c>
      <c r="B200" s="19" t="str">
        <f>IFERROR(INDEX(Partidos!$D$4:$D$107,MATCH($A200,Partidos!$A$4:$A$107,0)),"")</f>
        <v>Nueva Zelanda</v>
      </c>
      <c r="C200" s="19" t="str">
        <f>IFERROR(INDEX(Partidos!$E$4:$E$107,MATCH($A200,Partidos!$A$4:$A$107,0)),"")</f>
        <v>Bélgica</v>
      </c>
      <c r="D200" s="26" t="s">
        <v>263</v>
      </c>
      <c r="E200" s="19">
        <f>IFERROR(INDEX(Papá!F$4:F$107,MATCH($A200,Papá!$A$4:$A$107,0)),"")</f>
        <v>0</v>
      </c>
      <c r="F200" s="19">
        <f>IFERROR(INDEX(Papá!G$4:G$107,MATCH($A200,Papá!$A$4:$A$107,0)),"")</f>
        <v>2</v>
      </c>
      <c r="G200" s="16" t="str">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t="str">
        <f>IFERROR(INDEX(Papá!H$4:H$107,MATCH($A200,Papá!$A$4:$A$107,0)),"")</f>
        <v>-</v>
      </c>
      <c r="I200" s="19" t="str">
        <f>IFERROR(INDEX(Partidos!$J$4:$J$107,MATCH($A200,Partidos!$A$4:$A$107,0)),"")</f>
        <v>Grupos</v>
      </c>
      <c r="J200" s="16">
        <f>IF(AND(INDEX(Partidos!$J$4:$J$107,MATCH($A200,Partidos!$A$4:$A$107,0))&lt;&gt;"Grupos",INDEX(Partidos!$H$4:$H$107,MATCH($A200,Partidos!$A$4:$A$107,0))="Finalizado",$H200&lt;&gt;"",$H200=INDEX(Partidos!$K$4:$K$107,MATCH($A200,Partidos!$A$4:$A$107,0))),1,0)</f>
        <v>0</v>
      </c>
    </row>
    <row r="201" spans="1:10" x14ac:dyDescent="0.3">
      <c r="A201" s="24">
        <v>66</v>
      </c>
      <c r="B201" s="19" t="str">
        <f>IFERROR(INDEX(Partidos!$D$4:$D$107,MATCH($A201,Partidos!$A$4:$A$107,0)),"")</f>
        <v>Nueva Zelanda</v>
      </c>
      <c r="C201" s="19" t="str">
        <f>IFERROR(INDEX(Partidos!$E$4:$E$107,MATCH($A201,Partidos!$A$4:$A$107,0)),"")</f>
        <v>Bélgica</v>
      </c>
      <c r="D201" s="24" t="s">
        <v>264</v>
      </c>
      <c r="E201" s="19">
        <f>IFERROR(INDEX(Diego!F$4:F$107,MATCH($A201,Diego!$A$4:$A$107,0)),"")</f>
        <v>1</v>
      </c>
      <c r="F201" s="19">
        <f>IFERROR(INDEX(Diego!G$4:G$107,MATCH($A201,Diego!$A$4:$A$107,0)),"")</f>
        <v>3</v>
      </c>
      <c r="G201" s="16" t="str">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t="str">
        <f>IFERROR(INDEX(Diego!H$4:H$107,MATCH($A201,Diego!$A$4:$A$107,0)),"")</f>
        <v>-</v>
      </c>
      <c r="I201" s="19" t="str">
        <f>IFERROR(INDEX(Partidos!$J$4:$J$107,MATCH($A201,Partidos!$A$4:$A$107,0)),"")</f>
        <v>Grupos</v>
      </c>
      <c r="J201" s="16">
        <f>IF(AND(INDEX(Partidos!$J$4:$J$107,MATCH($A201,Partidos!$A$4:$A$107,0))&lt;&gt;"Grupos",INDEX(Partidos!$H$4:$H$107,MATCH($A201,Partidos!$A$4:$A$107,0))="Finalizado",$H201&lt;&gt;"",$H201=INDEX(Partidos!$K$4:$K$107,MATCH($A201,Partidos!$A$4:$A$107,0))),1,0)</f>
        <v>0</v>
      </c>
    </row>
    <row r="202" spans="1:10" x14ac:dyDescent="0.3">
      <c r="A202" s="26">
        <v>67</v>
      </c>
      <c r="B202" s="19" t="str">
        <f>IFERROR(INDEX(Partidos!$D$4:$D$107,MATCH($A202,Partidos!$A$4:$A$107,0)),"")</f>
        <v>Panamá</v>
      </c>
      <c r="C202" s="19" t="str">
        <f>IFERROR(INDEX(Partidos!$E$4:$E$107,MATCH($A202,Partidos!$A$4:$A$107,0)),"")</f>
        <v>Inglaterra</v>
      </c>
      <c r="D202" s="26" t="s">
        <v>54</v>
      </c>
      <c r="E202" s="19">
        <f>IFERROR(INDEX(Álvaro!F$4:F$107,MATCH($A202,Álvaro!$A$4:$A$107,0)),"")</f>
        <v>0</v>
      </c>
      <c r="F202" s="19">
        <f>IFERROR(INDEX(Álvaro!G$4:G$107,MATCH($A202,Álvaro!$A$4:$A$107,0)),"")</f>
        <v>3</v>
      </c>
      <c r="G202" s="16" t="str">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t="str">
        <f>IFERROR(INDEX(Álvaro!H$4:H$107,MATCH($A202,Álvaro!$A$4:$A$107,0)),"")</f>
        <v>-</v>
      </c>
      <c r="I202" s="19" t="str">
        <f>IFERROR(INDEX(Partidos!$J$4:$J$107,MATCH($A202,Partidos!$A$4:$A$107,0)),"")</f>
        <v>Grupos</v>
      </c>
      <c r="J202" s="16">
        <f>IF(AND(INDEX(Partidos!$J$4:$J$107,MATCH($A202,Partidos!$A$4:$A$107,0))&lt;&gt;"Grupos",INDEX(Partidos!$H$4:$H$107,MATCH($A202,Partidos!$A$4:$A$107,0))="Finalizado",$H202&lt;&gt;"",$H202=INDEX(Partidos!$K$4:$K$107,MATCH($A202,Partidos!$A$4:$A$107,0))),1,0)</f>
        <v>0</v>
      </c>
    </row>
    <row r="203" spans="1:10" x14ac:dyDescent="0.3">
      <c r="A203" s="24">
        <v>67</v>
      </c>
      <c r="B203" s="19" t="str">
        <f>IFERROR(INDEX(Partidos!$D$4:$D$107,MATCH($A203,Partidos!$A$4:$A$107,0)),"")</f>
        <v>Panamá</v>
      </c>
      <c r="C203" s="19" t="str">
        <f>IFERROR(INDEX(Partidos!$E$4:$E$107,MATCH($A203,Partidos!$A$4:$A$107,0)),"")</f>
        <v>Inglaterra</v>
      </c>
      <c r="D203" s="24" t="s">
        <v>263</v>
      </c>
      <c r="E203" s="19">
        <f>IFERROR(INDEX(Papá!F$4:F$107,MATCH($A203,Papá!$A$4:$A$107,0)),"")</f>
        <v>1</v>
      </c>
      <c r="F203" s="19">
        <f>IFERROR(INDEX(Papá!G$4:G$107,MATCH($A203,Papá!$A$4:$A$107,0)),"")</f>
        <v>4</v>
      </c>
      <c r="G203" s="16" t="str">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t="str">
        <f>IFERROR(INDEX(Papá!H$4:H$107,MATCH($A203,Papá!$A$4:$A$107,0)),"")</f>
        <v>-</v>
      </c>
      <c r="I203" s="19" t="str">
        <f>IFERROR(INDEX(Partidos!$J$4:$J$107,MATCH($A203,Partidos!$A$4:$A$107,0)),"")</f>
        <v>Grupos</v>
      </c>
      <c r="J203" s="16">
        <f>IF(AND(INDEX(Partidos!$J$4:$J$107,MATCH($A203,Partidos!$A$4:$A$107,0))&lt;&gt;"Grupos",INDEX(Partidos!$H$4:$H$107,MATCH($A203,Partidos!$A$4:$A$107,0))="Finalizado",$H203&lt;&gt;"",$H203=INDEX(Partidos!$K$4:$K$107,MATCH($A203,Partidos!$A$4:$A$107,0))),1,0)</f>
        <v>0</v>
      </c>
    </row>
    <row r="204" spans="1:10" x14ac:dyDescent="0.3">
      <c r="A204" s="26">
        <v>67</v>
      </c>
      <c r="B204" s="19" t="str">
        <f>IFERROR(INDEX(Partidos!$D$4:$D$107,MATCH($A204,Partidos!$A$4:$A$107,0)),"")</f>
        <v>Panamá</v>
      </c>
      <c r="C204" s="19" t="str">
        <f>IFERROR(INDEX(Partidos!$E$4:$E$107,MATCH($A204,Partidos!$A$4:$A$107,0)),"")</f>
        <v>Inglaterra</v>
      </c>
      <c r="D204" s="26" t="s">
        <v>264</v>
      </c>
      <c r="E204" s="19">
        <f>IFERROR(INDEX(Diego!F$4:F$107,MATCH($A204,Diego!$A$4:$A$107,0)),"")</f>
        <v>1</v>
      </c>
      <c r="F204" s="19">
        <f>IFERROR(INDEX(Diego!G$4:G$107,MATCH($A204,Diego!$A$4:$A$107,0)),"")</f>
        <v>5</v>
      </c>
      <c r="G204" s="16" t="str">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t="str">
        <f>IFERROR(INDEX(Diego!H$4:H$107,MATCH($A204,Diego!$A$4:$A$107,0)),"")</f>
        <v>-</v>
      </c>
      <c r="I204" s="19" t="str">
        <f>IFERROR(INDEX(Partidos!$J$4:$J$107,MATCH($A204,Partidos!$A$4:$A$107,0)),"")</f>
        <v>Grupos</v>
      </c>
      <c r="J204" s="16">
        <f>IF(AND(INDEX(Partidos!$J$4:$J$107,MATCH($A204,Partidos!$A$4:$A$107,0))&lt;&gt;"Grupos",INDEX(Partidos!$H$4:$H$107,MATCH($A204,Partidos!$A$4:$A$107,0))="Finalizado",$H204&lt;&gt;"",$H204=INDEX(Partidos!$K$4:$K$107,MATCH($A204,Partidos!$A$4:$A$107,0))),1,0)</f>
        <v>0</v>
      </c>
    </row>
    <row r="205" spans="1:10" x14ac:dyDescent="0.3">
      <c r="A205" s="24">
        <v>68</v>
      </c>
      <c r="B205" s="19" t="str">
        <f>IFERROR(INDEX(Partidos!$D$4:$D$107,MATCH($A205,Partidos!$A$4:$A$107,0)),"")</f>
        <v>Croacia</v>
      </c>
      <c r="C205" s="19" t="str">
        <f>IFERROR(INDEX(Partidos!$E$4:$E$107,MATCH($A205,Partidos!$A$4:$A$107,0)),"")</f>
        <v>Ghana</v>
      </c>
      <c r="D205" s="24" t="s">
        <v>54</v>
      </c>
      <c r="E205" s="19">
        <f>IFERROR(INDEX(Álvaro!F$4:F$107,MATCH($A205,Álvaro!$A$4:$A$107,0)),"")</f>
        <v>1</v>
      </c>
      <c r="F205" s="19">
        <f>IFERROR(INDEX(Álvaro!G$4:G$107,MATCH($A205,Álvaro!$A$4:$A$107,0)),"")</f>
        <v>0</v>
      </c>
      <c r="G205" s="16" t="str">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t="str">
        <f>IFERROR(INDEX(Álvaro!H$4:H$107,MATCH($A205,Álvaro!$A$4:$A$107,0)),"")</f>
        <v>-</v>
      </c>
      <c r="I205" s="19" t="str">
        <f>IFERROR(INDEX(Partidos!$J$4:$J$107,MATCH($A205,Partidos!$A$4:$A$107,0)),"")</f>
        <v>Grupos</v>
      </c>
      <c r="J205" s="16">
        <f>IF(AND(INDEX(Partidos!$J$4:$J$107,MATCH($A205,Partidos!$A$4:$A$107,0))&lt;&gt;"Grupos",INDEX(Partidos!$H$4:$H$107,MATCH($A205,Partidos!$A$4:$A$107,0))="Finalizado",$H205&lt;&gt;"",$H205=INDEX(Partidos!$K$4:$K$107,MATCH($A205,Partidos!$A$4:$A$107,0))),1,0)</f>
        <v>0</v>
      </c>
    </row>
    <row r="206" spans="1:10" x14ac:dyDescent="0.3">
      <c r="A206" s="26">
        <v>68</v>
      </c>
      <c r="B206" s="19" t="str">
        <f>IFERROR(INDEX(Partidos!$D$4:$D$107,MATCH($A206,Partidos!$A$4:$A$107,0)),"")</f>
        <v>Croacia</v>
      </c>
      <c r="C206" s="19" t="str">
        <f>IFERROR(INDEX(Partidos!$E$4:$E$107,MATCH($A206,Partidos!$A$4:$A$107,0)),"")</f>
        <v>Ghana</v>
      </c>
      <c r="D206" s="26" t="s">
        <v>263</v>
      </c>
      <c r="E206" s="19">
        <f>IFERROR(INDEX(Papá!F$4:F$107,MATCH($A206,Papá!$A$4:$A$107,0)),"")</f>
        <v>3</v>
      </c>
      <c r="F206" s="19">
        <f>IFERROR(INDEX(Papá!G$4:G$107,MATCH($A206,Papá!$A$4:$A$107,0)),"")</f>
        <v>1</v>
      </c>
      <c r="G206" s="16" t="str">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t="str">
        <f>IFERROR(INDEX(Papá!H$4:H$107,MATCH($A206,Papá!$A$4:$A$107,0)),"")</f>
        <v>-</v>
      </c>
      <c r="I206" s="19" t="str">
        <f>IFERROR(INDEX(Partidos!$J$4:$J$107,MATCH($A206,Partidos!$A$4:$A$107,0)),"")</f>
        <v>Grupos</v>
      </c>
      <c r="J206" s="16">
        <f>IF(AND(INDEX(Partidos!$J$4:$J$107,MATCH($A206,Partidos!$A$4:$A$107,0))&lt;&gt;"Grupos",INDEX(Partidos!$H$4:$H$107,MATCH($A206,Partidos!$A$4:$A$107,0))="Finalizado",$H206&lt;&gt;"",$H206=INDEX(Partidos!$K$4:$K$107,MATCH($A206,Partidos!$A$4:$A$107,0))),1,0)</f>
        <v>0</v>
      </c>
    </row>
    <row r="207" spans="1:10" x14ac:dyDescent="0.3">
      <c r="A207" s="24">
        <v>68</v>
      </c>
      <c r="B207" s="19" t="str">
        <f>IFERROR(INDEX(Partidos!$D$4:$D$107,MATCH($A207,Partidos!$A$4:$A$107,0)),"")</f>
        <v>Croacia</v>
      </c>
      <c r="C207" s="19" t="str">
        <f>IFERROR(INDEX(Partidos!$E$4:$E$107,MATCH($A207,Partidos!$A$4:$A$107,0)),"")</f>
        <v>Ghana</v>
      </c>
      <c r="D207" s="24" t="s">
        <v>264</v>
      </c>
      <c r="E207" s="19">
        <f>IFERROR(INDEX(Diego!F$4:F$107,MATCH($A207,Diego!$A$4:$A$107,0)),"")</f>
        <v>2</v>
      </c>
      <c r="F207" s="19">
        <f>IFERROR(INDEX(Diego!G$4:G$107,MATCH($A207,Diego!$A$4:$A$107,0)),"")</f>
        <v>1</v>
      </c>
      <c r="G207" s="16" t="str">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t="str">
        <f>IFERROR(INDEX(Diego!H$4:H$107,MATCH($A207,Diego!$A$4:$A$107,0)),"")</f>
        <v>-</v>
      </c>
      <c r="I207" s="19" t="str">
        <f>IFERROR(INDEX(Partidos!$J$4:$J$107,MATCH($A207,Partidos!$A$4:$A$107,0)),"")</f>
        <v>Grupos</v>
      </c>
      <c r="J207" s="16">
        <f>IF(AND(INDEX(Partidos!$J$4:$J$107,MATCH($A207,Partidos!$A$4:$A$107,0))&lt;&gt;"Grupos",INDEX(Partidos!$H$4:$H$107,MATCH($A207,Partidos!$A$4:$A$107,0))="Finalizado",$H207&lt;&gt;"",$H207=INDEX(Partidos!$K$4:$K$107,MATCH($A207,Partidos!$A$4:$A$107,0))),1,0)</f>
        <v>0</v>
      </c>
    </row>
    <row r="208" spans="1:10" x14ac:dyDescent="0.3">
      <c r="A208" s="26">
        <v>69</v>
      </c>
      <c r="B208" s="19" t="str">
        <f>IFERROR(INDEX(Partidos!$D$4:$D$107,MATCH($A208,Partidos!$A$4:$A$107,0)),"")</f>
        <v>Colombia</v>
      </c>
      <c r="C208" s="19" t="str">
        <f>IFERROR(INDEX(Partidos!$E$4:$E$107,MATCH($A208,Partidos!$A$4:$A$107,0)),"")</f>
        <v>Portugal</v>
      </c>
      <c r="D208" s="26" t="s">
        <v>54</v>
      </c>
      <c r="E208" s="19">
        <f>IFERROR(INDEX(Álvaro!F$4:F$107,MATCH($A208,Álvaro!$A$4:$A$107,0)),"")</f>
        <v>1</v>
      </c>
      <c r="F208" s="19">
        <f>IFERROR(INDEX(Álvaro!G$4:G$107,MATCH($A208,Álvaro!$A$4:$A$107,0)),"")</f>
        <v>1</v>
      </c>
      <c r="G208" s="16" t="str">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t="str">
        <f>IFERROR(INDEX(Álvaro!H$4:H$107,MATCH($A208,Álvaro!$A$4:$A$107,0)),"")</f>
        <v>-</v>
      </c>
      <c r="I208" s="19" t="str">
        <f>IFERROR(INDEX(Partidos!$J$4:$J$107,MATCH($A208,Partidos!$A$4:$A$107,0)),"")</f>
        <v>Grupos</v>
      </c>
      <c r="J208" s="16">
        <f>IF(AND(INDEX(Partidos!$J$4:$J$107,MATCH($A208,Partidos!$A$4:$A$107,0))&lt;&gt;"Grupos",INDEX(Partidos!$H$4:$H$107,MATCH($A208,Partidos!$A$4:$A$107,0))="Finalizado",$H208&lt;&gt;"",$H208=INDEX(Partidos!$K$4:$K$107,MATCH($A208,Partidos!$A$4:$A$107,0))),1,0)</f>
        <v>0</v>
      </c>
    </row>
    <row r="209" spans="1:10" x14ac:dyDescent="0.3">
      <c r="A209" s="24">
        <v>69</v>
      </c>
      <c r="B209" s="19" t="str">
        <f>IFERROR(INDEX(Partidos!$D$4:$D$107,MATCH($A209,Partidos!$A$4:$A$107,0)),"")</f>
        <v>Colombia</v>
      </c>
      <c r="C209" s="19" t="str">
        <f>IFERROR(INDEX(Partidos!$E$4:$E$107,MATCH($A209,Partidos!$A$4:$A$107,0)),"")</f>
        <v>Portugal</v>
      </c>
      <c r="D209" s="24" t="s">
        <v>263</v>
      </c>
      <c r="E209" s="19">
        <f>IFERROR(INDEX(Papá!F$4:F$107,MATCH($A209,Papá!$A$4:$A$107,0)),"")</f>
        <v>2</v>
      </c>
      <c r="F209" s="19">
        <f>IFERROR(INDEX(Papá!G$4:G$107,MATCH($A209,Papá!$A$4:$A$107,0)),"")</f>
        <v>3</v>
      </c>
      <c r="G209" s="16" t="str">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t="str">
        <f>IFERROR(INDEX(Papá!H$4:H$107,MATCH($A209,Papá!$A$4:$A$107,0)),"")</f>
        <v>-</v>
      </c>
      <c r="I209" s="19" t="str">
        <f>IFERROR(INDEX(Partidos!$J$4:$J$107,MATCH($A209,Partidos!$A$4:$A$107,0)),"")</f>
        <v>Grupos</v>
      </c>
      <c r="J209" s="16">
        <f>IF(AND(INDEX(Partidos!$J$4:$J$107,MATCH($A209,Partidos!$A$4:$A$107,0))&lt;&gt;"Grupos",INDEX(Partidos!$H$4:$H$107,MATCH($A209,Partidos!$A$4:$A$107,0))="Finalizado",$H209&lt;&gt;"",$H209=INDEX(Partidos!$K$4:$K$107,MATCH($A209,Partidos!$A$4:$A$107,0))),1,0)</f>
        <v>0</v>
      </c>
    </row>
    <row r="210" spans="1:10" x14ac:dyDescent="0.3">
      <c r="A210" s="26">
        <v>69</v>
      </c>
      <c r="B210" s="19" t="str">
        <f>IFERROR(INDEX(Partidos!$D$4:$D$107,MATCH($A210,Partidos!$A$4:$A$107,0)),"")</f>
        <v>Colombia</v>
      </c>
      <c r="C210" s="19" t="str">
        <f>IFERROR(INDEX(Partidos!$E$4:$E$107,MATCH($A210,Partidos!$A$4:$A$107,0)),"")</f>
        <v>Portugal</v>
      </c>
      <c r="D210" s="26" t="s">
        <v>264</v>
      </c>
      <c r="E210" s="19">
        <f>IFERROR(INDEX(Diego!F$4:F$107,MATCH($A210,Diego!$A$4:$A$107,0)),"")</f>
        <v>1</v>
      </c>
      <c r="F210" s="19">
        <f>IFERROR(INDEX(Diego!G$4:G$107,MATCH($A210,Diego!$A$4:$A$107,0)),"")</f>
        <v>2</v>
      </c>
      <c r="G210" s="16" t="str">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t="str">
        <f>IFERROR(INDEX(Diego!H$4:H$107,MATCH($A210,Diego!$A$4:$A$107,0)),"")</f>
        <v>-</v>
      </c>
      <c r="I210" s="19" t="str">
        <f>IFERROR(INDEX(Partidos!$J$4:$J$107,MATCH($A210,Partidos!$A$4:$A$107,0)),"")</f>
        <v>Grupos</v>
      </c>
      <c r="J210" s="16">
        <f>IF(AND(INDEX(Partidos!$J$4:$J$107,MATCH($A210,Partidos!$A$4:$A$107,0))&lt;&gt;"Grupos",INDEX(Partidos!$H$4:$H$107,MATCH($A210,Partidos!$A$4:$A$107,0))="Finalizado",$H210&lt;&gt;"",$H210=INDEX(Partidos!$K$4:$K$107,MATCH($A210,Partidos!$A$4:$A$107,0))),1,0)</f>
        <v>0</v>
      </c>
    </row>
    <row r="211" spans="1:10" x14ac:dyDescent="0.3">
      <c r="A211" s="24">
        <v>70</v>
      </c>
      <c r="B211" s="19" t="str">
        <f>IFERROR(INDEX(Partidos!$D$4:$D$107,MATCH($A211,Partidos!$A$4:$A$107,0)),"")</f>
        <v>RD Congo</v>
      </c>
      <c r="C211" s="19" t="str">
        <f>IFERROR(INDEX(Partidos!$E$4:$E$107,MATCH($A211,Partidos!$A$4:$A$107,0)),"")</f>
        <v>Uzbekistán</v>
      </c>
      <c r="D211" s="24" t="s">
        <v>54</v>
      </c>
      <c r="E211" s="19">
        <f>IFERROR(INDEX(Álvaro!F$4:F$107,MATCH($A211,Álvaro!$A$4:$A$107,0)),"")</f>
        <v>1</v>
      </c>
      <c r="F211" s="19">
        <f>IFERROR(INDEX(Álvaro!G$4:G$107,MATCH($A211,Álvaro!$A$4:$A$107,0)),"")</f>
        <v>1</v>
      </c>
      <c r="G211" s="16" t="str">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t="str">
        <f>IFERROR(INDEX(Álvaro!H$4:H$107,MATCH($A211,Álvaro!$A$4:$A$107,0)),"")</f>
        <v>-</v>
      </c>
      <c r="I211" s="19" t="str">
        <f>IFERROR(INDEX(Partidos!$J$4:$J$107,MATCH($A211,Partidos!$A$4:$A$107,0)),"")</f>
        <v>Grupos</v>
      </c>
      <c r="J211" s="16">
        <f>IF(AND(INDEX(Partidos!$J$4:$J$107,MATCH($A211,Partidos!$A$4:$A$107,0))&lt;&gt;"Grupos",INDEX(Partidos!$H$4:$H$107,MATCH($A211,Partidos!$A$4:$A$107,0))="Finalizado",$H211&lt;&gt;"",$H211=INDEX(Partidos!$K$4:$K$107,MATCH($A211,Partidos!$A$4:$A$107,0))),1,0)</f>
        <v>0</v>
      </c>
    </row>
    <row r="212" spans="1:10" x14ac:dyDescent="0.3">
      <c r="A212" s="26">
        <v>70</v>
      </c>
      <c r="B212" s="19" t="str">
        <f>IFERROR(INDEX(Partidos!$D$4:$D$107,MATCH($A212,Partidos!$A$4:$A$107,0)),"")</f>
        <v>RD Congo</v>
      </c>
      <c r="C212" s="19" t="str">
        <f>IFERROR(INDEX(Partidos!$E$4:$E$107,MATCH($A212,Partidos!$A$4:$A$107,0)),"")</f>
        <v>Uzbekistán</v>
      </c>
      <c r="D212" s="26" t="s">
        <v>263</v>
      </c>
      <c r="E212" s="19">
        <f>IFERROR(INDEX(Papá!F$4:F$107,MATCH($A212,Papá!$A$4:$A$107,0)),"")</f>
        <v>2</v>
      </c>
      <c r="F212" s="19">
        <f>IFERROR(INDEX(Papá!G$4:G$107,MATCH($A212,Papá!$A$4:$A$107,0)),"")</f>
        <v>0</v>
      </c>
      <c r="G212" s="16" t="str">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t="str">
        <f>IFERROR(INDEX(Papá!H$4:H$107,MATCH($A212,Papá!$A$4:$A$107,0)),"")</f>
        <v>-</v>
      </c>
      <c r="I212" s="19" t="str">
        <f>IFERROR(INDEX(Partidos!$J$4:$J$107,MATCH($A212,Partidos!$A$4:$A$107,0)),"")</f>
        <v>Grupos</v>
      </c>
      <c r="J212" s="16">
        <f>IF(AND(INDEX(Partidos!$J$4:$J$107,MATCH($A212,Partidos!$A$4:$A$107,0))&lt;&gt;"Grupos",INDEX(Partidos!$H$4:$H$107,MATCH($A212,Partidos!$A$4:$A$107,0))="Finalizado",$H212&lt;&gt;"",$H212=INDEX(Partidos!$K$4:$K$107,MATCH($A212,Partidos!$A$4:$A$107,0))),1,0)</f>
        <v>0</v>
      </c>
    </row>
    <row r="213" spans="1:10" x14ac:dyDescent="0.3">
      <c r="A213" s="24">
        <v>70</v>
      </c>
      <c r="B213" s="19" t="str">
        <f>IFERROR(INDEX(Partidos!$D$4:$D$107,MATCH($A213,Partidos!$A$4:$A$107,0)),"")</f>
        <v>RD Congo</v>
      </c>
      <c r="C213" s="19" t="str">
        <f>IFERROR(INDEX(Partidos!$E$4:$E$107,MATCH($A213,Partidos!$A$4:$A$107,0)),"")</f>
        <v>Uzbekistán</v>
      </c>
      <c r="D213" s="24" t="s">
        <v>264</v>
      </c>
      <c r="E213" s="19">
        <f>IFERROR(INDEX(Diego!F$4:F$107,MATCH($A213,Diego!$A$4:$A$107,0)),"")</f>
        <v>1</v>
      </c>
      <c r="F213" s="19">
        <f>IFERROR(INDEX(Diego!G$4:G$107,MATCH($A213,Diego!$A$4:$A$107,0)),"")</f>
        <v>0</v>
      </c>
      <c r="G213" s="16" t="str">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t="str">
        <f>IFERROR(INDEX(Diego!H$4:H$107,MATCH($A213,Diego!$A$4:$A$107,0)),"")</f>
        <v>-</v>
      </c>
      <c r="I213" s="19" t="str">
        <f>IFERROR(INDEX(Partidos!$J$4:$J$107,MATCH($A213,Partidos!$A$4:$A$107,0)),"")</f>
        <v>Grupos</v>
      </c>
      <c r="J213" s="16">
        <f>IF(AND(INDEX(Partidos!$J$4:$J$107,MATCH($A213,Partidos!$A$4:$A$107,0))&lt;&gt;"Grupos",INDEX(Partidos!$H$4:$H$107,MATCH($A213,Partidos!$A$4:$A$107,0))="Finalizado",$H213&lt;&gt;"",$H213=INDEX(Partidos!$K$4:$K$107,MATCH($A213,Partidos!$A$4:$A$107,0))),1,0)</f>
        <v>0</v>
      </c>
    </row>
    <row r="214" spans="1:10" x14ac:dyDescent="0.3">
      <c r="A214" s="26">
        <v>71</v>
      </c>
      <c r="B214" s="19" t="str">
        <f>IFERROR(INDEX(Partidos!$D$4:$D$107,MATCH($A214,Partidos!$A$4:$A$107,0)),"")</f>
        <v>Argelia</v>
      </c>
      <c r="C214" s="19" t="str">
        <f>IFERROR(INDEX(Partidos!$E$4:$E$107,MATCH($A214,Partidos!$A$4:$A$107,0)),"")</f>
        <v>Austria</v>
      </c>
      <c r="D214" s="26" t="s">
        <v>54</v>
      </c>
      <c r="E214" s="19">
        <f>IFERROR(INDEX(Álvaro!F$4:F$107,MATCH($A214,Álvaro!$A$4:$A$107,0)),"")</f>
        <v>1</v>
      </c>
      <c r="F214" s="19">
        <f>IFERROR(INDEX(Álvaro!G$4:G$107,MATCH($A214,Álvaro!$A$4:$A$107,0)),"")</f>
        <v>1</v>
      </c>
      <c r="G214" s="16" t="str">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t="str">
        <f>IFERROR(INDEX(Álvaro!H$4:H$107,MATCH($A214,Álvaro!$A$4:$A$107,0)),"")</f>
        <v>-</v>
      </c>
      <c r="I214" s="19" t="str">
        <f>IFERROR(INDEX(Partidos!$J$4:$J$107,MATCH($A214,Partidos!$A$4:$A$107,0)),"")</f>
        <v>Grupos</v>
      </c>
      <c r="J214" s="16">
        <f>IF(AND(INDEX(Partidos!$J$4:$J$107,MATCH($A214,Partidos!$A$4:$A$107,0))&lt;&gt;"Grupos",INDEX(Partidos!$H$4:$H$107,MATCH($A214,Partidos!$A$4:$A$107,0))="Finalizado",$H214&lt;&gt;"",$H214=INDEX(Partidos!$K$4:$K$107,MATCH($A214,Partidos!$A$4:$A$107,0))),1,0)</f>
        <v>0</v>
      </c>
    </row>
    <row r="215" spans="1:10" x14ac:dyDescent="0.3">
      <c r="A215" s="24">
        <v>71</v>
      </c>
      <c r="B215" s="19" t="str">
        <f>IFERROR(INDEX(Partidos!$D$4:$D$107,MATCH($A215,Partidos!$A$4:$A$107,0)),"")</f>
        <v>Argelia</v>
      </c>
      <c r="C215" s="19" t="str">
        <f>IFERROR(INDEX(Partidos!$E$4:$E$107,MATCH($A215,Partidos!$A$4:$A$107,0)),"")</f>
        <v>Austria</v>
      </c>
      <c r="D215" s="24" t="s">
        <v>263</v>
      </c>
      <c r="E215" s="19">
        <f>IFERROR(INDEX(Papá!F$4:F$107,MATCH($A215,Papá!$A$4:$A$107,0)),"")</f>
        <v>2</v>
      </c>
      <c r="F215" s="19">
        <f>IFERROR(INDEX(Papá!G$4:G$107,MATCH($A215,Papá!$A$4:$A$107,0)),"")</f>
        <v>1</v>
      </c>
      <c r="G215" s="16" t="str">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t="str">
        <f>IFERROR(INDEX(Papá!H$4:H$107,MATCH($A215,Papá!$A$4:$A$107,0)),"")</f>
        <v>-</v>
      </c>
      <c r="I215" s="19" t="str">
        <f>IFERROR(INDEX(Partidos!$J$4:$J$107,MATCH($A215,Partidos!$A$4:$A$107,0)),"")</f>
        <v>Grupos</v>
      </c>
      <c r="J215" s="16">
        <f>IF(AND(INDEX(Partidos!$J$4:$J$107,MATCH($A215,Partidos!$A$4:$A$107,0))&lt;&gt;"Grupos",INDEX(Partidos!$H$4:$H$107,MATCH($A215,Partidos!$A$4:$A$107,0))="Finalizado",$H215&lt;&gt;"",$H215=INDEX(Partidos!$K$4:$K$107,MATCH($A215,Partidos!$A$4:$A$107,0))),1,0)</f>
        <v>0</v>
      </c>
    </row>
    <row r="216" spans="1:10" x14ac:dyDescent="0.3">
      <c r="A216" s="26">
        <v>71</v>
      </c>
      <c r="B216" s="19" t="str">
        <f>IFERROR(INDEX(Partidos!$D$4:$D$107,MATCH($A216,Partidos!$A$4:$A$107,0)),"")</f>
        <v>Argelia</v>
      </c>
      <c r="C216" s="19" t="str">
        <f>IFERROR(INDEX(Partidos!$E$4:$E$107,MATCH($A216,Partidos!$A$4:$A$107,0)),"")</f>
        <v>Austria</v>
      </c>
      <c r="D216" s="26" t="s">
        <v>264</v>
      </c>
      <c r="E216" s="19">
        <f>IFERROR(INDEX(Diego!F$4:F$107,MATCH($A216,Diego!$A$4:$A$107,0)),"")</f>
        <v>1</v>
      </c>
      <c r="F216" s="19">
        <f>IFERROR(INDEX(Diego!G$4:G$107,MATCH($A216,Diego!$A$4:$A$107,0)),"")</f>
        <v>2</v>
      </c>
      <c r="G216" s="16" t="str">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t="str">
        <f>IFERROR(INDEX(Diego!H$4:H$107,MATCH($A216,Diego!$A$4:$A$107,0)),"")</f>
        <v>-</v>
      </c>
      <c r="I216" s="19" t="str">
        <f>IFERROR(INDEX(Partidos!$J$4:$J$107,MATCH($A216,Partidos!$A$4:$A$107,0)),"")</f>
        <v>Grupos</v>
      </c>
      <c r="J216" s="16">
        <f>IF(AND(INDEX(Partidos!$J$4:$J$107,MATCH($A216,Partidos!$A$4:$A$107,0))&lt;&gt;"Grupos",INDEX(Partidos!$H$4:$H$107,MATCH($A216,Partidos!$A$4:$A$107,0))="Finalizado",$H216&lt;&gt;"",$H216=INDEX(Partidos!$K$4:$K$107,MATCH($A216,Partidos!$A$4:$A$107,0))),1,0)</f>
        <v>0</v>
      </c>
    </row>
    <row r="217" spans="1:10" x14ac:dyDescent="0.3">
      <c r="A217" s="24">
        <v>72</v>
      </c>
      <c r="B217" s="19" t="str">
        <f>IFERROR(INDEX(Partidos!$D$4:$D$107,MATCH($A217,Partidos!$A$4:$A$107,0)),"")</f>
        <v>Jordania</v>
      </c>
      <c r="C217" s="19" t="str">
        <f>IFERROR(INDEX(Partidos!$E$4:$E$107,MATCH($A217,Partidos!$A$4:$A$107,0)),"")</f>
        <v>Argentina</v>
      </c>
      <c r="D217" s="24" t="s">
        <v>54</v>
      </c>
      <c r="E217" s="19">
        <f>IFERROR(INDEX(Álvaro!F$4:F$107,MATCH($A217,Álvaro!$A$4:$A$107,0)),"")</f>
        <v>0</v>
      </c>
      <c r="F217" s="19">
        <f>IFERROR(INDEX(Álvaro!G$4:G$107,MATCH($A217,Álvaro!$A$4:$A$107,0)),"")</f>
        <v>3</v>
      </c>
      <c r="G217" s="16" t="str">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t="str">
        <f>IFERROR(INDEX(Álvaro!H$4:H$107,MATCH($A217,Álvaro!$A$4:$A$107,0)),"")</f>
        <v>-</v>
      </c>
      <c r="I217" s="19" t="str">
        <f>IFERROR(INDEX(Partidos!$J$4:$J$107,MATCH($A217,Partidos!$A$4:$A$107,0)),"")</f>
        <v>Grupos</v>
      </c>
      <c r="J217" s="16">
        <f>IF(AND(INDEX(Partidos!$J$4:$J$107,MATCH($A217,Partidos!$A$4:$A$107,0))&lt;&gt;"Grupos",INDEX(Partidos!$H$4:$H$107,MATCH($A217,Partidos!$A$4:$A$107,0))="Finalizado",$H217&lt;&gt;"",$H217=INDEX(Partidos!$K$4:$K$107,MATCH($A217,Partidos!$A$4:$A$107,0))),1,0)</f>
        <v>0</v>
      </c>
    </row>
    <row r="218" spans="1:10" x14ac:dyDescent="0.3">
      <c r="A218" s="26">
        <v>72</v>
      </c>
      <c r="B218" s="19" t="str">
        <f>IFERROR(INDEX(Partidos!$D$4:$D$107,MATCH($A218,Partidos!$A$4:$A$107,0)),"")</f>
        <v>Jordania</v>
      </c>
      <c r="C218" s="19" t="str">
        <f>IFERROR(INDEX(Partidos!$E$4:$E$107,MATCH($A218,Partidos!$A$4:$A$107,0)),"")</f>
        <v>Argentina</v>
      </c>
      <c r="D218" s="26" t="s">
        <v>263</v>
      </c>
      <c r="E218" s="19">
        <f>IFERROR(INDEX(Papá!F$4:F$107,MATCH($A218,Papá!$A$4:$A$107,0)),"")</f>
        <v>1</v>
      </c>
      <c r="F218" s="19">
        <f>IFERROR(INDEX(Papá!G$4:G$107,MATCH($A218,Papá!$A$4:$A$107,0)),"")</f>
        <v>3</v>
      </c>
      <c r="G218" s="16" t="str">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t="str">
        <f>IFERROR(INDEX(Papá!H$4:H$107,MATCH($A218,Papá!$A$4:$A$107,0)),"")</f>
        <v>-</v>
      </c>
      <c r="I218" s="19" t="str">
        <f>IFERROR(INDEX(Partidos!$J$4:$J$107,MATCH($A218,Partidos!$A$4:$A$107,0)),"")</f>
        <v>Grupos</v>
      </c>
      <c r="J218" s="16">
        <f>IF(AND(INDEX(Partidos!$J$4:$J$107,MATCH($A218,Partidos!$A$4:$A$107,0))&lt;&gt;"Grupos",INDEX(Partidos!$H$4:$H$107,MATCH($A218,Partidos!$A$4:$A$107,0))="Finalizado",$H218&lt;&gt;"",$H218=INDEX(Partidos!$K$4:$K$107,MATCH($A218,Partidos!$A$4:$A$107,0))),1,0)</f>
        <v>0</v>
      </c>
    </row>
    <row r="219" spans="1:10" x14ac:dyDescent="0.3">
      <c r="A219" s="24">
        <v>72</v>
      </c>
      <c r="B219" s="19" t="str">
        <f>IFERROR(INDEX(Partidos!$D$4:$D$107,MATCH($A219,Partidos!$A$4:$A$107,0)),"")</f>
        <v>Jordania</v>
      </c>
      <c r="C219" s="19" t="str">
        <f>IFERROR(INDEX(Partidos!$E$4:$E$107,MATCH($A219,Partidos!$A$4:$A$107,0)),"")</f>
        <v>Argentina</v>
      </c>
      <c r="D219" s="24" t="s">
        <v>264</v>
      </c>
      <c r="E219" s="19">
        <f>IFERROR(INDEX(Diego!F$4:F$107,MATCH($A219,Diego!$A$4:$A$107,0)),"")</f>
        <v>0</v>
      </c>
      <c r="F219" s="19">
        <f>IFERROR(INDEX(Diego!G$4:G$107,MATCH($A219,Diego!$A$4:$A$107,0)),"")</f>
        <v>2</v>
      </c>
      <c r="G219" s="16" t="str">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t="str">
        <f>IFERROR(INDEX(Diego!H$4:H$107,MATCH($A219,Diego!$A$4:$A$107,0)),"")</f>
        <v>-</v>
      </c>
      <c r="I219" s="19" t="str">
        <f>IFERROR(INDEX(Partidos!$J$4:$J$107,MATCH($A219,Partidos!$A$4:$A$107,0)),"")</f>
        <v>Grupos</v>
      </c>
      <c r="J219" s="16">
        <f>IF(AND(INDEX(Partidos!$J$4:$J$107,MATCH($A219,Partidos!$A$4:$A$107,0))&lt;&gt;"Grupos",INDEX(Partidos!$H$4:$H$107,MATCH($A219,Partidos!$A$4:$A$107,0))="Finalizado",$H219&lt;&gt;"",$H219=INDEX(Partidos!$K$4:$K$107,MATCH($A219,Partidos!$A$4:$A$107,0))),1,0)</f>
        <v>0</v>
      </c>
    </row>
    <row r="220" spans="1:10" x14ac:dyDescent="0.3">
      <c r="A220" s="26">
        <v>73</v>
      </c>
      <c r="B220" s="19" t="str">
        <f>IFERROR(INDEX(Partidos!$D$4:$D$107,MATCH($A220,Partidos!$A$4:$A$107,0)),"")</f>
        <v>Ganador 1A</v>
      </c>
      <c r="C220" s="19" t="str">
        <f>IFERROR(INDEX(Partidos!$E$4:$E$107,MATCH($A220,Partidos!$A$4:$A$107,0)),"")</f>
        <v>Ganador 2B</v>
      </c>
      <c r="D220" s="26" t="s">
        <v>54</v>
      </c>
      <c r="E220" s="19">
        <f>IFERROR(INDEX(Álvaro!F$4:F$107,MATCH($A220,Álvaro!$A$4:$A$107,0)),"")</f>
        <v>0</v>
      </c>
      <c r="F220" s="19">
        <f>IFERROR(INDEX(Álvaro!G$4:G$107,MATCH($A220,Álvaro!$A$4:$A$107,0)),"")</f>
        <v>0</v>
      </c>
      <c r="G220" s="16" t="str">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0</v>
      </c>
      <c r="I220" s="19" t="str">
        <f>IFERROR(INDEX(Partidos!$J$4:$J$107,MATCH($A220,Partidos!$A$4:$A$107,0)),"")</f>
        <v>Dieciseisavos</v>
      </c>
      <c r="J220" s="16">
        <f>IF(AND(INDEX(Partidos!$J$4:$J$107,MATCH($A220,Partidos!$A$4:$A$107,0))&lt;&gt;"Grupos",INDEX(Partidos!$H$4:$H$107,MATCH($A220,Partidos!$A$4:$A$107,0))="Finalizado",$H220&lt;&gt;"",$H220=INDEX(Partidos!$K$4:$K$107,MATCH($A220,Partidos!$A$4:$A$107,0))),1,0)</f>
        <v>0</v>
      </c>
    </row>
    <row r="221" spans="1:10" x14ac:dyDescent="0.3">
      <c r="A221" s="24">
        <v>73</v>
      </c>
      <c r="B221" s="19" t="str">
        <f>IFERROR(INDEX(Partidos!$D$4:$D$107,MATCH($A221,Partidos!$A$4:$A$107,0)),"")</f>
        <v>Ganador 1A</v>
      </c>
      <c r="C221" s="19" t="str">
        <f>IFERROR(INDEX(Partidos!$E$4:$E$107,MATCH($A221,Partidos!$A$4:$A$107,0)),"")</f>
        <v>Ganador 2B</v>
      </c>
      <c r="D221" s="24" t="s">
        <v>263</v>
      </c>
      <c r="E221" s="19">
        <f>IFERROR(INDEX(Papá!F$4:F$107,MATCH($A221,Papá!$A$4:$A$107,0)),"")</f>
        <v>0</v>
      </c>
      <c r="F221" s="19">
        <f>IFERROR(INDEX(Papá!G$4:G$107,MATCH($A221,Papá!$A$4:$A$107,0)),"")</f>
        <v>0</v>
      </c>
      <c r="G221" s="16" t="str">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0</v>
      </c>
      <c r="I221" s="19" t="str">
        <f>IFERROR(INDEX(Partidos!$J$4:$J$107,MATCH($A221,Partidos!$A$4:$A$107,0)),"")</f>
        <v>Dieciseisavos</v>
      </c>
      <c r="J221" s="16">
        <f>IF(AND(INDEX(Partidos!$J$4:$J$107,MATCH($A221,Partidos!$A$4:$A$107,0))&lt;&gt;"Grupos",INDEX(Partidos!$H$4:$H$107,MATCH($A221,Partidos!$A$4:$A$107,0))="Finalizado",$H221&lt;&gt;"",$H221=INDEX(Partidos!$K$4:$K$107,MATCH($A221,Partidos!$A$4:$A$107,0))),1,0)</f>
        <v>0</v>
      </c>
    </row>
    <row r="222" spans="1:10" x14ac:dyDescent="0.3">
      <c r="A222" s="26">
        <v>73</v>
      </c>
      <c r="B222" s="19" t="str">
        <f>IFERROR(INDEX(Partidos!$D$4:$D$107,MATCH($A222,Partidos!$A$4:$A$107,0)),"")</f>
        <v>Ganador 1A</v>
      </c>
      <c r="C222" s="19" t="str">
        <f>IFERROR(INDEX(Partidos!$E$4:$E$107,MATCH($A222,Partidos!$A$4:$A$107,0)),"")</f>
        <v>Ganador 2B</v>
      </c>
      <c r="D222" s="26" t="s">
        <v>264</v>
      </c>
      <c r="E222" s="19">
        <f>IFERROR(INDEX(Diego!F$4:F$107,MATCH($A222,Diego!$A$4:$A$107,0)),"")</f>
        <v>0</v>
      </c>
      <c r="F222" s="19">
        <f>IFERROR(INDEX(Diego!G$4:G$107,MATCH($A222,Diego!$A$4:$A$107,0)),"")</f>
        <v>0</v>
      </c>
      <c r="G222" s="16" t="str">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0</v>
      </c>
      <c r="I222" s="19" t="str">
        <f>IFERROR(INDEX(Partidos!$J$4:$J$107,MATCH($A222,Partidos!$A$4:$A$107,0)),"")</f>
        <v>Dieciseisavos</v>
      </c>
      <c r="J222" s="16">
        <f>IF(AND(INDEX(Partidos!$J$4:$J$107,MATCH($A222,Partidos!$A$4:$A$107,0))&lt;&gt;"Grupos",INDEX(Partidos!$H$4:$H$107,MATCH($A222,Partidos!$A$4:$A$107,0))="Finalizado",$H222&lt;&gt;"",$H222=INDEX(Partidos!$K$4:$K$107,MATCH($A222,Partidos!$A$4:$A$107,0))),1,0)</f>
        <v>0</v>
      </c>
    </row>
    <row r="223" spans="1:10" x14ac:dyDescent="0.3">
      <c r="A223" s="24">
        <v>74</v>
      </c>
      <c r="B223" s="19" t="str">
        <f>IFERROR(INDEX(Partidos!$D$4:$D$107,MATCH($A223,Partidos!$A$4:$A$107,0)),"")</f>
        <v>Ganador 1C</v>
      </c>
      <c r="C223" s="19" t="str">
        <f>IFERROR(INDEX(Partidos!$E$4:$E$107,MATCH($A223,Partidos!$A$4:$A$107,0)),"")</f>
        <v>Ganador 2D</v>
      </c>
      <c r="D223" s="24" t="s">
        <v>54</v>
      </c>
      <c r="E223" s="19">
        <f>IFERROR(INDEX(Álvaro!F$4:F$107,MATCH($A223,Álvaro!$A$4:$A$107,0)),"")</f>
        <v>0</v>
      </c>
      <c r="F223" s="19">
        <f>IFERROR(INDEX(Álvaro!G$4:G$107,MATCH($A223,Álvaro!$A$4:$A$107,0)),"")</f>
        <v>0</v>
      </c>
      <c r="G223" s="16" t="str">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0</v>
      </c>
      <c r="I223" s="19" t="str">
        <f>IFERROR(INDEX(Partidos!$J$4:$J$107,MATCH($A223,Partidos!$A$4:$A$107,0)),"")</f>
        <v>Dieciseisavos</v>
      </c>
      <c r="J223" s="16">
        <f>IF(AND(INDEX(Partidos!$J$4:$J$107,MATCH($A223,Partidos!$A$4:$A$107,0))&lt;&gt;"Grupos",INDEX(Partidos!$H$4:$H$107,MATCH($A223,Partidos!$A$4:$A$107,0))="Finalizado",$H223&lt;&gt;"",$H223=INDEX(Partidos!$K$4:$K$107,MATCH($A223,Partidos!$A$4:$A$107,0))),1,0)</f>
        <v>0</v>
      </c>
    </row>
    <row r="224" spans="1:10" x14ac:dyDescent="0.3">
      <c r="A224" s="26">
        <v>74</v>
      </c>
      <c r="B224" s="19" t="str">
        <f>IFERROR(INDEX(Partidos!$D$4:$D$107,MATCH($A224,Partidos!$A$4:$A$107,0)),"")</f>
        <v>Ganador 1C</v>
      </c>
      <c r="C224" s="19" t="str">
        <f>IFERROR(INDEX(Partidos!$E$4:$E$107,MATCH($A224,Partidos!$A$4:$A$107,0)),"")</f>
        <v>Ganador 2D</v>
      </c>
      <c r="D224" s="26" t="s">
        <v>263</v>
      </c>
      <c r="E224" s="19">
        <f>IFERROR(INDEX(Papá!F$4:F$107,MATCH($A224,Papá!$A$4:$A$107,0)),"")</f>
        <v>0</v>
      </c>
      <c r="F224" s="19">
        <f>IFERROR(INDEX(Papá!G$4:G$107,MATCH($A224,Papá!$A$4:$A$107,0)),"")</f>
        <v>0</v>
      </c>
      <c r="G224" s="16" t="str">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0</v>
      </c>
      <c r="I224" s="19" t="str">
        <f>IFERROR(INDEX(Partidos!$J$4:$J$107,MATCH($A224,Partidos!$A$4:$A$107,0)),"")</f>
        <v>Dieciseisavos</v>
      </c>
      <c r="J224" s="16">
        <f>IF(AND(INDEX(Partidos!$J$4:$J$107,MATCH($A224,Partidos!$A$4:$A$107,0))&lt;&gt;"Grupos",INDEX(Partidos!$H$4:$H$107,MATCH($A224,Partidos!$A$4:$A$107,0))="Finalizado",$H224&lt;&gt;"",$H224=INDEX(Partidos!$K$4:$K$107,MATCH($A224,Partidos!$A$4:$A$107,0))),1,0)</f>
        <v>0</v>
      </c>
    </row>
    <row r="225" spans="1:10" x14ac:dyDescent="0.3">
      <c r="A225" s="24">
        <v>74</v>
      </c>
      <c r="B225" s="19" t="str">
        <f>IFERROR(INDEX(Partidos!$D$4:$D$107,MATCH($A225,Partidos!$A$4:$A$107,0)),"")</f>
        <v>Ganador 1C</v>
      </c>
      <c r="C225" s="19" t="str">
        <f>IFERROR(INDEX(Partidos!$E$4:$E$107,MATCH($A225,Partidos!$A$4:$A$107,0)),"")</f>
        <v>Ganador 2D</v>
      </c>
      <c r="D225" s="24" t="s">
        <v>264</v>
      </c>
      <c r="E225" s="19">
        <f>IFERROR(INDEX(Diego!F$4:F$107,MATCH($A225,Diego!$A$4:$A$107,0)),"")</f>
        <v>0</v>
      </c>
      <c r="F225" s="19">
        <f>IFERROR(INDEX(Diego!G$4:G$107,MATCH($A225,Diego!$A$4:$A$107,0)),"")</f>
        <v>0</v>
      </c>
      <c r="G225" s="16" t="str">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0</v>
      </c>
      <c r="I225" s="19" t="str">
        <f>IFERROR(INDEX(Partidos!$J$4:$J$107,MATCH($A225,Partidos!$A$4:$A$107,0)),"")</f>
        <v>Dieciseisavos</v>
      </c>
      <c r="J225" s="16">
        <f>IF(AND(INDEX(Partidos!$J$4:$J$107,MATCH($A225,Partidos!$A$4:$A$107,0))&lt;&gt;"Grupos",INDEX(Partidos!$H$4:$H$107,MATCH($A225,Partidos!$A$4:$A$107,0))="Finalizado",$H225&lt;&gt;"",$H225=INDEX(Partidos!$K$4:$K$107,MATCH($A225,Partidos!$A$4:$A$107,0))),1,0)</f>
        <v>0</v>
      </c>
    </row>
    <row r="226" spans="1:10" x14ac:dyDescent="0.3">
      <c r="A226" s="26">
        <v>75</v>
      </c>
      <c r="B226" s="19" t="str">
        <f>IFERROR(INDEX(Partidos!$D$4:$D$107,MATCH($A226,Partidos!$A$4:$A$107,0)),"")</f>
        <v>Ganador 1E</v>
      </c>
      <c r="C226" s="19" t="str">
        <f>IFERROR(INDEX(Partidos!$E$4:$E$107,MATCH($A226,Partidos!$A$4:$A$107,0)),"")</f>
        <v>Ganador 2F</v>
      </c>
      <c r="D226" s="26" t="s">
        <v>54</v>
      </c>
      <c r="E226" s="19">
        <f>IFERROR(INDEX(Álvaro!F$4:F$107,MATCH($A226,Álvaro!$A$4:$A$107,0)),"")</f>
        <v>0</v>
      </c>
      <c r="F226" s="19">
        <f>IFERROR(INDEX(Álvaro!G$4:G$107,MATCH($A226,Álvaro!$A$4:$A$107,0)),"")</f>
        <v>0</v>
      </c>
      <c r="G226" s="16" t="str">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0</v>
      </c>
      <c r="I226" s="19" t="str">
        <f>IFERROR(INDEX(Partidos!$J$4:$J$107,MATCH($A226,Partidos!$A$4:$A$107,0)),"")</f>
        <v>Dieciseisavos</v>
      </c>
      <c r="J226" s="16">
        <f>IF(AND(INDEX(Partidos!$J$4:$J$107,MATCH($A226,Partidos!$A$4:$A$107,0))&lt;&gt;"Grupos",INDEX(Partidos!$H$4:$H$107,MATCH($A226,Partidos!$A$4:$A$107,0))="Finalizado",$H226&lt;&gt;"",$H226=INDEX(Partidos!$K$4:$K$107,MATCH($A226,Partidos!$A$4:$A$107,0))),1,0)</f>
        <v>0</v>
      </c>
    </row>
    <row r="227" spans="1:10" x14ac:dyDescent="0.3">
      <c r="A227" s="24">
        <v>75</v>
      </c>
      <c r="B227" s="19" t="str">
        <f>IFERROR(INDEX(Partidos!$D$4:$D$107,MATCH($A227,Partidos!$A$4:$A$107,0)),"")</f>
        <v>Ganador 1E</v>
      </c>
      <c r="C227" s="19" t="str">
        <f>IFERROR(INDEX(Partidos!$E$4:$E$107,MATCH($A227,Partidos!$A$4:$A$107,0)),"")</f>
        <v>Ganador 2F</v>
      </c>
      <c r="D227" s="24" t="s">
        <v>263</v>
      </c>
      <c r="E227" s="19">
        <f>IFERROR(INDEX(Papá!F$4:F$107,MATCH($A227,Papá!$A$4:$A$107,0)),"")</f>
        <v>0</v>
      </c>
      <c r="F227" s="19">
        <f>IFERROR(INDEX(Papá!G$4:G$107,MATCH($A227,Papá!$A$4:$A$107,0)),"")</f>
        <v>0</v>
      </c>
      <c r="G227" s="16" t="str">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0</v>
      </c>
      <c r="I227" s="19" t="str">
        <f>IFERROR(INDEX(Partidos!$J$4:$J$107,MATCH($A227,Partidos!$A$4:$A$107,0)),"")</f>
        <v>Dieciseisavos</v>
      </c>
      <c r="J227" s="16">
        <f>IF(AND(INDEX(Partidos!$J$4:$J$107,MATCH($A227,Partidos!$A$4:$A$107,0))&lt;&gt;"Grupos",INDEX(Partidos!$H$4:$H$107,MATCH($A227,Partidos!$A$4:$A$107,0))="Finalizado",$H227&lt;&gt;"",$H227=INDEX(Partidos!$K$4:$K$107,MATCH($A227,Partidos!$A$4:$A$107,0))),1,0)</f>
        <v>0</v>
      </c>
    </row>
    <row r="228" spans="1:10" x14ac:dyDescent="0.3">
      <c r="A228" s="26">
        <v>75</v>
      </c>
      <c r="B228" s="19" t="str">
        <f>IFERROR(INDEX(Partidos!$D$4:$D$107,MATCH($A228,Partidos!$A$4:$A$107,0)),"")</f>
        <v>Ganador 1E</v>
      </c>
      <c r="C228" s="19" t="str">
        <f>IFERROR(INDEX(Partidos!$E$4:$E$107,MATCH($A228,Partidos!$A$4:$A$107,0)),"")</f>
        <v>Ganador 2F</v>
      </c>
      <c r="D228" s="26" t="s">
        <v>264</v>
      </c>
      <c r="E228" s="19">
        <f>IFERROR(INDEX(Diego!F$4:F$107,MATCH($A228,Diego!$A$4:$A$107,0)),"")</f>
        <v>0</v>
      </c>
      <c r="F228" s="19">
        <f>IFERROR(INDEX(Diego!G$4:G$107,MATCH($A228,Diego!$A$4:$A$107,0)),"")</f>
        <v>0</v>
      </c>
      <c r="G228" s="16" t="str">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0</v>
      </c>
      <c r="I228" s="19" t="str">
        <f>IFERROR(INDEX(Partidos!$J$4:$J$107,MATCH($A228,Partidos!$A$4:$A$107,0)),"")</f>
        <v>Dieciseisavos</v>
      </c>
      <c r="J228" s="16">
        <f>IF(AND(INDEX(Partidos!$J$4:$J$107,MATCH($A228,Partidos!$A$4:$A$107,0))&lt;&gt;"Grupos",INDEX(Partidos!$H$4:$H$107,MATCH($A228,Partidos!$A$4:$A$107,0))="Finalizado",$H228&lt;&gt;"",$H228=INDEX(Partidos!$K$4:$K$107,MATCH($A228,Partidos!$A$4:$A$107,0))),1,0)</f>
        <v>0</v>
      </c>
    </row>
    <row r="229" spans="1:10" x14ac:dyDescent="0.3">
      <c r="A229" s="24">
        <v>76</v>
      </c>
      <c r="B229" s="19" t="str">
        <f>IFERROR(INDEX(Partidos!$D$4:$D$107,MATCH($A229,Partidos!$A$4:$A$107,0)),"")</f>
        <v>Ganador 1G</v>
      </c>
      <c r="C229" s="19" t="str">
        <f>IFERROR(INDEX(Partidos!$E$4:$E$107,MATCH($A229,Partidos!$A$4:$A$107,0)),"")</f>
        <v>Ganador 2H</v>
      </c>
      <c r="D229" s="24" t="s">
        <v>54</v>
      </c>
      <c r="E229" s="19">
        <f>IFERROR(INDEX(Álvaro!F$4:F$107,MATCH($A229,Álvaro!$A$4:$A$107,0)),"")</f>
        <v>0</v>
      </c>
      <c r="F229" s="19">
        <f>IFERROR(INDEX(Álvaro!G$4:G$107,MATCH($A229,Álvaro!$A$4:$A$107,0)),"")</f>
        <v>0</v>
      </c>
      <c r="G229" s="16" t="str">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0</v>
      </c>
      <c r="I229" s="19" t="str">
        <f>IFERROR(INDEX(Partidos!$J$4:$J$107,MATCH($A229,Partidos!$A$4:$A$107,0)),"")</f>
        <v>Dieciseisavos</v>
      </c>
      <c r="J229" s="16">
        <f>IF(AND(INDEX(Partidos!$J$4:$J$107,MATCH($A229,Partidos!$A$4:$A$107,0))&lt;&gt;"Grupos",INDEX(Partidos!$H$4:$H$107,MATCH($A229,Partidos!$A$4:$A$107,0))="Finalizado",$H229&lt;&gt;"",$H229=INDEX(Partidos!$K$4:$K$107,MATCH($A229,Partidos!$A$4:$A$107,0))),1,0)</f>
        <v>0</v>
      </c>
    </row>
    <row r="230" spans="1:10" x14ac:dyDescent="0.3">
      <c r="A230" s="26">
        <v>76</v>
      </c>
      <c r="B230" s="19" t="str">
        <f>IFERROR(INDEX(Partidos!$D$4:$D$107,MATCH($A230,Partidos!$A$4:$A$107,0)),"")</f>
        <v>Ganador 1G</v>
      </c>
      <c r="C230" s="19" t="str">
        <f>IFERROR(INDEX(Partidos!$E$4:$E$107,MATCH($A230,Partidos!$A$4:$A$107,0)),"")</f>
        <v>Ganador 2H</v>
      </c>
      <c r="D230" s="26" t="s">
        <v>263</v>
      </c>
      <c r="E230" s="19">
        <f>IFERROR(INDEX(Papá!F$4:F$107,MATCH($A230,Papá!$A$4:$A$107,0)),"")</f>
        <v>0</v>
      </c>
      <c r="F230" s="19">
        <f>IFERROR(INDEX(Papá!G$4:G$107,MATCH($A230,Papá!$A$4:$A$107,0)),"")</f>
        <v>0</v>
      </c>
      <c r="G230" s="16" t="str">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0</v>
      </c>
      <c r="I230" s="19" t="str">
        <f>IFERROR(INDEX(Partidos!$J$4:$J$107,MATCH($A230,Partidos!$A$4:$A$107,0)),"")</f>
        <v>Dieciseisavos</v>
      </c>
      <c r="J230" s="16">
        <f>IF(AND(INDEX(Partidos!$J$4:$J$107,MATCH($A230,Partidos!$A$4:$A$107,0))&lt;&gt;"Grupos",INDEX(Partidos!$H$4:$H$107,MATCH($A230,Partidos!$A$4:$A$107,0))="Finalizado",$H230&lt;&gt;"",$H230=INDEX(Partidos!$K$4:$K$107,MATCH($A230,Partidos!$A$4:$A$107,0))),1,0)</f>
        <v>0</v>
      </c>
    </row>
    <row r="231" spans="1:10" x14ac:dyDescent="0.3">
      <c r="A231" s="24">
        <v>76</v>
      </c>
      <c r="B231" s="19" t="str">
        <f>IFERROR(INDEX(Partidos!$D$4:$D$107,MATCH($A231,Partidos!$A$4:$A$107,0)),"")</f>
        <v>Ganador 1G</v>
      </c>
      <c r="C231" s="19" t="str">
        <f>IFERROR(INDEX(Partidos!$E$4:$E$107,MATCH($A231,Partidos!$A$4:$A$107,0)),"")</f>
        <v>Ganador 2H</v>
      </c>
      <c r="D231" s="24" t="s">
        <v>264</v>
      </c>
      <c r="E231" s="19">
        <f>IFERROR(INDEX(Diego!F$4:F$107,MATCH($A231,Diego!$A$4:$A$107,0)),"")</f>
        <v>0</v>
      </c>
      <c r="F231" s="19">
        <f>IFERROR(INDEX(Diego!G$4:G$107,MATCH($A231,Diego!$A$4:$A$107,0)),"")</f>
        <v>0</v>
      </c>
      <c r="G231" s="16" t="str">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0</v>
      </c>
      <c r="I231" s="19" t="str">
        <f>IFERROR(INDEX(Partidos!$J$4:$J$107,MATCH($A231,Partidos!$A$4:$A$107,0)),"")</f>
        <v>Dieciseisavos</v>
      </c>
      <c r="J231" s="16">
        <f>IF(AND(INDEX(Partidos!$J$4:$J$107,MATCH($A231,Partidos!$A$4:$A$107,0))&lt;&gt;"Grupos",INDEX(Partidos!$H$4:$H$107,MATCH($A231,Partidos!$A$4:$A$107,0))="Finalizado",$H231&lt;&gt;"",$H231=INDEX(Partidos!$K$4:$K$107,MATCH($A231,Partidos!$A$4:$A$107,0))),1,0)</f>
        <v>0</v>
      </c>
    </row>
    <row r="232" spans="1:10" x14ac:dyDescent="0.3">
      <c r="A232" s="26">
        <v>77</v>
      </c>
      <c r="B232" s="19" t="str">
        <f>IFERROR(INDEX(Partidos!$D$4:$D$107,MATCH($A232,Partidos!$A$4:$A$107,0)),"")</f>
        <v>Ganador 1I</v>
      </c>
      <c r="C232" s="19" t="str">
        <f>IFERROR(INDEX(Partidos!$E$4:$E$107,MATCH($A232,Partidos!$A$4:$A$107,0)),"")</f>
        <v>Ganador 2J</v>
      </c>
      <c r="D232" s="26" t="s">
        <v>54</v>
      </c>
      <c r="E232" s="19">
        <f>IFERROR(INDEX(Álvaro!F$4:F$107,MATCH($A232,Álvaro!$A$4:$A$107,0)),"")</f>
        <v>0</v>
      </c>
      <c r="F232" s="19">
        <f>IFERROR(INDEX(Álvaro!G$4:G$107,MATCH($A232,Álvaro!$A$4:$A$107,0)),"")</f>
        <v>0</v>
      </c>
      <c r="G232" s="16" t="str">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0</v>
      </c>
      <c r="I232" s="19" t="str">
        <f>IFERROR(INDEX(Partidos!$J$4:$J$107,MATCH($A232,Partidos!$A$4:$A$107,0)),"")</f>
        <v>Dieciseisavos</v>
      </c>
      <c r="J232" s="16">
        <f>IF(AND(INDEX(Partidos!$J$4:$J$107,MATCH($A232,Partidos!$A$4:$A$107,0))&lt;&gt;"Grupos",INDEX(Partidos!$H$4:$H$107,MATCH($A232,Partidos!$A$4:$A$107,0))="Finalizado",$H232&lt;&gt;"",$H232=INDEX(Partidos!$K$4:$K$107,MATCH($A232,Partidos!$A$4:$A$107,0))),1,0)</f>
        <v>0</v>
      </c>
    </row>
    <row r="233" spans="1:10" x14ac:dyDescent="0.3">
      <c r="A233" s="24">
        <v>77</v>
      </c>
      <c r="B233" s="19" t="str">
        <f>IFERROR(INDEX(Partidos!$D$4:$D$107,MATCH($A233,Partidos!$A$4:$A$107,0)),"")</f>
        <v>Ganador 1I</v>
      </c>
      <c r="C233" s="19" t="str">
        <f>IFERROR(INDEX(Partidos!$E$4:$E$107,MATCH($A233,Partidos!$A$4:$A$107,0)),"")</f>
        <v>Ganador 2J</v>
      </c>
      <c r="D233" s="24" t="s">
        <v>263</v>
      </c>
      <c r="E233" s="19">
        <f>IFERROR(INDEX(Papá!F$4:F$107,MATCH($A233,Papá!$A$4:$A$107,0)),"")</f>
        <v>0</v>
      </c>
      <c r="F233" s="19">
        <f>IFERROR(INDEX(Papá!G$4:G$107,MATCH($A233,Papá!$A$4:$A$107,0)),"")</f>
        <v>0</v>
      </c>
      <c r="G233" s="16" t="str">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0</v>
      </c>
      <c r="I233" s="19" t="str">
        <f>IFERROR(INDEX(Partidos!$J$4:$J$107,MATCH($A233,Partidos!$A$4:$A$107,0)),"")</f>
        <v>Dieciseisavos</v>
      </c>
      <c r="J233" s="16">
        <f>IF(AND(INDEX(Partidos!$J$4:$J$107,MATCH($A233,Partidos!$A$4:$A$107,0))&lt;&gt;"Grupos",INDEX(Partidos!$H$4:$H$107,MATCH($A233,Partidos!$A$4:$A$107,0))="Finalizado",$H233&lt;&gt;"",$H233=INDEX(Partidos!$K$4:$K$107,MATCH($A233,Partidos!$A$4:$A$107,0))),1,0)</f>
        <v>0</v>
      </c>
    </row>
    <row r="234" spans="1:10" x14ac:dyDescent="0.3">
      <c r="A234" s="26">
        <v>77</v>
      </c>
      <c r="B234" s="19" t="str">
        <f>IFERROR(INDEX(Partidos!$D$4:$D$107,MATCH($A234,Partidos!$A$4:$A$107,0)),"")</f>
        <v>Ganador 1I</v>
      </c>
      <c r="C234" s="19" t="str">
        <f>IFERROR(INDEX(Partidos!$E$4:$E$107,MATCH($A234,Partidos!$A$4:$A$107,0)),"")</f>
        <v>Ganador 2J</v>
      </c>
      <c r="D234" s="26" t="s">
        <v>264</v>
      </c>
      <c r="E234" s="19">
        <f>IFERROR(INDEX(Diego!F$4:F$107,MATCH($A234,Diego!$A$4:$A$107,0)),"")</f>
        <v>0</v>
      </c>
      <c r="F234" s="19">
        <f>IFERROR(INDEX(Diego!G$4:G$107,MATCH($A234,Diego!$A$4:$A$107,0)),"")</f>
        <v>0</v>
      </c>
      <c r="G234" s="16" t="str">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0</v>
      </c>
      <c r="I234" s="19" t="str">
        <f>IFERROR(INDEX(Partidos!$J$4:$J$107,MATCH($A234,Partidos!$A$4:$A$107,0)),"")</f>
        <v>Dieciseisavos</v>
      </c>
      <c r="J234" s="16">
        <f>IF(AND(INDEX(Partidos!$J$4:$J$107,MATCH($A234,Partidos!$A$4:$A$107,0))&lt;&gt;"Grupos",INDEX(Partidos!$H$4:$H$107,MATCH($A234,Partidos!$A$4:$A$107,0))="Finalizado",$H234&lt;&gt;"",$H234=INDEX(Partidos!$K$4:$K$107,MATCH($A234,Partidos!$A$4:$A$107,0))),1,0)</f>
        <v>0</v>
      </c>
    </row>
    <row r="235" spans="1:10" x14ac:dyDescent="0.3">
      <c r="A235" s="24">
        <v>78</v>
      </c>
      <c r="B235" s="19" t="str">
        <f>IFERROR(INDEX(Partidos!$D$4:$D$107,MATCH($A235,Partidos!$A$4:$A$107,0)),"")</f>
        <v>Ganador 1K</v>
      </c>
      <c r="C235" s="19" t="str">
        <f>IFERROR(INDEX(Partidos!$E$4:$E$107,MATCH($A235,Partidos!$A$4:$A$107,0)),"")</f>
        <v>Ganador 2L</v>
      </c>
      <c r="D235" s="24" t="s">
        <v>54</v>
      </c>
      <c r="E235" s="19">
        <f>IFERROR(INDEX(Álvaro!F$4:F$107,MATCH($A235,Álvaro!$A$4:$A$107,0)),"")</f>
        <v>0</v>
      </c>
      <c r="F235" s="19">
        <f>IFERROR(INDEX(Álvaro!G$4:G$107,MATCH($A235,Álvaro!$A$4:$A$107,0)),"")</f>
        <v>0</v>
      </c>
      <c r="G235" s="16" t="str">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0</v>
      </c>
      <c r="I235" s="19" t="str">
        <f>IFERROR(INDEX(Partidos!$J$4:$J$107,MATCH($A235,Partidos!$A$4:$A$107,0)),"")</f>
        <v>Dieciseisavos</v>
      </c>
      <c r="J235" s="16">
        <f>IF(AND(INDEX(Partidos!$J$4:$J$107,MATCH($A235,Partidos!$A$4:$A$107,0))&lt;&gt;"Grupos",INDEX(Partidos!$H$4:$H$107,MATCH($A235,Partidos!$A$4:$A$107,0))="Finalizado",$H235&lt;&gt;"",$H235=INDEX(Partidos!$K$4:$K$107,MATCH($A235,Partidos!$A$4:$A$107,0))),1,0)</f>
        <v>0</v>
      </c>
    </row>
    <row r="236" spans="1:10" x14ac:dyDescent="0.3">
      <c r="A236" s="26">
        <v>78</v>
      </c>
      <c r="B236" s="19" t="str">
        <f>IFERROR(INDEX(Partidos!$D$4:$D$107,MATCH($A236,Partidos!$A$4:$A$107,0)),"")</f>
        <v>Ganador 1K</v>
      </c>
      <c r="C236" s="19" t="str">
        <f>IFERROR(INDEX(Partidos!$E$4:$E$107,MATCH($A236,Partidos!$A$4:$A$107,0)),"")</f>
        <v>Ganador 2L</v>
      </c>
      <c r="D236" s="26" t="s">
        <v>263</v>
      </c>
      <c r="E236" s="19">
        <f>IFERROR(INDEX(Papá!F$4:F$107,MATCH($A236,Papá!$A$4:$A$107,0)),"")</f>
        <v>0</v>
      </c>
      <c r="F236" s="19">
        <f>IFERROR(INDEX(Papá!G$4:G$107,MATCH($A236,Papá!$A$4:$A$107,0)),"")</f>
        <v>0</v>
      </c>
      <c r="G236" s="16" t="str">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0</v>
      </c>
      <c r="I236" s="19" t="str">
        <f>IFERROR(INDEX(Partidos!$J$4:$J$107,MATCH($A236,Partidos!$A$4:$A$107,0)),"")</f>
        <v>Dieciseisavos</v>
      </c>
      <c r="J236" s="16">
        <f>IF(AND(INDEX(Partidos!$J$4:$J$107,MATCH($A236,Partidos!$A$4:$A$107,0))&lt;&gt;"Grupos",INDEX(Partidos!$H$4:$H$107,MATCH($A236,Partidos!$A$4:$A$107,0))="Finalizado",$H236&lt;&gt;"",$H236=INDEX(Partidos!$K$4:$K$107,MATCH($A236,Partidos!$A$4:$A$107,0))),1,0)</f>
        <v>0</v>
      </c>
    </row>
    <row r="237" spans="1:10" x14ac:dyDescent="0.3">
      <c r="A237" s="24">
        <v>78</v>
      </c>
      <c r="B237" s="19" t="str">
        <f>IFERROR(INDEX(Partidos!$D$4:$D$107,MATCH($A237,Partidos!$A$4:$A$107,0)),"")</f>
        <v>Ganador 1K</v>
      </c>
      <c r="C237" s="19" t="str">
        <f>IFERROR(INDEX(Partidos!$E$4:$E$107,MATCH($A237,Partidos!$A$4:$A$107,0)),"")</f>
        <v>Ganador 2L</v>
      </c>
      <c r="D237" s="24" t="s">
        <v>264</v>
      </c>
      <c r="E237" s="19">
        <f>IFERROR(INDEX(Diego!F$4:F$107,MATCH($A237,Diego!$A$4:$A$107,0)),"")</f>
        <v>0</v>
      </c>
      <c r="F237" s="19">
        <f>IFERROR(INDEX(Diego!G$4:G$107,MATCH($A237,Diego!$A$4:$A$107,0)),"")</f>
        <v>0</v>
      </c>
      <c r="G237" s="16" t="str">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0</v>
      </c>
      <c r="I237" s="19" t="str">
        <f>IFERROR(INDEX(Partidos!$J$4:$J$107,MATCH($A237,Partidos!$A$4:$A$107,0)),"")</f>
        <v>Dieciseisavos</v>
      </c>
      <c r="J237" s="16">
        <f>IF(AND(INDEX(Partidos!$J$4:$J$107,MATCH($A237,Partidos!$A$4:$A$107,0))&lt;&gt;"Grupos",INDEX(Partidos!$H$4:$H$107,MATCH($A237,Partidos!$A$4:$A$107,0))="Finalizado",$H237&lt;&gt;"",$H237=INDEX(Partidos!$K$4:$K$107,MATCH($A237,Partidos!$A$4:$A$107,0))),1,0)</f>
        <v>0</v>
      </c>
    </row>
    <row r="238" spans="1:10" x14ac:dyDescent="0.3">
      <c r="A238" s="26">
        <v>79</v>
      </c>
      <c r="B238" s="19" t="str">
        <f>IFERROR(INDEX(Partidos!$D$4:$D$107,MATCH($A238,Partidos!$A$4:$A$107,0)),"")</f>
        <v>Ganador 1B</v>
      </c>
      <c r="C238" s="19" t="str">
        <f>IFERROR(INDEX(Partidos!$E$4:$E$107,MATCH($A238,Partidos!$A$4:$A$107,0)),"")</f>
        <v>Ganador 2A</v>
      </c>
      <c r="D238" s="26" t="s">
        <v>54</v>
      </c>
      <c r="E238" s="19">
        <f>IFERROR(INDEX(Álvaro!F$4:F$107,MATCH($A238,Álvaro!$A$4:$A$107,0)),"")</f>
        <v>0</v>
      </c>
      <c r="F238" s="19">
        <f>IFERROR(INDEX(Álvaro!G$4:G$107,MATCH($A238,Álvaro!$A$4:$A$107,0)),"")</f>
        <v>0</v>
      </c>
      <c r="G238" s="16" t="str">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0</v>
      </c>
      <c r="I238" s="19" t="str">
        <f>IFERROR(INDEX(Partidos!$J$4:$J$107,MATCH($A238,Partidos!$A$4:$A$107,0)),"")</f>
        <v>Dieciseisavos</v>
      </c>
      <c r="J238" s="16">
        <f>IF(AND(INDEX(Partidos!$J$4:$J$107,MATCH($A238,Partidos!$A$4:$A$107,0))&lt;&gt;"Grupos",INDEX(Partidos!$H$4:$H$107,MATCH($A238,Partidos!$A$4:$A$107,0))="Finalizado",$H238&lt;&gt;"",$H238=INDEX(Partidos!$K$4:$K$107,MATCH($A238,Partidos!$A$4:$A$107,0))),1,0)</f>
        <v>0</v>
      </c>
    </row>
    <row r="239" spans="1:10" x14ac:dyDescent="0.3">
      <c r="A239" s="24">
        <v>79</v>
      </c>
      <c r="B239" s="19" t="str">
        <f>IFERROR(INDEX(Partidos!$D$4:$D$107,MATCH($A239,Partidos!$A$4:$A$107,0)),"")</f>
        <v>Ganador 1B</v>
      </c>
      <c r="C239" s="19" t="str">
        <f>IFERROR(INDEX(Partidos!$E$4:$E$107,MATCH($A239,Partidos!$A$4:$A$107,0)),"")</f>
        <v>Ganador 2A</v>
      </c>
      <c r="D239" s="24" t="s">
        <v>263</v>
      </c>
      <c r="E239" s="19">
        <f>IFERROR(INDEX(Papá!F$4:F$107,MATCH($A239,Papá!$A$4:$A$107,0)),"")</f>
        <v>0</v>
      </c>
      <c r="F239" s="19">
        <f>IFERROR(INDEX(Papá!G$4:G$107,MATCH($A239,Papá!$A$4:$A$107,0)),"")</f>
        <v>0</v>
      </c>
      <c r="G239" s="16" t="str">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0</v>
      </c>
      <c r="I239" s="19" t="str">
        <f>IFERROR(INDEX(Partidos!$J$4:$J$107,MATCH($A239,Partidos!$A$4:$A$107,0)),"")</f>
        <v>Dieciseisavos</v>
      </c>
      <c r="J239" s="16">
        <f>IF(AND(INDEX(Partidos!$J$4:$J$107,MATCH($A239,Partidos!$A$4:$A$107,0))&lt;&gt;"Grupos",INDEX(Partidos!$H$4:$H$107,MATCH($A239,Partidos!$A$4:$A$107,0))="Finalizado",$H239&lt;&gt;"",$H239=INDEX(Partidos!$K$4:$K$107,MATCH($A239,Partidos!$A$4:$A$107,0))),1,0)</f>
        <v>0</v>
      </c>
    </row>
    <row r="240" spans="1:10" x14ac:dyDescent="0.3">
      <c r="A240" s="26">
        <v>79</v>
      </c>
      <c r="B240" s="19" t="str">
        <f>IFERROR(INDEX(Partidos!$D$4:$D$107,MATCH($A240,Partidos!$A$4:$A$107,0)),"")</f>
        <v>Ganador 1B</v>
      </c>
      <c r="C240" s="19" t="str">
        <f>IFERROR(INDEX(Partidos!$E$4:$E$107,MATCH($A240,Partidos!$A$4:$A$107,0)),"")</f>
        <v>Ganador 2A</v>
      </c>
      <c r="D240" s="26" t="s">
        <v>264</v>
      </c>
      <c r="E240" s="19">
        <f>IFERROR(INDEX(Diego!F$4:F$107,MATCH($A240,Diego!$A$4:$A$107,0)),"")</f>
        <v>0</v>
      </c>
      <c r="F240" s="19">
        <f>IFERROR(INDEX(Diego!G$4:G$107,MATCH($A240,Diego!$A$4:$A$107,0)),"")</f>
        <v>0</v>
      </c>
      <c r="G240" s="16" t="str">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0</v>
      </c>
      <c r="I240" s="19" t="str">
        <f>IFERROR(INDEX(Partidos!$J$4:$J$107,MATCH($A240,Partidos!$A$4:$A$107,0)),"")</f>
        <v>Dieciseisavos</v>
      </c>
      <c r="J240" s="16">
        <f>IF(AND(INDEX(Partidos!$J$4:$J$107,MATCH($A240,Partidos!$A$4:$A$107,0))&lt;&gt;"Grupos",INDEX(Partidos!$H$4:$H$107,MATCH($A240,Partidos!$A$4:$A$107,0))="Finalizado",$H240&lt;&gt;"",$H240=INDEX(Partidos!$K$4:$K$107,MATCH($A240,Partidos!$A$4:$A$107,0))),1,0)</f>
        <v>0</v>
      </c>
    </row>
    <row r="241" spans="1:10" x14ac:dyDescent="0.3">
      <c r="A241" s="24">
        <v>80</v>
      </c>
      <c r="B241" s="19" t="str">
        <f>IFERROR(INDEX(Partidos!$D$4:$D$107,MATCH($A241,Partidos!$A$4:$A$107,0)),"")</f>
        <v>Ganador 1D</v>
      </c>
      <c r="C241" s="19" t="str">
        <f>IFERROR(INDEX(Partidos!$E$4:$E$107,MATCH($A241,Partidos!$A$4:$A$107,0)),"")</f>
        <v>Ganador 2C</v>
      </c>
      <c r="D241" s="24" t="s">
        <v>54</v>
      </c>
      <c r="E241" s="19">
        <f>IFERROR(INDEX(Álvaro!F$4:F$107,MATCH($A241,Álvaro!$A$4:$A$107,0)),"")</f>
        <v>0</v>
      </c>
      <c r="F241" s="19">
        <f>IFERROR(INDEX(Álvaro!G$4:G$107,MATCH($A241,Álvaro!$A$4:$A$107,0)),"")</f>
        <v>0</v>
      </c>
      <c r="G241" s="16" t="str">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0</v>
      </c>
      <c r="I241" s="19" t="str">
        <f>IFERROR(INDEX(Partidos!$J$4:$J$107,MATCH($A241,Partidos!$A$4:$A$107,0)),"")</f>
        <v>Dieciseisavos</v>
      </c>
      <c r="J241" s="16">
        <f>IF(AND(INDEX(Partidos!$J$4:$J$107,MATCH($A241,Partidos!$A$4:$A$107,0))&lt;&gt;"Grupos",INDEX(Partidos!$H$4:$H$107,MATCH($A241,Partidos!$A$4:$A$107,0))="Finalizado",$H241&lt;&gt;"",$H241=INDEX(Partidos!$K$4:$K$107,MATCH($A241,Partidos!$A$4:$A$107,0))),1,0)</f>
        <v>0</v>
      </c>
    </row>
    <row r="242" spans="1:10" x14ac:dyDescent="0.3">
      <c r="A242" s="26">
        <v>80</v>
      </c>
      <c r="B242" s="19" t="str">
        <f>IFERROR(INDEX(Partidos!$D$4:$D$107,MATCH($A242,Partidos!$A$4:$A$107,0)),"")</f>
        <v>Ganador 1D</v>
      </c>
      <c r="C242" s="19" t="str">
        <f>IFERROR(INDEX(Partidos!$E$4:$E$107,MATCH($A242,Partidos!$A$4:$A$107,0)),"")</f>
        <v>Ganador 2C</v>
      </c>
      <c r="D242" s="26" t="s">
        <v>263</v>
      </c>
      <c r="E242" s="19">
        <f>IFERROR(INDEX(Papá!F$4:F$107,MATCH($A242,Papá!$A$4:$A$107,0)),"")</f>
        <v>0</v>
      </c>
      <c r="F242" s="19">
        <f>IFERROR(INDEX(Papá!G$4:G$107,MATCH($A242,Papá!$A$4:$A$107,0)),"")</f>
        <v>0</v>
      </c>
      <c r="G242" s="16" t="str">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0</v>
      </c>
      <c r="I242" s="19" t="str">
        <f>IFERROR(INDEX(Partidos!$J$4:$J$107,MATCH($A242,Partidos!$A$4:$A$107,0)),"")</f>
        <v>Dieciseisavos</v>
      </c>
      <c r="J242" s="16">
        <f>IF(AND(INDEX(Partidos!$J$4:$J$107,MATCH($A242,Partidos!$A$4:$A$107,0))&lt;&gt;"Grupos",INDEX(Partidos!$H$4:$H$107,MATCH($A242,Partidos!$A$4:$A$107,0))="Finalizado",$H242&lt;&gt;"",$H242=INDEX(Partidos!$K$4:$K$107,MATCH($A242,Partidos!$A$4:$A$107,0))),1,0)</f>
        <v>0</v>
      </c>
    </row>
    <row r="243" spans="1:10" x14ac:dyDescent="0.3">
      <c r="A243" s="24">
        <v>80</v>
      </c>
      <c r="B243" s="19" t="str">
        <f>IFERROR(INDEX(Partidos!$D$4:$D$107,MATCH($A243,Partidos!$A$4:$A$107,0)),"")</f>
        <v>Ganador 1D</v>
      </c>
      <c r="C243" s="19" t="str">
        <f>IFERROR(INDEX(Partidos!$E$4:$E$107,MATCH($A243,Partidos!$A$4:$A$107,0)),"")</f>
        <v>Ganador 2C</v>
      </c>
      <c r="D243" s="24" t="s">
        <v>264</v>
      </c>
      <c r="E243" s="19">
        <f>IFERROR(INDEX(Diego!F$4:F$107,MATCH($A243,Diego!$A$4:$A$107,0)),"")</f>
        <v>0</v>
      </c>
      <c r="F243" s="19">
        <f>IFERROR(INDEX(Diego!G$4:G$107,MATCH($A243,Diego!$A$4:$A$107,0)),"")</f>
        <v>0</v>
      </c>
      <c r="G243" s="16" t="str">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0</v>
      </c>
      <c r="I243" s="19" t="str">
        <f>IFERROR(INDEX(Partidos!$J$4:$J$107,MATCH($A243,Partidos!$A$4:$A$107,0)),"")</f>
        <v>Dieciseisavos</v>
      </c>
      <c r="J243" s="16">
        <f>IF(AND(INDEX(Partidos!$J$4:$J$107,MATCH($A243,Partidos!$A$4:$A$107,0))&lt;&gt;"Grupos",INDEX(Partidos!$H$4:$H$107,MATCH($A243,Partidos!$A$4:$A$107,0))="Finalizado",$H243&lt;&gt;"",$H243=INDEX(Partidos!$K$4:$K$107,MATCH($A243,Partidos!$A$4:$A$107,0))),1,0)</f>
        <v>0</v>
      </c>
    </row>
    <row r="244" spans="1:10" x14ac:dyDescent="0.3">
      <c r="A244" s="26">
        <v>81</v>
      </c>
      <c r="B244" s="19" t="str">
        <f>IFERROR(INDEX(Partidos!$D$4:$D$107,MATCH($A244,Partidos!$A$4:$A$107,0)),"")</f>
        <v>Ganador 1F</v>
      </c>
      <c r="C244" s="19" t="str">
        <f>IFERROR(INDEX(Partidos!$E$4:$E$107,MATCH($A244,Partidos!$A$4:$A$107,0)),"")</f>
        <v>Ganador 2E</v>
      </c>
      <c r="D244" s="26" t="s">
        <v>54</v>
      </c>
      <c r="E244" s="19">
        <f>IFERROR(INDEX(Álvaro!F$4:F$107,MATCH($A244,Álvaro!$A$4:$A$107,0)),"")</f>
        <v>0</v>
      </c>
      <c r="F244" s="19">
        <f>IFERROR(INDEX(Álvaro!G$4:G$107,MATCH($A244,Álvaro!$A$4:$A$107,0)),"")</f>
        <v>0</v>
      </c>
      <c r="G244" s="16" t="str">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0</v>
      </c>
      <c r="I244" s="19" t="str">
        <f>IFERROR(INDEX(Partidos!$J$4:$J$107,MATCH($A244,Partidos!$A$4:$A$107,0)),"")</f>
        <v>Dieciseisavos</v>
      </c>
      <c r="J244" s="16">
        <f>IF(AND(INDEX(Partidos!$J$4:$J$107,MATCH($A244,Partidos!$A$4:$A$107,0))&lt;&gt;"Grupos",INDEX(Partidos!$H$4:$H$107,MATCH($A244,Partidos!$A$4:$A$107,0))="Finalizado",$H244&lt;&gt;"",$H244=INDEX(Partidos!$K$4:$K$107,MATCH($A244,Partidos!$A$4:$A$107,0))),1,0)</f>
        <v>0</v>
      </c>
    </row>
    <row r="245" spans="1:10" x14ac:dyDescent="0.3">
      <c r="A245" s="24">
        <v>81</v>
      </c>
      <c r="B245" s="19" t="str">
        <f>IFERROR(INDEX(Partidos!$D$4:$D$107,MATCH($A245,Partidos!$A$4:$A$107,0)),"")</f>
        <v>Ganador 1F</v>
      </c>
      <c r="C245" s="19" t="str">
        <f>IFERROR(INDEX(Partidos!$E$4:$E$107,MATCH($A245,Partidos!$A$4:$A$107,0)),"")</f>
        <v>Ganador 2E</v>
      </c>
      <c r="D245" s="24" t="s">
        <v>263</v>
      </c>
      <c r="E245" s="19">
        <f>IFERROR(INDEX(Papá!F$4:F$107,MATCH($A245,Papá!$A$4:$A$107,0)),"")</f>
        <v>0</v>
      </c>
      <c r="F245" s="19">
        <f>IFERROR(INDEX(Papá!G$4:G$107,MATCH($A245,Papá!$A$4:$A$107,0)),"")</f>
        <v>0</v>
      </c>
      <c r="G245" s="16" t="str">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0</v>
      </c>
      <c r="I245" s="19" t="str">
        <f>IFERROR(INDEX(Partidos!$J$4:$J$107,MATCH($A245,Partidos!$A$4:$A$107,0)),"")</f>
        <v>Dieciseisavos</v>
      </c>
      <c r="J245" s="16">
        <f>IF(AND(INDEX(Partidos!$J$4:$J$107,MATCH($A245,Partidos!$A$4:$A$107,0))&lt;&gt;"Grupos",INDEX(Partidos!$H$4:$H$107,MATCH($A245,Partidos!$A$4:$A$107,0))="Finalizado",$H245&lt;&gt;"",$H245=INDEX(Partidos!$K$4:$K$107,MATCH($A245,Partidos!$A$4:$A$107,0))),1,0)</f>
        <v>0</v>
      </c>
    </row>
    <row r="246" spans="1:10" x14ac:dyDescent="0.3">
      <c r="A246" s="26">
        <v>81</v>
      </c>
      <c r="B246" s="19" t="str">
        <f>IFERROR(INDEX(Partidos!$D$4:$D$107,MATCH($A246,Partidos!$A$4:$A$107,0)),"")</f>
        <v>Ganador 1F</v>
      </c>
      <c r="C246" s="19" t="str">
        <f>IFERROR(INDEX(Partidos!$E$4:$E$107,MATCH($A246,Partidos!$A$4:$A$107,0)),"")</f>
        <v>Ganador 2E</v>
      </c>
      <c r="D246" s="26" t="s">
        <v>264</v>
      </c>
      <c r="E246" s="19">
        <f>IFERROR(INDEX(Diego!F$4:F$107,MATCH($A246,Diego!$A$4:$A$107,0)),"")</f>
        <v>0</v>
      </c>
      <c r="F246" s="19">
        <f>IFERROR(INDEX(Diego!G$4:G$107,MATCH($A246,Diego!$A$4:$A$107,0)),"")</f>
        <v>0</v>
      </c>
      <c r="G246" s="16" t="str">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0</v>
      </c>
      <c r="I246" s="19" t="str">
        <f>IFERROR(INDEX(Partidos!$J$4:$J$107,MATCH($A246,Partidos!$A$4:$A$107,0)),"")</f>
        <v>Dieciseisavos</v>
      </c>
      <c r="J246" s="16">
        <f>IF(AND(INDEX(Partidos!$J$4:$J$107,MATCH($A246,Partidos!$A$4:$A$107,0))&lt;&gt;"Grupos",INDEX(Partidos!$H$4:$H$107,MATCH($A246,Partidos!$A$4:$A$107,0))="Finalizado",$H246&lt;&gt;"",$H246=INDEX(Partidos!$K$4:$K$107,MATCH($A246,Partidos!$A$4:$A$107,0))),1,0)</f>
        <v>0</v>
      </c>
    </row>
    <row r="247" spans="1:10" x14ac:dyDescent="0.3">
      <c r="A247" s="24">
        <v>82</v>
      </c>
      <c r="B247" s="19" t="str">
        <f>IFERROR(INDEX(Partidos!$D$4:$D$107,MATCH($A247,Partidos!$A$4:$A$107,0)),"")</f>
        <v>Ganador 1H</v>
      </c>
      <c r="C247" s="19" t="str">
        <f>IFERROR(INDEX(Partidos!$E$4:$E$107,MATCH($A247,Partidos!$A$4:$A$107,0)),"")</f>
        <v>Ganador 2G</v>
      </c>
      <c r="D247" s="24" t="s">
        <v>54</v>
      </c>
      <c r="E247" s="19">
        <f>IFERROR(INDEX(Álvaro!F$4:F$107,MATCH($A247,Álvaro!$A$4:$A$107,0)),"")</f>
        <v>0</v>
      </c>
      <c r="F247" s="19">
        <f>IFERROR(INDEX(Álvaro!G$4:G$107,MATCH($A247,Álvaro!$A$4:$A$107,0)),"")</f>
        <v>0</v>
      </c>
      <c r="G247" s="16" t="str">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0</v>
      </c>
      <c r="I247" s="19" t="str">
        <f>IFERROR(INDEX(Partidos!$J$4:$J$107,MATCH($A247,Partidos!$A$4:$A$107,0)),"")</f>
        <v>Dieciseisavos</v>
      </c>
      <c r="J247" s="16">
        <f>IF(AND(INDEX(Partidos!$J$4:$J$107,MATCH($A247,Partidos!$A$4:$A$107,0))&lt;&gt;"Grupos",INDEX(Partidos!$H$4:$H$107,MATCH($A247,Partidos!$A$4:$A$107,0))="Finalizado",$H247&lt;&gt;"",$H247=INDEX(Partidos!$K$4:$K$107,MATCH($A247,Partidos!$A$4:$A$107,0))),1,0)</f>
        <v>0</v>
      </c>
    </row>
    <row r="248" spans="1:10" x14ac:dyDescent="0.3">
      <c r="A248" s="26">
        <v>82</v>
      </c>
      <c r="B248" s="19" t="str">
        <f>IFERROR(INDEX(Partidos!$D$4:$D$107,MATCH($A248,Partidos!$A$4:$A$107,0)),"")</f>
        <v>Ganador 1H</v>
      </c>
      <c r="C248" s="19" t="str">
        <f>IFERROR(INDEX(Partidos!$E$4:$E$107,MATCH($A248,Partidos!$A$4:$A$107,0)),"")</f>
        <v>Ganador 2G</v>
      </c>
      <c r="D248" s="26" t="s">
        <v>263</v>
      </c>
      <c r="E248" s="19">
        <f>IFERROR(INDEX(Papá!F$4:F$107,MATCH($A248,Papá!$A$4:$A$107,0)),"")</f>
        <v>0</v>
      </c>
      <c r="F248" s="19">
        <f>IFERROR(INDEX(Papá!G$4:G$107,MATCH($A248,Papá!$A$4:$A$107,0)),"")</f>
        <v>0</v>
      </c>
      <c r="G248" s="16" t="str">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0</v>
      </c>
      <c r="I248" s="19" t="str">
        <f>IFERROR(INDEX(Partidos!$J$4:$J$107,MATCH($A248,Partidos!$A$4:$A$107,0)),"")</f>
        <v>Dieciseisavos</v>
      </c>
      <c r="J248" s="16">
        <f>IF(AND(INDEX(Partidos!$J$4:$J$107,MATCH($A248,Partidos!$A$4:$A$107,0))&lt;&gt;"Grupos",INDEX(Partidos!$H$4:$H$107,MATCH($A248,Partidos!$A$4:$A$107,0))="Finalizado",$H248&lt;&gt;"",$H248=INDEX(Partidos!$K$4:$K$107,MATCH($A248,Partidos!$A$4:$A$107,0))),1,0)</f>
        <v>0</v>
      </c>
    </row>
    <row r="249" spans="1:10" x14ac:dyDescent="0.3">
      <c r="A249" s="24">
        <v>82</v>
      </c>
      <c r="B249" s="19" t="str">
        <f>IFERROR(INDEX(Partidos!$D$4:$D$107,MATCH($A249,Partidos!$A$4:$A$107,0)),"")</f>
        <v>Ganador 1H</v>
      </c>
      <c r="C249" s="19" t="str">
        <f>IFERROR(INDEX(Partidos!$E$4:$E$107,MATCH($A249,Partidos!$A$4:$A$107,0)),"")</f>
        <v>Ganador 2G</v>
      </c>
      <c r="D249" s="24" t="s">
        <v>264</v>
      </c>
      <c r="E249" s="19">
        <f>IFERROR(INDEX(Diego!F$4:F$107,MATCH($A249,Diego!$A$4:$A$107,0)),"")</f>
        <v>0</v>
      </c>
      <c r="F249" s="19">
        <f>IFERROR(INDEX(Diego!G$4:G$107,MATCH($A249,Diego!$A$4:$A$107,0)),"")</f>
        <v>0</v>
      </c>
      <c r="G249" s="16" t="str">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0</v>
      </c>
      <c r="I249" s="19" t="str">
        <f>IFERROR(INDEX(Partidos!$J$4:$J$107,MATCH($A249,Partidos!$A$4:$A$107,0)),"")</f>
        <v>Dieciseisavos</v>
      </c>
      <c r="J249" s="16">
        <f>IF(AND(INDEX(Partidos!$J$4:$J$107,MATCH($A249,Partidos!$A$4:$A$107,0))&lt;&gt;"Grupos",INDEX(Partidos!$H$4:$H$107,MATCH($A249,Partidos!$A$4:$A$107,0))="Finalizado",$H249&lt;&gt;"",$H249=INDEX(Partidos!$K$4:$K$107,MATCH($A249,Partidos!$A$4:$A$107,0))),1,0)</f>
        <v>0</v>
      </c>
    </row>
    <row r="250" spans="1:10" x14ac:dyDescent="0.3">
      <c r="A250" s="26">
        <v>83</v>
      </c>
      <c r="B250" s="19" t="str">
        <f>IFERROR(INDEX(Partidos!$D$4:$D$107,MATCH($A250,Partidos!$A$4:$A$107,0)),"")</f>
        <v>Ganador 1J</v>
      </c>
      <c r="C250" s="19" t="str">
        <f>IFERROR(INDEX(Partidos!$E$4:$E$107,MATCH($A250,Partidos!$A$4:$A$107,0)),"")</f>
        <v>Ganador 2I</v>
      </c>
      <c r="D250" s="26" t="s">
        <v>54</v>
      </c>
      <c r="E250" s="19">
        <f>IFERROR(INDEX(Álvaro!F$4:F$107,MATCH($A250,Álvaro!$A$4:$A$107,0)),"")</f>
        <v>0</v>
      </c>
      <c r="F250" s="19">
        <f>IFERROR(INDEX(Álvaro!G$4:G$107,MATCH($A250,Álvaro!$A$4:$A$107,0)),"")</f>
        <v>0</v>
      </c>
      <c r="G250" s="16" t="str">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0</v>
      </c>
      <c r="I250" s="19" t="str">
        <f>IFERROR(INDEX(Partidos!$J$4:$J$107,MATCH($A250,Partidos!$A$4:$A$107,0)),"")</f>
        <v>Dieciseisavos</v>
      </c>
      <c r="J250" s="16">
        <f>IF(AND(INDEX(Partidos!$J$4:$J$107,MATCH($A250,Partidos!$A$4:$A$107,0))&lt;&gt;"Grupos",INDEX(Partidos!$H$4:$H$107,MATCH($A250,Partidos!$A$4:$A$107,0))="Finalizado",$H250&lt;&gt;"",$H250=INDEX(Partidos!$K$4:$K$107,MATCH($A250,Partidos!$A$4:$A$107,0))),1,0)</f>
        <v>0</v>
      </c>
    </row>
    <row r="251" spans="1:10" x14ac:dyDescent="0.3">
      <c r="A251" s="24">
        <v>83</v>
      </c>
      <c r="B251" s="19" t="str">
        <f>IFERROR(INDEX(Partidos!$D$4:$D$107,MATCH($A251,Partidos!$A$4:$A$107,0)),"")</f>
        <v>Ganador 1J</v>
      </c>
      <c r="C251" s="19" t="str">
        <f>IFERROR(INDEX(Partidos!$E$4:$E$107,MATCH($A251,Partidos!$A$4:$A$107,0)),"")</f>
        <v>Ganador 2I</v>
      </c>
      <c r="D251" s="24" t="s">
        <v>263</v>
      </c>
      <c r="E251" s="19">
        <f>IFERROR(INDEX(Papá!F$4:F$107,MATCH($A251,Papá!$A$4:$A$107,0)),"")</f>
        <v>0</v>
      </c>
      <c r="F251" s="19">
        <f>IFERROR(INDEX(Papá!G$4:G$107,MATCH($A251,Papá!$A$4:$A$107,0)),"")</f>
        <v>0</v>
      </c>
      <c r="G251" s="16" t="str">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0</v>
      </c>
      <c r="I251" s="19" t="str">
        <f>IFERROR(INDEX(Partidos!$J$4:$J$107,MATCH($A251,Partidos!$A$4:$A$107,0)),"")</f>
        <v>Dieciseisavos</v>
      </c>
      <c r="J251" s="16">
        <f>IF(AND(INDEX(Partidos!$J$4:$J$107,MATCH($A251,Partidos!$A$4:$A$107,0))&lt;&gt;"Grupos",INDEX(Partidos!$H$4:$H$107,MATCH($A251,Partidos!$A$4:$A$107,0))="Finalizado",$H251&lt;&gt;"",$H251=INDEX(Partidos!$K$4:$K$107,MATCH($A251,Partidos!$A$4:$A$107,0))),1,0)</f>
        <v>0</v>
      </c>
    </row>
    <row r="252" spans="1:10" x14ac:dyDescent="0.3">
      <c r="A252" s="26">
        <v>83</v>
      </c>
      <c r="B252" s="19" t="str">
        <f>IFERROR(INDEX(Partidos!$D$4:$D$107,MATCH($A252,Partidos!$A$4:$A$107,0)),"")</f>
        <v>Ganador 1J</v>
      </c>
      <c r="C252" s="19" t="str">
        <f>IFERROR(INDEX(Partidos!$E$4:$E$107,MATCH($A252,Partidos!$A$4:$A$107,0)),"")</f>
        <v>Ganador 2I</v>
      </c>
      <c r="D252" s="26" t="s">
        <v>264</v>
      </c>
      <c r="E252" s="19">
        <f>IFERROR(INDEX(Diego!F$4:F$107,MATCH($A252,Diego!$A$4:$A$107,0)),"")</f>
        <v>0</v>
      </c>
      <c r="F252" s="19">
        <f>IFERROR(INDEX(Diego!G$4:G$107,MATCH($A252,Diego!$A$4:$A$107,0)),"")</f>
        <v>0</v>
      </c>
      <c r="G252" s="16" t="str">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0</v>
      </c>
      <c r="I252" s="19" t="str">
        <f>IFERROR(INDEX(Partidos!$J$4:$J$107,MATCH($A252,Partidos!$A$4:$A$107,0)),"")</f>
        <v>Dieciseisavos</v>
      </c>
      <c r="J252" s="16">
        <f>IF(AND(INDEX(Partidos!$J$4:$J$107,MATCH($A252,Partidos!$A$4:$A$107,0))&lt;&gt;"Grupos",INDEX(Partidos!$H$4:$H$107,MATCH($A252,Partidos!$A$4:$A$107,0))="Finalizado",$H252&lt;&gt;"",$H252=INDEX(Partidos!$K$4:$K$107,MATCH($A252,Partidos!$A$4:$A$107,0))),1,0)</f>
        <v>0</v>
      </c>
    </row>
    <row r="253" spans="1:10" x14ac:dyDescent="0.3">
      <c r="A253" s="24">
        <v>84</v>
      </c>
      <c r="B253" s="19" t="str">
        <f>IFERROR(INDEX(Partidos!$D$4:$D$107,MATCH($A253,Partidos!$A$4:$A$107,0)),"")</f>
        <v>Ganador 1L</v>
      </c>
      <c r="C253" s="19" t="str">
        <f>IFERROR(INDEX(Partidos!$E$4:$E$107,MATCH($A253,Partidos!$A$4:$A$107,0)),"")</f>
        <v>Ganador 2K</v>
      </c>
      <c r="D253" s="24" t="s">
        <v>54</v>
      </c>
      <c r="E253" s="19">
        <f>IFERROR(INDEX(Álvaro!F$4:F$107,MATCH($A253,Álvaro!$A$4:$A$107,0)),"")</f>
        <v>0</v>
      </c>
      <c r="F253" s="19">
        <f>IFERROR(INDEX(Álvaro!G$4:G$107,MATCH($A253,Álvaro!$A$4:$A$107,0)),"")</f>
        <v>0</v>
      </c>
      <c r="G253" s="16" t="str">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0</v>
      </c>
      <c r="I253" s="19" t="str">
        <f>IFERROR(INDEX(Partidos!$J$4:$J$107,MATCH($A253,Partidos!$A$4:$A$107,0)),"")</f>
        <v>Dieciseisavos</v>
      </c>
      <c r="J253" s="16">
        <f>IF(AND(INDEX(Partidos!$J$4:$J$107,MATCH($A253,Partidos!$A$4:$A$107,0))&lt;&gt;"Grupos",INDEX(Partidos!$H$4:$H$107,MATCH($A253,Partidos!$A$4:$A$107,0))="Finalizado",$H253&lt;&gt;"",$H253=INDEX(Partidos!$K$4:$K$107,MATCH($A253,Partidos!$A$4:$A$107,0))),1,0)</f>
        <v>0</v>
      </c>
    </row>
    <row r="254" spans="1:10" x14ac:dyDescent="0.3">
      <c r="A254" s="26">
        <v>84</v>
      </c>
      <c r="B254" s="19" t="str">
        <f>IFERROR(INDEX(Partidos!$D$4:$D$107,MATCH($A254,Partidos!$A$4:$A$107,0)),"")</f>
        <v>Ganador 1L</v>
      </c>
      <c r="C254" s="19" t="str">
        <f>IFERROR(INDEX(Partidos!$E$4:$E$107,MATCH($A254,Partidos!$A$4:$A$107,0)),"")</f>
        <v>Ganador 2K</v>
      </c>
      <c r="D254" s="26" t="s">
        <v>263</v>
      </c>
      <c r="E254" s="19">
        <f>IFERROR(INDEX(Papá!F$4:F$107,MATCH($A254,Papá!$A$4:$A$107,0)),"")</f>
        <v>0</v>
      </c>
      <c r="F254" s="19">
        <f>IFERROR(INDEX(Papá!G$4:G$107,MATCH($A254,Papá!$A$4:$A$107,0)),"")</f>
        <v>0</v>
      </c>
      <c r="G254" s="16" t="str">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0</v>
      </c>
      <c r="I254" s="19" t="str">
        <f>IFERROR(INDEX(Partidos!$J$4:$J$107,MATCH($A254,Partidos!$A$4:$A$107,0)),"")</f>
        <v>Dieciseisavos</v>
      </c>
      <c r="J254" s="16">
        <f>IF(AND(INDEX(Partidos!$J$4:$J$107,MATCH($A254,Partidos!$A$4:$A$107,0))&lt;&gt;"Grupos",INDEX(Partidos!$H$4:$H$107,MATCH($A254,Partidos!$A$4:$A$107,0))="Finalizado",$H254&lt;&gt;"",$H254=INDEX(Partidos!$K$4:$K$107,MATCH($A254,Partidos!$A$4:$A$107,0))),1,0)</f>
        <v>0</v>
      </c>
    </row>
    <row r="255" spans="1:10" x14ac:dyDescent="0.3">
      <c r="A255" s="24">
        <v>84</v>
      </c>
      <c r="B255" s="19" t="str">
        <f>IFERROR(INDEX(Partidos!$D$4:$D$107,MATCH($A255,Partidos!$A$4:$A$107,0)),"")</f>
        <v>Ganador 1L</v>
      </c>
      <c r="C255" s="19" t="str">
        <f>IFERROR(INDEX(Partidos!$E$4:$E$107,MATCH($A255,Partidos!$A$4:$A$107,0)),"")</f>
        <v>Ganador 2K</v>
      </c>
      <c r="D255" s="24" t="s">
        <v>264</v>
      </c>
      <c r="E255" s="19">
        <f>IFERROR(INDEX(Diego!F$4:F$107,MATCH($A255,Diego!$A$4:$A$107,0)),"")</f>
        <v>0</v>
      </c>
      <c r="F255" s="19">
        <f>IFERROR(INDEX(Diego!G$4:G$107,MATCH($A255,Diego!$A$4:$A$107,0)),"")</f>
        <v>0</v>
      </c>
      <c r="G255" s="16" t="str">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0</v>
      </c>
      <c r="I255" s="19" t="str">
        <f>IFERROR(INDEX(Partidos!$J$4:$J$107,MATCH($A255,Partidos!$A$4:$A$107,0)),"")</f>
        <v>Dieciseisavos</v>
      </c>
      <c r="J255" s="16">
        <f>IF(AND(INDEX(Partidos!$J$4:$J$107,MATCH($A255,Partidos!$A$4:$A$107,0))&lt;&gt;"Grupos",INDEX(Partidos!$H$4:$H$107,MATCH($A255,Partidos!$A$4:$A$107,0))="Finalizado",$H255&lt;&gt;"",$H255=INDEX(Partidos!$K$4:$K$107,MATCH($A255,Partidos!$A$4:$A$107,0))),1,0)</f>
        <v>0</v>
      </c>
    </row>
    <row r="256" spans="1:10" x14ac:dyDescent="0.3">
      <c r="A256" s="26">
        <v>85</v>
      </c>
      <c r="B256" s="19" t="str">
        <f>IFERROR(INDEX(Partidos!$D$4:$D$107,MATCH($A256,Partidos!$A$4:$A$107,0)),"")</f>
        <v>Ganador 3A</v>
      </c>
      <c r="C256" s="19" t="str">
        <f>IFERROR(INDEX(Partidos!$E$4:$E$107,MATCH($A256,Partidos!$A$4:$A$107,0)),"")</f>
        <v>Ganador 3B</v>
      </c>
      <c r="D256" s="26" t="s">
        <v>54</v>
      </c>
      <c r="E256" s="19">
        <f>IFERROR(INDEX(Álvaro!F$4:F$107,MATCH($A256,Álvaro!$A$4:$A$107,0)),"")</f>
        <v>0</v>
      </c>
      <c r="F256" s="19">
        <f>IFERROR(INDEX(Álvaro!G$4:G$107,MATCH($A256,Álvaro!$A$4:$A$107,0)),"")</f>
        <v>0</v>
      </c>
      <c r="G256" s="16" t="str">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0</v>
      </c>
      <c r="I256" s="19" t="str">
        <f>IFERROR(INDEX(Partidos!$J$4:$J$107,MATCH($A256,Partidos!$A$4:$A$107,0)),"")</f>
        <v>Dieciseisavos</v>
      </c>
      <c r="J256" s="16">
        <f>IF(AND(INDEX(Partidos!$J$4:$J$107,MATCH($A256,Partidos!$A$4:$A$107,0))&lt;&gt;"Grupos",INDEX(Partidos!$H$4:$H$107,MATCH($A256,Partidos!$A$4:$A$107,0))="Finalizado",$H256&lt;&gt;"",$H256=INDEX(Partidos!$K$4:$K$107,MATCH($A256,Partidos!$A$4:$A$107,0))),1,0)</f>
        <v>0</v>
      </c>
    </row>
    <row r="257" spans="1:10" x14ac:dyDescent="0.3">
      <c r="A257" s="24">
        <v>85</v>
      </c>
      <c r="B257" s="19" t="str">
        <f>IFERROR(INDEX(Partidos!$D$4:$D$107,MATCH($A257,Partidos!$A$4:$A$107,0)),"")</f>
        <v>Ganador 3A</v>
      </c>
      <c r="C257" s="19" t="str">
        <f>IFERROR(INDEX(Partidos!$E$4:$E$107,MATCH($A257,Partidos!$A$4:$A$107,0)),"")</f>
        <v>Ganador 3B</v>
      </c>
      <c r="D257" s="24" t="s">
        <v>263</v>
      </c>
      <c r="E257" s="19">
        <f>IFERROR(INDEX(Papá!F$4:F$107,MATCH($A257,Papá!$A$4:$A$107,0)),"")</f>
        <v>0</v>
      </c>
      <c r="F257" s="19">
        <f>IFERROR(INDEX(Papá!G$4:G$107,MATCH($A257,Papá!$A$4:$A$107,0)),"")</f>
        <v>0</v>
      </c>
      <c r="G257" s="16" t="str">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0</v>
      </c>
      <c r="I257" s="19" t="str">
        <f>IFERROR(INDEX(Partidos!$J$4:$J$107,MATCH($A257,Partidos!$A$4:$A$107,0)),"")</f>
        <v>Dieciseisavos</v>
      </c>
      <c r="J257" s="16">
        <f>IF(AND(INDEX(Partidos!$J$4:$J$107,MATCH($A257,Partidos!$A$4:$A$107,0))&lt;&gt;"Grupos",INDEX(Partidos!$H$4:$H$107,MATCH($A257,Partidos!$A$4:$A$107,0))="Finalizado",$H257&lt;&gt;"",$H257=INDEX(Partidos!$K$4:$K$107,MATCH($A257,Partidos!$A$4:$A$107,0))),1,0)</f>
        <v>0</v>
      </c>
    </row>
    <row r="258" spans="1:10" x14ac:dyDescent="0.3">
      <c r="A258" s="26">
        <v>85</v>
      </c>
      <c r="B258" s="19" t="str">
        <f>IFERROR(INDEX(Partidos!$D$4:$D$107,MATCH($A258,Partidos!$A$4:$A$107,0)),"")</f>
        <v>Ganador 3A</v>
      </c>
      <c r="C258" s="19" t="str">
        <f>IFERROR(INDEX(Partidos!$E$4:$E$107,MATCH($A258,Partidos!$A$4:$A$107,0)),"")</f>
        <v>Ganador 3B</v>
      </c>
      <c r="D258" s="26" t="s">
        <v>264</v>
      </c>
      <c r="E258" s="19">
        <f>IFERROR(INDEX(Diego!F$4:F$107,MATCH($A258,Diego!$A$4:$A$107,0)),"")</f>
        <v>0</v>
      </c>
      <c r="F258" s="19">
        <f>IFERROR(INDEX(Diego!G$4:G$107,MATCH($A258,Diego!$A$4:$A$107,0)),"")</f>
        <v>0</v>
      </c>
      <c r="G258" s="16" t="str">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0</v>
      </c>
      <c r="I258" s="19" t="str">
        <f>IFERROR(INDEX(Partidos!$J$4:$J$107,MATCH($A258,Partidos!$A$4:$A$107,0)),"")</f>
        <v>Dieciseisavos</v>
      </c>
      <c r="J258" s="16">
        <f>IF(AND(INDEX(Partidos!$J$4:$J$107,MATCH($A258,Partidos!$A$4:$A$107,0))&lt;&gt;"Grupos",INDEX(Partidos!$H$4:$H$107,MATCH($A258,Partidos!$A$4:$A$107,0))="Finalizado",$H258&lt;&gt;"",$H258=INDEX(Partidos!$K$4:$K$107,MATCH($A258,Partidos!$A$4:$A$107,0))),1,0)</f>
        <v>0</v>
      </c>
    </row>
    <row r="259" spans="1:10" x14ac:dyDescent="0.3">
      <c r="A259" s="24">
        <v>86</v>
      </c>
      <c r="B259" s="19" t="str">
        <f>IFERROR(INDEX(Partidos!$D$4:$D$107,MATCH($A259,Partidos!$A$4:$A$107,0)),"")</f>
        <v>Ganador 3C</v>
      </c>
      <c r="C259" s="19" t="str">
        <f>IFERROR(INDEX(Partidos!$E$4:$E$107,MATCH($A259,Partidos!$A$4:$A$107,0)),"")</f>
        <v>Ganador 3D</v>
      </c>
      <c r="D259" s="24" t="s">
        <v>54</v>
      </c>
      <c r="E259" s="19">
        <f>IFERROR(INDEX(Álvaro!F$4:F$107,MATCH($A259,Álvaro!$A$4:$A$107,0)),"")</f>
        <v>0</v>
      </c>
      <c r="F259" s="19">
        <f>IFERROR(INDEX(Álvaro!G$4:G$107,MATCH($A259,Álvaro!$A$4:$A$107,0)),"")</f>
        <v>0</v>
      </c>
      <c r="G259" s="16" t="str">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0</v>
      </c>
      <c r="I259" s="19" t="str">
        <f>IFERROR(INDEX(Partidos!$J$4:$J$107,MATCH($A259,Partidos!$A$4:$A$107,0)),"")</f>
        <v>Dieciseisavos</v>
      </c>
      <c r="J259" s="16">
        <f>IF(AND(INDEX(Partidos!$J$4:$J$107,MATCH($A259,Partidos!$A$4:$A$107,0))&lt;&gt;"Grupos",INDEX(Partidos!$H$4:$H$107,MATCH($A259,Partidos!$A$4:$A$107,0))="Finalizado",$H259&lt;&gt;"",$H259=INDEX(Partidos!$K$4:$K$107,MATCH($A259,Partidos!$A$4:$A$107,0))),1,0)</f>
        <v>0</v>
      </c>
    </row>
    <row r="260" spans="1:10" x14ac:dyDescent="0.3">
      <c r="A260" s="26">
        <v>86</v>
      </c>
      <c r="B260" s="19" t="str">
        <f>IFERROR(INDEX(Partidos!$D$4:$D$107,MATCH($A260,Partidos!$A$4:$A$107,0)),"")</f>
        <v>Ganador 3C</v>
      </c>
      <c r="C260" s="19" t="str">
        <f>IFERROR(INDEX(Partidos!$E$4:$E$107,MATCH($A260,Partidos!$A$4:$A$107,0)),"")</f>
        <v>Ganador 3D</v>
      </c>
      <c r="D260" s="26" t="s">
        <v>263</v>
      </c>
      <c r="E260" s="19">
        <f>IFERROR(INDEX(Papá!F$4:F$107,MATCH($A260,Papá!$A$4:$A$107,0)),"")</f>
        <v>0</v>
      </c>
      <c r="F260" s="19">
        <f>IFERROR(INDEX(Papá!G$4:G$107,MATCH($A260,Papá!$A$4:$A$107,0)),"")</f>
        <v>0</v>
      </c>
      <c r="G260" s="16" t="str">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0</v>
      </c>
      <c r="I260" s="19" t="str">
        <f>IFERROR(INDEX(Partidos!$J$4:$J$107,MATCH($A260,Partidos!$A$4:$A$107,0)),"")</f>
        <v>Dieciseisavos</v>
      </c>
      <c r="J260" s="16">
        <f>IF(AND(INDEX(Partidos!$J$4:$J$107,MATCH($A260,Partidos!$A$4:$A$107,0))&lt;&gt;"Grupos",INDEX(Partidos!$H$4:$H$107,MATCH($A260,Partidos!$A$4:$A$107,0))="Finalizado",$H260&lt;&gt;"",$H260=INDEX(Partidos!$K$4:$K$107,MATCH($A260,Partidos!$A$4:$A$107,0))),1,0)</f>
        <v>0</v>
      </c>
    </row>
    <row r="261" spans="1:10" x14ac:dyDescent="0.3">
      <c r="A261" s="24">
        <v>86</v>
      </c>
      <c r="B261" s="19" t="str">
        <f>IFERROR(INDEX(Partidos!$D$4:$D$107,MATCH($A261,Partidos!$A$4:$A$107,0)),"")</f>
        <v>Ganador 3C</v>
      </c>
      <c r="C261" s="19" t="str">
        <f>IFERROR(INDEX(Partidos!$E$4:$E$107,MATCH($A261,Partidos!$A$4:$A$107,0)),"")</f>
        <v>Ganador 3D</v>
      </c>
      <c r="D261" s="24" t="s">
        <v>264</v>
      </c>
      <c r="E261" s="19">
        <f>IFERROR(INDEX(Diego!F$4:F$107,MATCH($A261,Diego!$A$4:$A$107,0)),"")</f>
        <v>0</v>
      </c>
      <c r="F261" s="19">
        <f>IFERROR(INDEX(Diego!G$4:G$107,MATCH($A261,Diego!$A$4:$A$107,0)),"")</f>
        <v>0</v>
      </c>
      <c r="G261" s="16" t="str">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0</v>
      </c>
      <c r="I261" s="19" t="str">
        <f>IFERROR(INDEX(Partidos!$J$4:$J$107,MATCH($A261,Partidos!$A$4:$A$107,0)),"")</f>
        <v>Dieciseisavos</v>
      </c>
      <c r="J261" s="16">
        <f>IF(AND(INDEX(Partidos!$J$4:$J$107,MATCH($A261,Partidos!$A$4:$A$107,0))&lt;&gt;"Grupos",INDEX(Partidos!$H$4:$H$107,MATCH($A261,Partidos!$A$4:$A$107,0))="Finalizado",$H261&lt;&gt;"",$H261=INDEX(Partidos!$K$4:$K$107,MATCH($A261,Partidos!$A$4:$A$107,0))),1,0)</f>
        <v>0</v>
      </c>
    </row>
    <row r="262" spans="1:10" x14ac:dyDescent="0.3">
      <c r="A262" s="26">
        <v>87</v>
      </c>
      <c r="B262" s="19" t="str">
        <f>IFERROR(INDEX(Partidos!$D$4:$D$107,MATCH($A262,Partidos!$A$4:$A$107,0)),"")</f>
        <v>Ganador 3E</v>
      </c>
      <c r="C262" s="19" t="str">
        <f>IFERROR(INDEX(Partidos!$E$4:$E$107,MATCH($A262,Partidos!$A$4:$A$107,0)),"")</f>
        <v>Ganador 3F</v>
      </c>
      <c r="D262" s="26" t="s">
        <v>54</v>
      </c>
      <c r="E262" s="19">
        <f>IFERROR(INDEX(Álvaro!F$4:F$107,MATCH($A262,Álvaro!$A$4:$A$107,0)),"")</f>
        <v>0</v>
      </c>
      <c r="F262" s="19">
        <f>IFERROR(INDEX(Álvaro!G$4:G$107,MATCH($A262,Álvaro!$A$4:$A$107,0)),"")</f>
        <v>0</v>
      </c>
      <c r="G262" s="16" t="str">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0</v>
      </c>
      <c r="I262" s="19" t="str">
        <f>IFERROR(INDEX(Partidos!$J$4:$J$107,MATCH($A262,Partidos!$A$4:$A$107,0)),"")</f>
        <v>Dieciseisavos</v>
      </c>
      <c r="J262" s="16">
        <f>IF(AND(INDEX(Partidos!$J$4:$J$107,MATCH($A262,Partidos!$A$4:$A$107,0))&lt;&gt;"Grupos",INDEX(Partidos!$H$4:$H$107,MATCH($A262,Partidos!$A$4:$A$107,0))="Finalizado",$H262&lt;&gt;"",$H262=INDEX(Partidos!$K$4:$K$107,MATCH($A262,Partidos!$A$4:$A$107,0))),1,0)</f>
        <v>0</v>
      </c>
    </row>
    <row r="263" spans="1:10" x14ac:dyDescent="0.3">
      <c r="A263" s="24">
        <v>87</v>
      </c>
      <c r="B263" s="19" t="str">
        <f>IFERROR(INDEX(Partidos!$D$4:$D$107,MATCH($A263,Partidos!$A$4:$A$107,0)),"")</f>
        <v>Ganador 3E</v>
      </c>
      <c r="C263" s="19" t="str">
        <f>IFERROR(INDEX(Partidos!$E$4:$E$107,MATCH($A263,Partidos!$A$4:$A$107,0)),"")</f>
        <v>Ganador 3F</v>
      </c>
      <c r="D263" s="24" t="s">
        <v>263</v>
      </c>
      <c r="E263" s="19">
        <f>IFERROR(INDEX(Papá!F$4:F$107,MATCH($A263,Papá!$A$4:$A$107,0)),"")</f>
        <v>0</v>
      </c>
      <c r="F263" s="19">
        <f>IFERROR(INDEX(Papá!G$4:G$107,MATCH($A263,Papá!$A$4:$A$107,0)),"")</f>
        <v>0</v>
      </c>
      <c r="G263" s="16" t="str">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0</v>
      </c>
      <c r="I263" s="19" t="str">
        <f>IFERROR(INDEX(Partidos!$J$4:$J$107,MATCH($A263,Partidos!$A$4:$A$107,0)),"")</f>
        <v>Dieciseisavos</v>
      </c>
      <c r="J263" s="16">
        <f>IF(AND(INDEX(Partidos!$J$4:$J$107,MATCH($A263,Partidos!$A$4:$A$107,0))&lt;&gt;"Grupos",INDEX(Partidos!$H$4:$H$107,MATCH($A263,Partidos!$A$4:$A$107,0))="Finalizado",$H263&lt;&gt;"",$H263=INDEX(Partidos!$K$4:$K$107,MATCH($A263,Partidos!$A$4:$A$107,0))),1,0)</f>
        <v>0</v>
      </c>
    </row>
    <row r="264" spans="1:10" x14ac:dyDescent="0.3">
      <c r="A264" s="26">
        <v>87</v>
      </c>
      <c r="B264" s="19" t="str">
        <f>IFERROR(INDEX(Partidos!$D$4:$D$107,MATCH($A264,Partidos!$A$4:$A$107,0)),"")</f>
        <v>Ganador 3E</v>
      </c>
      <c r="C264" s="19" t="str">
        <f>IFERROR(INDEX(Partidos!$E$4:$E$107,MATCH($A264,Partidos!$A$4:$A$107,0)),"")</f>
        <v>Ganador 3F</v>
      </c>
      <c r="D264" s="26" t="s">
        <v>264</v>
      </c>
      <c r="E264" s="19">
        <f>IFERROR(INDEX(Diego!F$4:F$107,MATCH($A264,Diego!$A$4:$A$107,0)),"")</f>
        <v>0</v>
      </c>
      <c r="F264" s="19">
        <f>IFERROR(INDEX(Diego!G$4:G$107,MATCH($A264,Diego!$A$4:$A$107,0)),"")</f>
        <v>0</v>
      </c>
      <c r="G264" s="16" t="str">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0</v>
      </c>
      <c r="I264" s="19" t="str">
        <f>IFERROR(INDEX(Partidos!$J$4:$J$107,MATCH($A264,Partidos!$A$4:$A$107,0)),"")</f>
        <v>Dieciseisavos</v>
      </c>
      <c r="J264" s="16">
        <f>IF(AND(INDEX(Partidos!$J$4:$J$107,MATCH($A264,Partidos!$A$4:$A$107,0))&lt;&gt;"Grupos",INDEX(Partidos!$H$4:$H$107,MATCH($A264,Partidos!$A$4:$A$107,0))="Finalizado",$H264&lt;&gt;"",$H264=INDEX(Partidos!$K$4:$K$107,MATCH($A264,Partidos!$A$4:$A$107,0))),1,0)</f>
        <v>0</v>
      </c>
    </row>
    <row r="265" spans="1:10" x14ac:dyDescent="0.3">
      <c r="A265" s="24">
        <v>88</v>
      </c>
      <c r="B265" s="19" t="str">
        <f>IFERROR(INDEX(Partidos!$D$4:$D$107,MATCH($A265,Partidos!$A$4:$A$107,0)),"")</f>
        <v>Ganador 3G</v>
      </c>
      <c r="C265" s="19" t="str">
        <f>IFERROR(INDEX(Partidos!$E$4:$E$107,MATCH($A265,Partidos!$A$4:$A$107,0)),"")</f>
        <v>Ganador 3H</v>
      </c>
      <c r="D265" s="24" t="s">
        <v>54</v>
      </c>
      <c r="E265" s="19">
        <f>IFERROR(INDEX(Álvaro!F$4:F$107,MATCH($A265,Álvaro!$A$4:$A$107,0)),"")</f>
        <v>0</v>
      </c>
      <c r="F265" s="19">
        <f>IFERROR(INDEX(Álvaro!G$4:G$107,MATCH($A265,Álvaro!$A$4:$A$107,0)),"")</f>
        <v>0</v>
      </c>
      <c r="G265" s="16" t="str">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0</v>
      </c>
      <c r="I265" s="19" t="str">
        <f>IFERROR(INDEX(Partidos!$J$4:$J$107,MATCH($A265,Partidos!$A$4:$A$107,0)),"")</f>
        <v>Dieciseisavos</v>
      </c>
      <c r="J265" s="16">
        <f>IF(AND(INDEX(Partidos!$J$4:$J$107,MATCH($A265,Partidos!$A$4:$A$107,0))&lt;&gt;"Grupos",INDEX(Partidos!$H$4:$H$107,MATCH($A265,Partidos!$A$4:$A$107,0))="Finalizado",$H265&lt;&gt;"",$H265=INDEX(Partidos!$K$4:$K$107,MATCH($A265,Partidos!$A$4:$A$107,0))),1,0)</f>
        <v>0</v>
      </c>
    </row>
    <row r="266" spans="1:10" x14ac:dyDescent="0.3">
      <c r="A266" s="26">
        <v>88</v>
      </c>
      <c r="B266" s="19" t="str">
        <f>IFERROR(INDEX(Partidos!$D$4:$D$107,MATCH($A266,Partidos!$A$4:$A$107,0)),"")</f>
        <v>Ganador 3G</v>
      </c>
      <c r="C266" s="19" t="str">
        <f>IFERROR(INDEX(Partidos!$E$4:$E$107,MATCH($A266,Partidos!$A$4:$A$107,0)),"")</f>
        <v>Ganador 3H</v>
      </c>
      <c r="D266" s="26" t="s">
        <v>263</v>
      </c>
      <c r="E266" s="19">
        <f>IFERROR(INDEX(Papá!F$4:F$107,MATCH($A266,Papá!$A$4:$A$107,0)),"")</f>
        <v>0</v>
      </c>
      <c r="F266" s="19">
        <f>IFERROR(INDEX(Papá!G$4:G$107,MATCH($A266,Papá!$A$4:$A$107,0)),"")</f>
        <v>0</v>
      </c>
      <c r="G266" s="16" t="str">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0</v>
      </c>
      <c r="I266" s="19" t="str">
        <f>IFERROR(INDEX(Partidos!$J$4:$J$107,MATCH($A266,Partidos!$A$4:$A$107,0)),"")</f>
        <v>Dieciseisavos</v>
      </c>
      <c r="J266" s="16">
        <f>IF(AND(INDEX(Partidos!$J$4:$J$107,MATCH($A266,Partidos!$A$4:$A$107,0))&lt;&gt;"Grupos",INDEX(Partidos!$H$4:$H$107,MATCH($A266,Partidos!$A$4:$A$107,0))="Finalizado",$H266&lt;&gt;"",$H266=INDEX(Partidos!$K$4:$K$107,MATCH($A266,Partidos!$A$4:$A$107,0))),1,0)</f>
        <v>0</v>
      </c>
    </row>
    <row r="267" spans="1:10" x14ac:dyDescent="0.3">
      <c r="A267" s="24">
        <v>88</v>
      </c>
      <c r="B267" s="19" t="str">
        <f>IFERROR(INDEX(Partidos!$D$4:$D$107,MATCH($A267,Partidos!$A$4:$A$107,0)),"")</f>
        <v>Ganador 3G</v>
      </c>
      <c r="C267" s="19" t="str">
        <f>IFERROR(INDEX(Partidos!$E$4:$E$107,MATCH($A267,Partidos!$A$4:$A$107,0)),"")</f>
        <v>Ganador 3H</v>
      </c>
      <c r="D267" s="24" t="s">
        <v>264</v>
      </c>
      <c r="E267" s="19">
        <f>IFERROR(INDEX(Diego!F$4:F$107,MATCH($A267,Diego!$A$4:$A$107,0)),"")</f>
        <v>0</v>
      </c>
      <c r="F267" s="19">
        <f>IFERROR(INDEX(Diego!G$4:G$107,MATCH($A267,Diego!$A$4:$A$107,0)),"")</f>
        <v>0</v>
      </c>
      <c r="G267" s="16" t="str">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0</v>
      </c>
      <c r="I267" s="19" t="str">
        <f>IFERROR(INDEX(Partidos!$J$4:$J$107,MATCH($A267,Partidos!$A$4:$A$107,0)),"")</f>
        <v>Dieciseisavos</v>
      </c>
      <c r="J267" s="16">
        <f>IF(AND(INDEX(Partidos!$J$4:$J$107,MATCH($A267,Partidos!$A$4:$A$107,0))&lt;&gt;"Grupos",INDEX(Partidos!$H$4:$H$107,MATCH($A267,Partidos!$A$4:$A$107,0))="Finalizado",$H267&lt;&gt;"",$H267=INDEX(Partidos!$K$4:$K$107,MATCH($A267,Partidos!$A$4:$A$107,0))),1,0)</f>
        <v>0</v>
      </c>
    </row>
    <row r="268" spans="1:10" x14ac:dyDescent="0.3">
      <c r="A268" s="26">
        <v>89</v>
      </c>
      <c r="B268" s="19" t="str">
        <f>IFERROR(INDEX(Partidos!$D$4:$D$107,MATCH($A268,Partidos!$A$4:$A$107,0)),"")</f>
        <v>Ganador Octavos 1</v>
      </c>
      <c r="C268" s="19" t="str">
        <f>IFERROR(INDEX(Partidos!$E$4:$E$107,MATCH($A268,Partidos!$A$4:$A$107,0)),"")</f>
        <v>Ganador Octavos 2</v>
      </c>
      <c r="D268" s="26" t="s">
        <v>54</v>
      </c>
      <c r="E268" s="19">
        <f>IFERROR(INDEX(Álvaro!F$4:F$107,MATCH($A268,Álvaro!$A$4:$A$107,0)),"")</f>
        <v>0</v>
      </c>
      <c r="F268" s="19">
        <f>IFERROR(INDEX(Álvaro!G$4:G$107,MATCH($A268,Álvaro!$A$4:$A$107,0)),"")</f>
        <v>0</v>
      </c>
      <c r="G268" s="16" t="str">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0</v>
      </c>
      <c r="I268" s="19" t="str">
        <f>IFERROR(INDEX(Partidos!$J$4:$J$107,MATCH($A268,Partidos!$A$4:$A$107,0)),"")</f>
        <v>Octavos</v>
      </c>
      <c r="J268" s="16">
        <f>IF(AND(INDEX(Partidos!$J$4:$J$107,MATCH($A268,Partidos!$A$4:$A$107,0))&lt;&gt;"Grupos",INDEX(Partidos!$H$4:$H$107,MATCH($A268,Partidos!$A$4:$A$107,0))="Finalizado",$H268&lt;&gt;"",$H268=INDEX(Partidos!$K$4:$K$107,MATCH($A268,Partidos!$A$4:$A$107,0))),1,0)</f>
        <v>0</v>
      </c>
    </row>
    <row r="269" spans="1:10" x14ac:dyDescent="0.3">
      <c r="A269" s="24">
        <v>89</v>
      </c>
      <c r="B269" s="19" t="str">
        <f>IFERROR(INDEX(Partidos!$D$4:$D$107,MATCH($A269,Partidos!$A$4:$A$107,0)),"")</f>
        <v>Ganador Octavos 1</v>
      </c>
      <c r="C269" s="19" t="str">
        <f>IFERROR(INDEX(Partidos!$E$4:$E$107,MATCH($A269,Partidos!$A$4:$A$107,0)),"")</f>
        <v>Ganador Octavos 2</v>
      </c>
      <c r="D269" s="24" t="s">
        <v>263</v>
      </c>
      <c r="E269" s="19">
        <f>IFERROR(INDEX(Papá!F$4:F$107,MATCH($A269,Papá!$A$4:$A$107,0)),"")</f>
        <v>0</v>
      </c>
      <c r="F269" s="19">
        <f>IFERROR(INDEX(Papá!G$4:G$107,MATCH($A269,Papá!$A$4:$A$107,0)),"")</f>
        <v>0</v>
      </c>
      <c r="G269" s="16" t="str">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0</v>
      </c>
      <c r="I269" s="19" t="str">
        <f>IFERROR(INDEX(Partidos!$J$4:$J$107,MATCH($A269,Partidos!$A$4:$A$107,0)),"")</f>
        <v>Octavos</v>
      </c>
      <c r="J269" s="16">
        <f>IF(AND(INDEX(Partidos!$J$4:$J$107,MATCH($A269,Partidos!$A$4:$A$107,0))&lt;&gt;"Grupos",INDEX(Partidos!$H$4:$H$107,MATCH($A269,Partidos!$A$4:$A$107,0))="Finalizado",$H269&lt;&gt;"",$H269=INDEX(Partidos!$K$4:$K$107,MATCH($A269,Partidos!$A$4:$A$107,0))),1,0)</f>
        <v>0</v>
      </c>
    </row>
    <row r="270" spans="1:10" x14ac:dyDescent="0.3">
      <c r="A270" s="26">
        <v>89</v>
      </c>
      <c r="B270" s="19" t="str">
        <f>IFERROR(INDEX(Partidos!$D$4:$D$107,MATCH($A270,Partidos!$A$4:$A$107,0)),"")</f>
        <v>Ganador Octavos 1</v>
      </c>
      <c r="C270" s="19" t="str">
        <f>IFERROR(INDEX(Partidos!$E$4:$E$107,MATCH($A270,Partidos!$A$4:$A$107,0)),"")</f>
        <v>Ganador Octavos 2</v>
      </c>
      <c r="D270" s="26" t="s">
        <v>264</v>
      </c>
      <c r="E270" s="19">
        <f>IFERROR(INDEX(Diego!F$4:F$107,MATCH($A270,Diego!$A$4:$A$107,0)),"")</f>
        <v>0</v>
      </c>
      <c r="F270" s="19">
        <f>IFERROR(INDEX(Diego!G$4:G$107,MATCH($A270,Diego!$A$4:$A$107,0)),"")</f>
        <v>0</v>
      </c>
      <c r="G270" s="16" t="str">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0</v>
      </c>
      <c r="I270" s="19" t="str">
        <f>IFERROR(INDEX(Partidos!$J$4:$J$107,MATCH($A270,Partidos!$A$4:$A$107,0)),"")</f>
        <v>Octavos</v>
      </c>
      <c r="J270" s="16">
        <f>IF(AND(INDEX(Partidos!$J$4:$J$107,MATCH($A270,Partidos!$A$4:$A$107,0))&lt;&gt;"Grupos",INDEX(Partidos!$H$4:$H$107,MATCH($A270,Partidos!$A$4:$A$107,0))="Finalizado",$H270&lt;&gt;"",$H270=INDEX(Partidos!$K$4:$K$107,MATCH($A270,Partidos!$A$4:$A$107,0))),1,0)</f>
        <v>0</v>
      </c>
    </row>
    <row r="271" spans="1:10" x14ac:dyDescent="0.3">
      <c r="A271" s="24">
        <v>90</v>
      </c>
      <c r="B271" s="19" t="str">
        <f>IFERROR(INDEX(Partidos!$D$4:$D$107,MATCH($A271,Partidos!$A$4:$A$107,0)),"")</f>
        <v>Ganador Octavos 3</v>
      </c>
      <c r="C271" s="19" t="str">
        <f>IFERROR(INDEX(Partidos!$E$4:$E$107,MATCH($A271,Partidos!$A$4:$A$107,0)),"")</f>
        <v>Ganador Octavos 4</v>
      </c>
      <c r="D271" s="24" t="s">
        <v>54</v>
      </c>
      <c r="E271" s="19">
        <f>IFERROR(INDEX(Álvaro!F$4:F$107,MATCH($A271,Álvaro!$A$4:$A$107,0)),"")</f>
        <v>0</v>
      </c>
      <c r="F271" s="19">
        <f>IFERROR(INDEX(Álvaro!G$4:G$107,MATCH($A271,Álvaro!$A$4:$A$107,0)),"")</f>
        <v>0</v>
      </c>
      <c r="G271" s="16" t="str">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0</v>
      </c>
      <c r="I271" s="19" t="str">
        <f>IFERROR(INDEX(Partidos!$J$4:$J$107,MATCH($A271,Partidos!$A$4:$A$107,0)),"")</f>
        <v>Octavos</v>
      </c>
      <c r="J271" s="16">
        <f>IF(AND(INDEX(Partidos!$J$4:$J$107,MATCH($A271,Partidos!$A$4:$A$107,0))&lt;&gt;"Grupos",INDEX(Partidos!$H$4:$H$107,MATCH($A271,Partidos!$A$4:$A$107,0))="Finalizado",$H271&lt;&gt;"",$H271=INDEX(Partidos!$K$4:$K$107,MATCH($A271,Partidos!$A$4:$A$107,0))),1,0)</f>
        <v>0</v>
      </c>
    </row>
    <row r="272" spans="1:10" x14ac:dyDescent="0.3">
      <c r="A272" s="26">
        <v>90</v>
      </c>
      <c r="B272" s="19" t="str">
        <f>IFERROR(INDEX(Partidos!$D$4:$D$107,MATCH($A272,Partidos!$A$4:$A$107,0)),"")</f>
        <v>Ganador Octavos 3</v>
      </c>
      <c r="C272" s="19" t="str">
        <f>IFERROR(INDEX(Partidos!$E$4:$E$107,MATCH($A272,Partidos!$A$4:$A$107,0)),"")</f>
        <v>Ganador Octavos 4</v>
      </c>
      <c r="D272" s="26" t="s">
        <v>263</v>
      </c>
      <c r="E272" s="19">
        <f>IFERROR(INDEX(Papá!F$4:F$107,MATCH($A272,Papá!$A$4:$A$107,0)),"")</f>
        <v>0</v>
      </c>
      <c r="F272" s="19">
        <f>IFERROR(INDEX(Papá!G$4:G$107,MATCH($A272,Papá!$A$4:$A$107,0)),"")</f>
        <v>0</v>
      </c>
      <c r="G272" s="16" t="str">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0</v>
      </c>
      <c r="I272" s="19" t="str">
        <f>IFERROR(INDEX(Partidos!$J$4:$J$107,MATCH($A272,Partidos!$A$4:$A$107,0)),"")</f>
        <v>Octavos</v>
      </c>
      <c r="J272" s="16">
        <f>IF(AND(INDEX(Partidos!$J$4:$J$107,MATCH($A272,Partidos!$A$4:$A$107,0))&lt;&gt;"Grupos",INDEX(Partidos!$H$4:$H$107,MATCH($A272,Partidos!$A$4:$A$107,0))="Finalizado",$H272&lt;&gt;"",$H272=INDEX(Partidos!$K$4:$K$107,MATCH($A272,Partidos!$A$4:$A$107,0))),1,0)</f>
        <v>0</v>
      </c>
    </row>
    <row r="273" spans="1:10" x14ac:dyDescent="0.3">
      <c r="A273" s="24">
        <v>90</v>
      </c>
      <c r="B273" s="19" t="str">
        <f>IFERROR(INDEX(Partidos!$D$4:$D$107,MATCH($A273,Partidos!$A$4:$A$107,0)),"")</f>
        <v>Ganador Octavos 3</v>
      </c>
      <c r="C273" s="19" t="str">
        <f>IFERROR(INDEX(Partidos!$E$4:$E$107,MATCH($A273,Partidos!$A$4:$A$107,0)),"")</f>
        <v>Ganador Octavos 4</v>
      </c>
      <c r="D273" s="24" t="s">
        <v>264</v>
      </c>
      <c r="E273" s="19">
        <f>IFERROR(INDEX(Diego!F$4:F$107,MATCH($A273,Diego!$A$4:$A$107,0)),"")</f>
        <v>0</v>
      </c>
      <c r="F273" s="19">
        <f>IFERROR(INDEX(Diego!G$4:G$107,MATCH($A273,Diego!$A$4:$A$107,0)),"")</f>
        <v>0</v>
      </c>
      <c r="G273" s="16" t="str">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0</v>
      </c>
      <c r="I273" s="19" t="str">
        <f>IFERROR(INDEX(Partidos!$J$4:$J$107,MATCH($A273,Partidos!$A$4:$A$107,0)),"")</f>
        <v>Octavos</v>
      </c>
      <c r="J273" s="16">
        <f>IF(AND(INDEX(Partidos!$J$4:$J$107,MATCH($A273,Partidos!$A$4:$A$107,0))&lt;&gt;"Grupos",INDEX(Partidos!$H$4:$H$107,MATCH($A273,Partidos!$A$4:$A$107,0))="Finalizado",$H273&lt;&gt;"",$H273=INDEX(Partidos!$K$4:$K$107,MATCH($A273,Partidos!$A$4:$A$107,0))),1,0)</f>
        <v>0</v>
      </c>
    </row>
    <row r="274" spans="1:10" x14ac:dyDescent="0.3">
      <c r="A274" s="26">
        <v>91</v>
      </c>
      <c r="B274" s="19" t="str">
        <f>IFERROR(INDEX(Partidos!$D$4:$D$107,MATCH($A274,Partidos!$A$4:$A$107,0)),"")</f>
        <v>Ganador Octavos 5</v>
      </c>
      <c r="C274" s="19" t="str">
        <f>IFERROR(INDEX(Partidos!$E$4:$E$107,MATCH($A274,Partidos!$A$4:$A$107,0)),"")</f>
        <v>Ganador Octavos 6</v>
      </c>
      <c r="D274" s="26" t="s">
        <v>54</v>
      </c>
      <c r="E274" s="19">
        <f>IFERROR(INDEX(Álvaro!F$4:F$107,MATCH($A274,Álvaro!$A$4:$A$107,0)),"")</f>
        <v>0</v>
      </c>
      <c r="F274" s="19">
        <f>IFERROR(INDEX(Álvaro!G$4:G$107,MATCH($A274,Álvaro!$A$4:$A$107,0)),"")</f>
        <v>0</v>
      </c>
      <c r="G274" s="16" t="str">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0</v>
      </c>
      <c r="I274" s="19" t="str">
        <f>IFERROR(INDEX(Partidos!$J$4:$J$107,MATCH($A274,Partidos!$A$4:$A$107,0)),"")</f>
        <v>Octavos</v>
      </c>
      <c r="J274" s="16">
        <f>IF(AND(INDEX(Partidos!$J$4:$J$107,MATCH($A274,Partidos!$A$4:$A$107,0))&lt;&gt;"Grupos",INDEX(Partidos!$H$4:$H$107,MATCH($A274,Partidos!$A$4:$A$107,0))="Finalizado",$H274&lt;&gt;"",$H274=INDEX(Partidos!$K$4:$K$107,MATCH($A274,Partidos!$A$4:$A$107,0))),1,0)</f>
        <v>0</v>
      </c>
    </row>
    <row r="275" spans="1:10" x14ac:dyDescent="0.3">
      <c r="A275" s="24">
        <v>91</v>
      </c>
      <c r="B275" s="19" t="str">
        <f>IFERROR(INDEX(Partidos!$D$4:$D$107,MATCH($A275,Partidos!$A$4:$A$107,0)),"")</f>
        <v>Ganador Octavos 5</v>
      </c>
      <c r="C275" s="19" t="str">
        <f>IFERROR(INDEX(Partidos!$E$4:$E$107,MATCH($A275,Partidos!$A$4:$A$107,0)),"")</f>
        <v>Ganador Octavos 6</v>
      </c>
      <c r="D275" s="24" t="s">
        <v>263</v>
      </c>
      <c r="E275" s="19">
        <f>IFERROR(INDEX(Papá!F$4:F$107,MATCH($A275,Papá!$A$4:$A$107,0)),"")</f>
        <v>0</v>
      </c>
      <c r="F275" s="19">
        <f>IFERROR(INDEX(Papá!G$4:G$107,MATCH($A275,Papá!$A$4:$A$107,0)),"")</f>
        <v>0</v>
      </c>
      <c r="G275" s="16" t="str">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0</v>
      </c>
      <c r="I275" s="19" t="str">
        <f>IFERROR(INDEX(Partidos!$J$4:$J$107,MATCH($A275,Partidos!$A$4:$A$107,0)),"")</f>
        <v>Octavos</v>
      </c>
      <c r="J275" s="16">
        <f>IF(AND(INDEX(Partidos!$J$4:$J$107,MATCH($A275,Partidos!$A$4:$A$107,0))&lt;&gt;"Grupos",INDEX(Partidos!$H$4:$H$107,MATCH($A275,Partidos!$A$4:$A$107,0))="Finalizado",$H275&lt;&gt;"",$H275=INDEX(Partidos!$K$4:$K$107,MATCH($A275,Partidos!$A$4:$A$107,0))),1,0)</f>
        <v>0</v>
      </c>
    </row>
    <row r="276" spans="1:10" x14ac:dyDescent="0.3">
      <c r="A276" s="26">
        <v>91</v>
      </c>
      <c r="B276" s="19" t="str">
        <f>IFERROR(INDEX(Partidos!$D$4:$D$107,MATCH($A276,Partidos!$A$4:$A$107,0)),"")</f>
        <v>Ganador Octavos 5</v>
      </c>
      <c r="C276" s="19" t="str">
        <f>IFERROR(INDEX(Partidos!$E$4:$E$107,MATCH($A276,Partidos!$A$4:$A$107,0)),"")</f>
        <v>Ganador Octavos 6</v>
      </c>
      <c r="D276" s="26" t="s">
        <v>264</v>
      </c>
      <c r="E276" s="19">
        <f>IFERROR(INDEX(Diego!F$4:F$107,MATCH($A276,Diego!$A$4:$A$107,0)),"")</f>
        <v>0</v>
      </c>
      <c r="F276" s="19">
        <f>IFERROR(INDEX(Diego!G$4:G$107,MATCH($A276,Diego!$A$4:$A$107,0)),"")</f>
        <v>0</v>
      </c>
      <c r="G276" s="16" t="str">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0</v>
      </c>
      <c r="I276" s="19" t="str">
        <f>IFERROR(INDEX(Partidos!$J$4:$J$107,MATCH($A276,Partidos!$A$4:$A$107,0)),"")</f>
        <v>Octavos</v>
      </c>
      <c r="J276" s="16">
        <f>IF(AND(INDEX(Partidos!$J$4:$J$107,MATCH($A276,Partidos!$A$4:$A$107,0))&lt;&gt;"Grupos",INDEX(Partidos!$H$4:$H$107,MATCH($A276,Partidos!$A$4:$A$107,0))="Finalizado",$H276&lt;&gt;"",$H276=INDEX(Partidos!$K$4:$K$107,MATCH($A276,Partidos!$A$4:$A$107,0))),1,0)</f>
        <v>0</v>
      </c>
    </row>
    <row r="277" spans="1:10" x14ac:dyDescent="0.3">
      <c r="A277" s="24">
        <v>92</v>
      </c>
      <c r="B277" s="19" t="str">
        <f>IFERROR(INDEX(Partidos!$D$4:$D$107,MATCH($A277,Partidos!$A$4:$A$107,0)),"")</f>
        <v>Ganador Octavos 7</v>
      </c>
      <c r="C277" s="19" t="str">
        <f>IFERROR(INDEX(Partidos!$E$4:$E$107,MATCH($A277,Partidos!$A$4:$A$107,0)),"")</f>
        <v>Ganador Octavos 8</v>
      </c>
      <c r="D277" s="24" t="s">
        <v>54</v>
      </c>
      <c r="E277" s="19">
        <f>IFERROR(INDEX(Álvaro!F$4:F$107,MATCH($A277,Álvaro!$A$4:$A$107,0)),"")</f>
        <v>0</v>
      </c>
      <c r="F277" s="19">
        <f>IFERROR(INDEX(Álvaro!G$4:G$107,MATCH($A277,Álvaro!$A$4:$A$107,0)),"")</f>
        <v>0</v>
      </c>
      <c r="G277" s="16" t="str">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0</v>
      </c>
      <c r="I277" s="19" t="str">
        <f>IFERROR(INDEX(Partidos!$J$4:$J$107,MATCH($A277,Partidos!$A$4:$A$107,0)),"")</f>
        <v>Octavos</v>
      </c>
      <c r="J277" s="16">
        <f>IF(AND(INDEX(Partidos!$J$4:$J$107,MATCH($A277,Partidos!$A$4:$A$107,0))&lt;&gt;"Grupos",INDEX(Partidos!$H$4:$H$107,MATCH($A277,Partidos!$A$4:$A$107,0))="Finalizado",$H277&lt;&gt;"",$H277=INDEX(Partidos!$K$4:$K$107,MATCH($A277,Partidos!$A$4:$A$107,0))),1,0)</f>
        <v>0</v>
      </c>
    </row>
    <row r="278" spans="1:10" x14ac:dyDescent="0.3">
      <c r="A278" s="26">
        <v>92</v>
      </c>
      <c r="B278" s="19" t="str">
        <f>IFERROR(INDEX(Partidos!$D$4:$D$107,MATCH($A278,Partidos!$A$4:$A$107,0)),"")</f>
        <v>Ganador Octavos 7</v>
      </c>
      <c r="C278" s="19" t="str">
        <f>IFERROR(INDEX(Partidos!$E$4:$E$107,MATCH($A278,Partidos!$A$4:$A$107,0)),"")</f>
        <v>Ganador Octavos 8</v>
      </c>
      <c r="D278" s="26" t="s">
        <v>263</v>
      </c>
      <c r="E278" s="19">
        <f>IFERROR(INDEX(Papá!F$4:F$107,MATCH($A278,Papá!$A$4:$A$107,0)),"")</f>
        <v>0</v>
      </c>
      <c r="F278" s="19">
        <f>IFERROR(INDEX(Papá!G$4:G$107,MATCH($A278,Papá!$A$4:$A$107,0)),"")</f>
        <v>0</v>
      </c>
      <c r="G278" s="16" t="str">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0</v>
      </c>
      <c r="I278" s="19" t="str">
        <f>IFERROR(INDEX(Partidos!$J$4:$J$107,MATCH($A278,Partidos!$A$4:$A$107,0)),"")</f>
        <v>Octavos</v>
      </c>
      <c r="J278" s="16">
        <f>IF(AND(INDEX(Partidos!$J$4:$J$107,MATCH($A278,Partidos!$A$4:$A$107,0))&lt;&gt;"Grupos",INDEX(Partidos!$H$4:$H$107,MATCH($A278,Partidos!$A$4:$A$107,0))="Finalizado",$H278&lt;&gt;"",$H278=INDEX(Partidos!$K$4:$K$107,MATCH($A278,Partidos!$A$4:$A$107,0))),1,0)</f>
        <v>0</v>
      </c>
    </row>
    <row r="279" spans="1:10" x14ac:dyDescent="0.3">
      <c r="A279" s="24">
        <v>92</v>
      </c>
      <c r="B279" s="19" t="str">
        <f>IFERROR(INDEX(Partidos!$D$4:$D$107,MATCH($A279,Partidos!$A$4:$A$107,0)),"")</f>
        <v>Ganador Octavos 7</v>
      </c>
      <c r="C279" s="19" t="str">
        <f>IFERROR(INDEX(Partidos!$E$4:$E$107,MATCH($A279,Partidos!$A$4:$A$107,0)),"")</f>
        <v>Ganador Octavos 8</v>
      </c>
      <c r="D279" s="24" t="s">
        <v>264</v>
      </c>
      <c r="E279" s="19">
        <f>IFERROR(INDEX(Diego!F$4:F$107,MATCH($A279,Diego!$A$4:$A$107,0)),"")</f>
        <v>0</v>
      </c>
      <c r="F279" s="19">
        <f>IFERROR(INDEX(Diego!G$4:G$107,MATCH($A279,Diego!$A$4:$A$107,0)),"")</f>
        <v>0</v>
      </c>
      <c r="G279" s="16" t="str">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0</v>
      </c>
      <c r="I279" s="19" t="str">
        <f>IFERROR(INDEX(Partidos!$J$4:$J$107,MATCH($A279,Partidos!$A$4:$A$107,0)),"")</f>
        <v>Octavos</v>
      </c>
      <c r="J279" s="16">
        <f>IF(AND(INDEX(Partidos!$J$4:$J$107,MATCH($A279,Partidos!$A$4:$A$107,0))&lt;&gt;"Grupos",INDEX(Partidos!$H$4:$H$107,MATCH($A279,Partidos!$A$4:$A$107,0))="Finalizado",$H279&lt;&gt;"",$H279=INDEX(Partidos!$K$4:$K$107,MATCH($A279,Partidos!$A$4:$A$107,0))),1,0)</f>
        <v>0</v>
      </c>
    </row>
    <row r="280" spans="1:10" x14ac:dyDescent="0.3">
      <c r="A280" s="26">
        <v>93</v>
      </c>
      <c r="B280" s="19" t="str">
        <f>IFERROR(INDEX(Partidos!$D$4:$D$107,MATCH($A280,Partidos!$A$4:$A$107,0)),"")</f>
        <v>Ganador Octavos 9</v>
      </c>
      <c r="C280" s="19" t="str">
        <f>IFERROR(INDEX(Partidos!$E$4:$E$107,MATCH($A280,Partidos!$A$4:$A$107,0)),"")</f>
        <v>Ganador Octavos 10</v>
      </c>
      <c r="D280" s="26" t="s">
        <v>54</v>
      </c>
      <c r="E280" s="19">
        <f>IFERROR(INDEX(Álvaro!F$4:F$107,MATCH($A280,Álvaro!$A$4:$A$107,0)),"")</f>
        <v>0</v>
      </c>
      <c r="F280" s="19">
        <f>IFERROR(INDEX(Álvaro!G$4:G$107,MATCH($A280,Álvaro!$A$4:$A$107,0)),"")</f>
        <v>0</v>
      </c>
      <c r="G280" s="16" t="str">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0</v>
      </c>
      <c r="I280" s="19" t="str">
        <f>IFERROR(INDEX(Partidos!$J$4:$J$107,MATCH($A280,Partidos!$A$4:$A$107,0)),"")</f>
        <v>Octavos</v>
      </c>
      <c r="J280" s="16">
        <f>IF(AND(INDEX(Partidos!$J$4:$J$107,MATCH($A280,Partidos!$A$4:$A$107,0))&lt;&gt;"Grupos",INDEX(Partidos!$H$4:$H$107,MATCH($A280,Partidos!$A$4:$A$107,0))="Finalizado",$H280&lt;&gt;"",$H280=INDEX(Partidos!$K$4:$K$107,MATCH($A280,Partidos!$A$4:$A$107,0))),1,0)</f>
        <v>0</v>
      </c>
    </row>
    <row r="281" spans="1:10" x14ac:dyDescent="0.3">
      <c r="A281" s="24">
        <v>93</v>
      </c>
      <c r="B281" s="19" t="str">
        <f>IFERROR(INDEX(Partidos!$D$4:$D$107,MATCH($A281,Partidos!$A$4:$A$107,0)),"")</f>
        <v>Ganador Octavos 9</v>
      </c>
      <c r="C281" s="19" t="str">
        <f>IFERROR(INDEX(Partidos!$E$4:$E$107,MATCH($A281,Partidos!$A$4:$A$107,0)),"")</f>
        <v>Ganador Octavos 10</v>
      </c>
      <c r="D281" s="24" t="s">
        <v>263</v>
      </c>
      <c r="E281" s="19">
        <f>IFERROR(INDEX(Papá!F$4:F$107,MATCH($A281,Papá!$A$4:$A$107,0)),"")</f>
        <v>0</v>
      </c>
      <c r="F281" s="19">
        <f>IFERROR(INDEX(Papá!G$4:G$107,MATCH($A281,Papá!$A$4:$A$107,0)),"")</f>
        <v>0</v>
      </c>
      <c r="G281" s="16" t="str">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0</v>
      </c>
      <c r="I281" s="19" t="str">
        <f>IFERROR(INDEX(Partidos!$J$4:$J$107,MATCH($A281,Partidos!$A$4:$A$107,0)),"")</f>
        <v>Octavos</v>
      </c>
      <c r="J281" s="16">
        <f>IF(AND(INDEX(Partidos!$J$4:$J$107,MATCH($A281,Partidos!$A$4:$A$107,0))&lt;&gt;"Grupos",INDEX(Partidos!$H$4:$H$107,MATCH($A281,Partidos!$A$4:$A$107,0))="Finalizado",$H281&lt;&gt;"",$H281=INDEX(Partidos!$K$4:$K$107,MATCH($A281,Partidos!$A$4:$A$107,0))),1,0)</f>
        <v>0</v>
      </c>
    </row>
    <row r="282" spans="1:10" x14ac:dyDescent="0.3">
      <c r="A282" s="26">
        <v>93</v>
      </c>
      <c r="B282" s="19" t="str">
        <f>IFERROR(INDEX(Partidos!$D$4:$D$107,MATCH($A282,Partidos!$A$4:$A$107,0)),"")</f>
        <v>Ganador Octavos 9</v>
      </c>
      <c r="C282" s="19" t="str">
        <f>IFERROR(INDEX(Partidos!$E$4:$E$107,MATCH($A282,Partidos!$A$4:$A$107,0)),"")</f>
        <v>Ganador Octavos 10</v>
      </c>
      <c r="D282" s="26" t="s">
        <v>264</v>
      </c>
      <c r="E282" s="19">
        <f>IFERROR(INDEX(Diego!F$4:F$107,MATCH($A282,Diego!$A$4:$A$107,0)),"")</f>
        <v>0</v>
      </c>
      <c r="F282" s="19">
        <f>IFERROR(INDEX(Diego!G$4:G$107,MATCH($A282,Diego!$A$4:$A$107,0)),"")</f>
        <v>0</v>
      </c>
      <c r="G282" s="16" t="str">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0</v>
      </c>
      <c r="I282" s="19" t="str">
        <f>IFERROR(INDEX(Partidos!$J$4:$J$107,MATCH($A282,Partidos!$A$4:$A$107,0)),"")</f>
        <v>Octavos</v>
      </c>
      <c r="J282" s="16">
        <f>IF(AND(INDEX(Partidos!$J$4:$J$107,MATCH($A282,Partidos!$A$4:$A$107,0))&lt;&gt;"Grupos",INDEX(Partidos!$H$4:$H$107,MATCH($A282,Partidos!$A$4:$A$107,0))="Finalizado",$H282&lt;&gt;"",$H282=INDEX(Partidos!$K$4:$K$107,MATCH($A282,Partidos!$A$4:$A$107,0))),1,0)</f>
        <v>0</v>
      </c>
    </row>
    <row r="283" spans="1:10" x14ac:dyDescent="0.3">
      <c r="A283" s="24">
        <v>94</v>
      </c>
      <c r="B283" s="19" t="str">
        <f>IFERROR(INDEX(Partidos!$D$4:$D$107,MATCH($A283,Partidos!$A$4:$A$107,0)),"")</f>
        <v>Ganador Octavos 11</v>
      </c>
      <c r="C283" s="19" t="str">
        <f>IFERROR(INDEX(Partidos!$E$4:$E$107,MATCH($A283,Partidos!$A$4:$A$107,0)),"")</f>
        <v>Ganador Octavos 12</v>
      </c>
      <c r="D283" s="24" t="s">
        <v>54</v>
      </c>
      <c r="E283" s="19">
        <f>IFERROR(INDEX(Álvaro!F$4:F$107,MATCH($A283,Álvaro!$A$4:$A$107,0)),"")</f>
        <v>0</v>
      </c>
      <c r="F283" s="19">
        <f>IFERROR(INDEX(Álvaro!G$4:G$107,MATCH($A283,Álvaro!$A$4:$A$107,0)),"")</f>
        <v>0</v>
      </c>
      <c r="G283" s="16" t="str">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0</v>
      </c>
      <c r="I283" s="19" t="str">
        <f>IFERROR(INDEX(Partidos!$J$4:$J$107,MATCH($A283,Partidos!$A$4:$A$107,0)),"")</f>
        <v>Octavos</v>
      </c>
      <c r="J283" s="16">
        <f>IF(AND(INDEX(Partidos!$J$4:$J$107,MATCH($A283,Partidos!$A$4:$A$107,0))&lt;&gt;"Grupos",INDEX(Partidos!$H$4:$H$107,MATCH($A283,Partidos!$A$4:$A$107,0))="Finalizado",$H283&lt;&gt;"",$H283=INDEX(Partidos!$K$4:$K$107,MATCH($A283,Partidos!$A$4:$A$107,0))),1,0)</f>
        <v>0</v>
      </c>
    </row>
    <row r="284" spans="1:10" x14ac:dyDescent="0.3">
      <c r="A284" s="26">
        <v>94</v>
      </c>
      <c r="B284" s="19" t="str">
        <f>IFERROR(INDEX(Partidos!$D$4:$D$107,MATCH($A284,Partidos!$A$4:$A$107,0)),"")</f>
        <v>Ganador Octavos 11</v>
      </c>
      <c r="C284" s="19" t="str">
        <f>IFERROR(INDEX(Partidos!$E$4:$E$107,MATCH($A284,Partidos!$A$4:$A$107,0)),"")</f>
        <v>Ganador Octavos 12</v>
      </c>
      <c r="D284" s="26" t="s">
        <v>263</v>
      </c>
      <c r="E284" s="19">
        <f>IFERROR(INDEX(Papá!F$4:F$107,MATCH($A284,Papá!$A$4:$A$107,0)),"")</f>
        <v>0</v>
      </c>
      <c r="F284" s="19">
        <f>IFERROR(INDEX(Papá!G$4:G$107,MATCH($A284,Papá!$A$4:$A$107,0)),"")</f>
        <v>0</v>
      </c>
      <c r="G284" s="16" t="str">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0</v>
      </c>
      <c r="I284" s="19" t="str">
        <f>IFERROR(INDEX(Partidos!$J$4:$J$107,MATCH($A284,Partidos!$A$4:$A$107,0)),"")</f>
        <v>Octavos</v>
      </c>
      <c r="J284" s="16">
        <f>IF(AND(INDEX(Partidos!$J$4:$J$107,MATCH($A284,Partidos!$A$4:$A$107,0))&lt;&gt;"Grupos",INDEX(Partidos!$H$4:$H$107,MATCH($A284,Partidos!$A$4:$A$107,0))="Finalizado",$H284&lt;&gt;"",$H284=INDEX(Partidos!$K$4:$K$107,MATCH($A284,Partidos!$A$4:$A$107,0))),1,0)</f>
        <v>0</v>
      </c>
    </row>
    <row r="285" spans="1:10" x14ac:dyDescent="0.3">
      <c r="A285" s="24">
        <v>94</v>
      </c>
      <c r="B285" s="19" t="str">
        <f>IFERROR(INDEX(Partidos!$D$4:$D$107,MATCH($A285,Partidos!$A$4:$A$107,0)),"")</f>
        <v>Ganador Octavos 11</v>
      </c>
      <c r="C285" s="19" t="str">
        <f>IFERROR(INDEX(Partidos!$E$4:$E$107,MATCH($A285,Partidos!$A$4:$A$107,0)),"")</f>
        <v>Ganador Octavos 12</v>
      </c>
      <c r="D285" s="24" t="s">
        <v>264</v>
      </c>
      <c r="E285" s="19">
        <f>IFERROR(INDEX(Diego!F$4:F$107,MATCH($A285,Diego!$A$4:$A$107,0)),"")</f>
        <v>0</v>
      </c>
      <c r="F285" s="19">
        <f>IFERROR(INDEX(Diego!G$4:G$107,MATCH($A285,Diego!$A$4:$A$107,0)),"")</f>
        <v>0</v>
      </c>
      <c r="G285" s="16" t="str">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0</v>
      </c>
      <c r="I285" s="19" t="str">
        <f>IFERROR(INDEX(Partidos!$J$4:$J$107,MATCH($A285,Partidos!$A$4:$A$107,0)),"")</f>
        <v>Octavos</v>
      </c>
      <c r="J285" s="16">
        <f>IF(AND(INDEX(Partidos!$J$4:$J$107,MATCH($A285,Partidos!$A$4:$A$107,0))&lt;&gt;"Grupos",INDEX(Partidos!$H$4:$H$107,MATCH($A285,Partidos!$A$4:$A$107,0))="Finalizado",$H285&lt;&gt;"",$H285=INDEX(Partidos!$K$4:$K$107,MATCH($A285,Partidos!$A$4:$A$107,0))),1,0)</f>
        <v>0</v>
      </c>
    </row>
    <row r="286" spans="1:10" x14ac:dyDescent="0.3">
      <c r="A286" s="26">
        <v>95</v>
      </c>
      <c r="B286" s="19" t="str">
        <f>IFERROR(INDEX(Partidos!$D$4:$D$107,MATCH($A286,Partidos!$A$4:$A$107,0)),"")</f>
        <v>Ganador Octavos 13</v>
      </c>
      <c r="C286" s="19" t="str">
        <f>IFERROR(INDEX(Partidos!$E$4:$E$107,MATCH($A286,Partidos!$A$4:$A$107,0)),"")</f>
        <v>Ganador Octavos 14</v>
      </c>
      <c r="D286" s="26" t="s">
        <v>54</v>
      </c>
      <c r="E286" s="19">
        <f>IFERROR(INDEX(Álvaro!F$4:F$107,MATCH($A286,Álvaro!$A$4:$A$107,0)),"")</f>
        <v>0</v>
      </c>
      <c r="F286" s="19">
        <f>IFERROR(INDEX(Álvaro!G$4:G$107,MATCH($A286,Álvaro!$A$4:$A$107,0)),"")</f>
        <v>0</v>
      </c>
      <c r="G286" s="16" t="str">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0</v>
      </c>
      <c r="I286" s="19" t="str">
        <f>IFERROR(INDEX(Partidos!$J$4:$J$107,MATCH($A286,Partidos!$A$4:$A$107,0)),"")</f>
        <v>Octavos</v>
      </c>
      <c r="J286" s="16">
        <f>IF(AND(INDEX(Partidos!$J$4:$J$107,MATCH($A286,Partidos!$A$4:$A$107,0))&lt;&gt;"Grupos",INDEX(Partidos!$H$4:$H$107,MATCH($A286,Partidos!$A$4:$A$107,0))="Finalizado",$H286&lt;&gt;"",$H286=INDEX(Partidos!$K$4:$K$107,MATCH($A286,Partidos!$A$4:$A$107,0))),1,0)</f>
        <v>0</v>
      </c>
    </row>
    <row r="287" spans="1:10" x14ac:dyDescent="0.3">
      <c r="A287" s="24">
        <v>95</v>
      </c>
      <c r="B287" s="19" t="str">
        <f>IFERROR(INDEX(Partidos!$D$4:$D$107,MATCH($A287,Partidos!$A$4:$A$107,0)),"")</f>
        <v>Ganador Octavos 13</v>
      </c>
      <c r="C287" s="19" t="str">
        <f>IFERROR(INDEX(Partidos!$E$4:$E$107,MATCH($A287,Partidos!$A$4:$A$107,0)),"")</f>
        <v>Ganador Octavos 14</v>
      </c>
      <c r="D287" s="24" t="s">
        <v>263</v>
      </c>
      <c r="E287" s="19">
        <f>IFERROR(INDEX(Papá!F$4:F$107,MATCH($A287,Papá!$A$4:$A$107,0)),"")</f>
        <v>0</v>
      </c>
      <c r="F287" s="19">
        <f>IFERROR(INDEX(Papá!G$4:G$107,MATCH($A287,Papá!$A$4:$A$107,0)),"")</f>
        <v>0</v>
      </c>
      <c r="G287" s="16" t="str">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0</v>
      </c>
      <c r="I287" s="19" t="str">
        <f>IFERROR(INDEX(Partidos!$J$4:$J$107,MATCH($A287,Partidos!$A$4:$A$107,0)),"")</f>
        <v>Octavos</v>
      </c>
      <c r="J287" s="16">
        <f>IF(AND(INDEX(Partidos!$J$4:$J$107,MATCH($A287,Partidos!$A$4:$A$107,0))&lt;&gt;"Grupos",INDEX(Partidos!$H$4:$H$107,MATCH($A287,Partidos!$A$4:$A$107,0))="Finalizado",$H287&lt;&gt;"",$H287=INDEX(Partidos!$K$4:$K$107,MATCH($A287,Partidos!$A$4:$A$107,0))),1,0)</f>
        <v>0</v>
      </c>
    </row>
    <row r="288" spans="1:10" x14ac:dyDescent="0.3">
      <c r="A288" s="26">
        <v>95</v>
      </c>
      <c r="B288" s="19" t="str">
        <f>IFERROR(INDEX(Partidos!$D$4:$D$107,MATCH($A288,Partidos!$A$4:$A$107,0)),"")</f>
        <v>Ganador Octavos 13</v>
      </c>
      <c r="C288" s="19" t="str">
        <f>IFERROR(INDEX(Partidos!$E$4:$E$107,MATCH($A288,Partidos!$A$4:$A$107,0)),"")</f>
        <v>Ganador Octavos 14</v>
      </c>
      <c r="D288" s="26" t="s">
        <v>264</v>
      </c>
      <c r="E288" s="19">
        <f>IFERROR(INDEX(Diego!F$4:F$107,MATCH($A288,Diego!$A$4:$A$107,0)),"")</f>
        <v>0</v>
      </c>
      <c r="F288" s="19">
        <f>IFERROR(INDEX(Diego!G$4:G$107,MATCH($A288,Diego!$A$4:$A$107,0)),"")</f>
        <v>0</v>
      </c>
      <c r="G288" s="16" t="str">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0</v>
      </c>
      <c r="I288" s="19" t="str">
        <f>IFERROR(INDEX(Partidos!$J$4:$J$107,MATCH($A288,Partidos!$A$4:$A$107,0)),"")</f>
        <v>Octavos</v>
      </c>
      <c r="J288" s="16">
        <f>IF(AND(INDEX(Partidos!$J$4:$J$107,MATCH($A288,Partidos!$A$4:$A$107,0))&lt;&gt;"Grupos",INDEX(Partidos!$H$4:$H$107,MATCH($A288,Partidos!$A$4:$A$107,0))="Finalizado",$H288&lt;&gt;"",$H288=INDEX(Partidos!$K$4:$K$107,MATCH($A288,Partidos!$A$4:$A$107,0))),1,0)</f>
        <v>0</v>
      </c>
    </row>
    <row r="289" spans="1:10" x14ac:dyDescent="0.3">
      <c r="A289" s="24">
        <v>96</v>
      </c>
      <c r="B289" s="19" t="str">
        <f>IFERROR(INDEX(Partidos!$D$4:$D$107,MATCH($A289,Partidos!$A$4:$A$107,0)),"")</f>
        <v>Ganador Octavos 15</v>
      </c>
      <c r="C289" s="19" t="str">
        <f>IFERROR(INDEX(Partidos!$E$4:$E$107,MATCH($A289,Partidos!$A$4:$A$107,0)),"")</f>
        <v>Ganador Octavos 16</v>
      </c>
      <c r="D289" s="24" t="s">
        <v>54</v>
      </c>
      <c r="E289" s="19">
        <f>IFERROR(INDEX(Álvaro!F$4:F$107,MATCH($A289,Álvaro!$A$4:$A$107,0)),"")</f>
        <v>0</v>
      </c>
      <c r="F289" s="19">
        <f>IFERROR(INDEX(Álvaro!G$4:G$107,MATCH($A289,Álvaro!$A$4:$A$107,0)),"")</f>
        <v>0</v>
      </c>
      <c r="G289" s="16" t="str">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0</v>
      </c>
      <c r="I289" s="19" t="str">
        <f>IFERROR(INDEX(Partidos!$J$4:$J$107,MATCH($A289,Partidos!$A$4:$A$107,0)),"")</f>
        <v>Octavos</v>
      </c>
      <c r="J289" s="16">
        <f>IF(AND(INDEX(Partidos!$J$4:$J$107,MATCH($A289,Partidos!$A$4:$A$107,0))&lt;&gt;"Grupos",INDEX(Partidos!$H$4:$H$107,MATCH($A289,Partidos!$A$4:$A$107,0))="Finalizado",$H289&lt;&gt;"",$H289=INDEX(Partidos!$K$4:$K$107,MATCH($A289,Partidos!$A$4:$A$107,0))),1,0)</f>
        <v>0</v>
      </c>
    </row>
    <row r="290" spans="1:10" x14ac:dyDescent="0.3">
      <c r="A290" s="26">
        <v>96</v>
      </c>
      <c r="B290" s="19" t="str">
        <f>IFERROR(INDEX(Partidos!$D$4:$D$107,MATCH($A290,Partidos!$A$4:$A$107,0)),"")</f>
        <v>Ganador Octavos 15</v>
      </c>
      <c r="C290" s="19" t="str">
        <f>IFERROR(INDEX(Partidos!$E$4:$E$107,MATCH($A290,Partidos!$A$4:$A$107,0)),"")</f>
        <v>Ganador Octavos 16</v>
      </c>
      <c r="D290" s="26" t="s">
        <v>263</v>
      </c>
      <c r="E290" s="19">
        <f>IFERROR(INDEX(Papá!F$4:F$107,MATCH($A290,Papá!$A$4:$A$107,0)),"")</f>
        <v>0</v>
      </c>
      <c r="F290" s="19">
        <f>IFERROR(INDEX(Papá!G$4:G$107,MATCH($A290,Papá!$A$4:$A$107,0)),"")</f>
        <v>0</v>
      </c>
      <c r="G290" s="16" t="str">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0</v>
      </c>
      <c r="I290" s="19" t="str">
        <f>IFERROR(INDEX(Partidos!$J$4:$J$107,MATCH($A290,Partidos!$A$4:$A$107,0)),"")</f>
        <v>Octavos</v>
      </c>
      <c r="J290" s="16">
        <f>IF(AND(INDEX(Partidos!$J$4:$J$107,MATCH($A290,Partidos!$A$4:$A$107,0))&lt;&gt;"Grupos",INDEX(Partidos!$H$4:$H$107,MATCH($A290,Partidos!$A$4:$A$107,0))="Finalizado",$H290&lt;&gt;"",$H290=INDEX(Partidos!$K$4:$K$107,MATCH($A290,Partidos!$A$4:$A$107,0))),1,0)</f>
        <v>0</v>
      </c>
    </row>
    <row r="291" spans="1:10" x14ac:dyDescent="0.3">
      <c r="A291" s="24">
        <v>96</v>
      </c>
      <c r="B291" s="19" t="str">
        <f>IFERROR(INDEX(Partidos!$D$4:$D$107,MATCH($A291,Partidos!$A$4:$A$107,0)),"")</f>
        <v>Ganador Octavos 15</v>
      </c>
      <c r="C291" s="19" t="str">
        <f>IFERROR(INDEX(Partidos!$E$4:$E$107,MATCH($A291,Partidos!$A$4:$A$107,0)),"")</f>
        <v>Ganador Octavos 16</v>
      </c>
      <c r="D291" s="24" t="s">
        <v>264</v>
      </c>
      <c r="E291" s="19">
        <f>IFERROR(INDEX(Diego!F$4:F$107,MATCH($A291,Diego!$A$4:$A$107,0)),"")</f>
        <v>0</v>
      </c>
      <c r="F291" s="19">
        <f>IFERROR(INDEX(Diego!G$4:G$107,MATCH($A291,Diego!$A$4:$A$107,0)),"")</f>
        <v>0</v>
      </c>
      <c r="G291" s="16" t="str">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0</v>
      </c>
      <c r="I291" s="19" t="str">
        <f>IFERROR(INDEX(Partidos!$J$4:$J$107,MATCH($A291,Partidos!$A$4:$A$107,0)),"")</f>
        <v>Octavos</v>
      </c>
      <c r="J291" s="16">
        <f>IF(AND(INDEX(Partidos!$J$4:$J$107,MATCH($A291,Partidos!$A$4:$A$107,0))&lt;&gt;"Grupos",INDEX(Partidos!$H$4:$H$107,MATCH($A291,Partidos!$A$4:$A$107,0))="Finalizado",$H291&lt;&gt;"",$H291=INDEX(Partidos!$K$4:$K$107,MATCH($A291,Partidos!$A$4:$A$107,0))),1,0)</f>
        <v>0</v>
      </c>
    </row>
    <row r="292" spans="1:10" x14ac:dyDescent="0.3">
      <c r="A292" s="26">
        <v>97</v>
      </c>
      <c r="B292" s="19" t="str">
        <f>IFERROR(INDEX(Partidos!$D$4:$D$107,MATCH($A292,Partidos!$A$4:$A$107,0)),"")</f>
        <v>Ganador Cuartos 1</v>
      </c>
      <c r="C292" s="19" t="str">
        <f>IFERROR(INDEX(Partidos!$E$4:$E$107,MATCH($A292,Partidos!$A$4:$A$107,0)),"")</f>
        <v>Ganador Cuartos 2</v>
      </c>
      <c r="D292" s="26" t="s">
        <v>54</v>
      </c>
      <c r="E292" s="19">
        <f>IFERROR(INDEX(Álvaro!F$4:F$107,MATCH($A292,Álvaro!$A$4:$A$107,0)),"")</f>
        <v>0</v>
      </c>
      <c r="F292" s="19">
        <f>IFERROR(INDEX(Álvaro!G$4:G$107,MATCH($A292,Álvaro!$A$4:$A$107,0)),"")</f>
        <v>0</v>
      </c>
      <c r="G292" s="16" t="str">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0</v>
      </c>
      <c r="I292" s="19" t="str">
        <f>IFERROR(INDEX(Partidos!$J$4:$J$107,MATCH($A292,Partidos!$A$4:$A$107,0)),"")</f>
        <v>Cuartos</v>
      </c>
      <c r="J292" s="16">
        <f>IF(AND(INDEX(Partidos!$J$4:$J$107,MATCH($A292,Partidos!$A$4:$A$107,0))&lt;&gt;"Grupos",INDEX(Partidos!$H$4:$H$107,MATCH($A292,Partidos!$A$4:$A$107,0))="Finalizado",$H292&lt;&gt;"",$H292=INDEX(Partidos!$K$4:$K$107,MATCH($A292,Partidos!$A$4:$A$107,0))),1,0)</f>
        <v>0</v>
      </c>
    </row>
    <row r="293" spans="1:10" x14ac:dyDescent="0.3">
      <c r="A293" s="24">
        <v>97</v>
      </c>
      <c r="B293" s="19" t="str">
        <f>IFERROR(INDEX(Partidos!$D$4:$D$107,MATCH($A293,Partidos!$A$4:$A$107,0)),"")</f>
        <v>Ganador Cuartos 1</v>
      </c>
      <c r="C293" s="19" t="str">
        <f>IFERROR(INDEX(Partidos!$E$4:$E$107,MATCH($A293,Partidos!$A$4:$A$107,0)),"")</f>
        <v>Ganador Cuartos 2</v>
      </c>
      <c r="D293" s="24" t="s">
        <v>263</v>
      </c>
      <c r="E293" s="19">
        <f>IFERROR(INDEX(Papá!F$4:F$107,MATCH($A293,Papá!$A$4:$A$107,0)),"")</f>
        <v>0</v>
      </c>
      <c r="F293" s="19">
        <f>IFERROR(INDEX(Papá!G$4:G$107,MATCH($A293,Papá!$A$4:$A$107,0)),"")</f>
        <v>0</v>
      </c>
      <c r="G293" s="16" t="str">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0</v>
      </c>
      <c r="I293" s="19" t="str">
        <f>IFERROR(INDEX(Partidos!$J$4:$J$107,MATCH($A293,Partidos!$A$4:$A$107,0)),"")</f>
        <v>Cuartos</v>
      </c>
      <c r="J293" s="16">
        <f>IF(AND(INDEX(Partidos!$J$4:$J$107,MATCH($A293,Partidos!$A$4:$A$107,0))&lt;&gt;"Grupos",INDEX(Partidos!$H$4:$H$107,MATCH($A293,Partidos!$A$4:$A$107,0))="Finalizado",$H293&lt;&gt;"",$H293=INDEX(Partidos!$K$4:$K$107,MATCH($A293,Partidos!$A$4:$A$107,0))),1,0)</f>
        <v>0</v>
      </c>
    </row>
    <row r="294" spans="1:10" x14ac:dyDescent="0.3">
      <c r="A294" s="26">
        <v>97</v>
      </c>
      <c r="B294" s="19" t="str">
        <f>IFERROR(INDEX(Partidos!$D$4:$D$107,MATCH($A294,Partidos!$A$4:$A$107,0)),"")</f>
        <v>Ganador Cuartos 1</v>
      </c>
      <c r="C294" s="19" t="str">
        <f>IFERROR(INDEX(Partidos!$E$4:$E$107,MATCH($A294,Partidos!$A$4:$A$107,0)),"")</f>
        <v>Ganador Cuartos 2</v>
      </c>
      <c r="D294" s="26" t="s">
        <v>264</v>
      </c>
      <c r="E294" s="19">
        <f>IFERROR(INDEX(Diego!F$4:F$107,MATCH($A294,Diego!$A$4:$A$107,0)),"")</f>
        <v>0</v>
      </c>
      <c r="F294" s="19">
        <f>IFERROR(INDEX(Diego!G$4:G$107,MATCH($A294,Diego!$A$4:$A$107,0)),"")</f>
        <v>0</v>
      </c>
      <c r="G294" s="16" t="str">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0</v>
      </c>
      <c r="I294" s="19" t="str">
        <f>IFERROR(INDEX(Partidos!$J$4:$J$107,MATCH($A294,Partidos!$A$4:$A$107,0)),"")</f>
        <v>Cuartos</v>
      </c>
      <c r="J294" s="16">
        <f>IF(AND(INDEX(Partidos!$J$4:$J$107,MATCH($A294,Partidos!$A$4:$A$107,0))&lt;&gt;"Grupos",INDEX(Partidos!$H$4:$H$107,MATCH($A294,Partidos!$A$4:$A$107,0))="Finalizado",$H294&lt;&gt;"",$H294=INDEX(Partidos!$K$4:$K$107,MATCH($A294,Partidos!$A$4:$A$107,0))),1,0)</f>
        <v>0</v>
      </c>
    </row>
    <row r="295" spans="1:10" x14ac:dyDescent="0.3">
      <c r="A295" s="24">
        <v>98</v>
      </c>
      <c r="B295" s="19" t="str">
        <f>IFERROR(INDEX(Partidos!$D$4:$D$107,MATCH($A295,Partidos!$A$4:$A$107,0)),"")</f>
        <v>Ganador Cuartos 3</v>
      </c>
      <c r="C295" s="19" t="str">
        <f>IFERROR(INDEX(Partidos!$E$4:$E$107,MATCH($A295,Partidos!$A$4:$A$107,0)),"")</f>
        <v>Ganador Cuartos 4</v>
      </c>
      <c r="D295" s="24" t="s">
        <v>54</v>
      </c>
      <c r="E295" s="19">
        <f>IFERROR(INDEX(Álvaro!F$4:F$107,MATCH($A295,Álvaro!$A$4:$A$107,0)),"")</f>
        <v>0</v>
      </c>
      <c r="F295" s="19">
        <f>IFERROR(INDEX(Álvaro!G$4:G$107,MATCH($A295,Álvaro!$A$4:$A$107,0)),"")</f>
        <v>0</v>
      </c>
      <c r="G295" s="16" t="str">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0</v>
      </c>
      <c r="I295" s="19" t="str">
        <f>IFERROR(INDEX(Partidos!$J$4:$J$107,MATCH($A295,Partidos!$A$4:$A$107,0)),"")</f>
        <v>Cuartos</v>
      </c>
      <c r="J295" s="16">
        <f>IF(AND(INDEX(Partidos!$J$4:$J$107,MATCH($A295,Partidos!$A$4:$A$107,0))&lt;&gt;"Grupos",INDEX(Partidos!$H$4:$H$107,MATCH($A295,Partidos!$A$4:$A$107,0))="Finalizado",$H295&lt;&gt;"",$H295=INDEX(Partidos!$K$4:$K$107,MATCH($A295,Partidos!$A$4:$A$107,0))),1,0)</f>
        <v>0</v>
      </c>
    </row>
    <row r="296" spans="1:10" x14ac:dyDescent="0.3">
      <c r="A296" s="26">
        <v>98</v>
      </c>
      <c r="B296" s="19" t="str">
        <f>IFERROR(INDEX(Partidos!$D$4:$D$107,MATCH($A296,Partidos!$A$4:$A$107,0)),"")</f>
        <v>Ganador Cuartos 3</v>
      </c>
      <c r="C296" s="19" t="str">
        <f>IFERROR(INDEX(Partidos!$E$4:$E$107,MATCH($A296,Partidos!$A$4:$A$107,0)),"")</f>
        <v>Ganador Cuartos 4</v>
      </c>
      <c r="D296" s="26" t="s">
        <v>263</v>
      </c>
      <c r="E296" s="19">
        <f>IFERROR(INDEX(Papá!F$4:F$107,MATCH($A296,Papá!$A$4:$A$107,0)),"")</f>
        <v>0</v>
      </c>
      <c r="F296" s="19">
        <f>IFERROR(INDEX(Papá!G$4:G$107,MATCH($A296,Papá!$A$4:$A$107,0)),"")</f>
        <v>0</v>
      </c>
      <c r="G296" s="16" t="str">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0</v>
      </c>
      <c r="I296" s="19" t="str">
        <f>IFERROR(INDEX(Partidos!$J$4:$J$107,MATCH($A296,Partidos!$A$4:$A$107,0)),"")</f>
        <v>Cuartos</v>
      </c>
      <c r="J296" s="16">
        <f>IF(AND(INDEX(Partidos!$J$4:$J$107,MATCH($A296,Partidos!$A$4:$A$107,0))&lt;&gt;"Grupos",INDEX(Partidos!$H$4:$H$107,MATCH($A296,Partidos!$A$4:$A$107,0))="Finalizado",$H296&lt;&gt;"",$H296=INDEX(Partidos!$K$4:$K$107,MATCH($A296,Partidos!$A$4:$A$107,0))),1,0)</f>
        <v>0</v>
      </c>
    </row>
    <row r="297" spans="1:10" x14ac:dyDescent="0.3">
      <c r="A297" s="24">
        <v>98</v>
      </c>
      <c r="B297" s="19" t="str">
        <f>IFERROR(INDEX(Partidos!$D$4:$D$107,MATCH($A297,Partidos!$A$4:$A$107,0)),"")</f>
        <v>Ganador Cuartos 3</v>
      </c>
      <c r="C297" s="19" t="str">
        <f>IFERROR(INDEX(Partidos!$E$4:$E$107,MATCH($A297,Partidos!$A$4:$A$107,0)),"")</f>
        <v>Ganador Cuartos 4</v>
      </c>
      <c r="D297" s="24" t="s">
        <v>264</v>
      </c>
      <c r="E297" s="19">
        <f>IFERROR(INDEX(Diego!F$4:F$107,MATCH($A297,Diego!$A$4:$A$107,0)),"")</f>
        <v>0</v>
      </c>
      <c r="F297" s="19">
        <f>IFERROR(INDEX(Diego!G$4:G$107,MATCH($A297,Diego!$A$4:$A$107,0)),"")</f>
        <v>0</v>
      </c>
      <c r="G297" s="16" t="str">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0</v>
      </c>
      <c r="I297" s="19" t="str">
        <f>IFERROR(INDEX(Partidos!$J$4:$J$107,MATCH($A297,Partidos!$A$4:$A$107,0)),"")</f>
        <v>Cuartos</v>
      </c>
      <c r="J297" s="16">
        <f>IF(AND(INDEX(Partidos!$J$4:$J$107,MATCH($A297,Partidos!$A$4:$A$107,0))&lt;&gt;"Grupos",INDEX(Partidos!$H$4:$H$107,MATCH($A297,Partidos!$A$4:$A$107,0))="Finalizado",$H297&lt;&gt;"",$H297=INDEX(Partidos!$K$4:$K$107,MATCH($A297,Partidos!$A$4:$A$107,0))),1,0)</f>
        <v>0</v>
      </c>
    </row>
    <row r="298" spans="1:10" x14ac:dyDescent="0.3">
      <c r="A298" s="26">
        <v>99</v>
      </c>
      <c r="B298" s="19" t="str">
        <f>IFERROR(INDEX(Partidos!$D$4:$D$107,MATCH($A298,Partidos!$A$4:$A$107,0)),"")</f>
        <v>Ganador Cuartos 5</v>
      </c>
      <c r="C298" s="19" t="str">
        <f>IFERROR(INDEX(Partidos!$E$4:$E$107,MATCH($A298,Partidos!$A$4:$A$107,0)),"")</f>
        <v>Ganador Cuartos 6</v>
      </c>
      <c r="D298" s="26" t="s">
        <v>54</v>
      </c>
      <c r="E298" s="19">
        <f>IFERROR(INDEX(Álvaro!F$4:F$107,MATCH($A298,Álvaro!$A$4:$A$107,0)),"")</f>
        <v>0</v>
      </c>
      <c r="F298" s="19">
        <f>IFERROR(INDEX(Álvaro!G$4:G$107,MATCH($A298,Álvaro!$A$4:$A$107,0)),"")</f>
        <v>0</v>
      </c>
      <c r="G298" s="16" t="str">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0</v>
      </c>
      <c r="I298" s="19" t="str">
        <f>IFERROR(INDEX(Partidos!$J$4:$J$107,MATCH($A298,Partidos!$A$4:$A$107,0)),"")</f>
        <v>Cuartos</v>
      </c>
      <c r="J298" s="16">
        <f>IF(AND(INDEX(Partidos!$J$4:$J$107,MATCH($A298,Partidos!$A$4:$A$107,0))&lt;&gt;"Grupos",INDEX(Partidos!$H$4:$H$107,MATCH($A298,Partidos!$A$4:$A$107,0))="Finalizado",$H298&lt;&gt;"",$H298=INDEX(Partidos!$K$4:$K$107,MATCH($A298,Partidos!$A$4:$A$107,0))),1,0)</f>
        <v>0</v>
      </c>
    </row>
    <row r="299" spans="1:10" x14ac:dyDescent="0.3">
      <c r="A299" s="24">
        <v>99</v>
      </c>
      <c r="B299" s="19" t="str">
        <f>IFERROR(INDEX(Partidos!$D$4:$D$107,MATCH($A299,Partidos!$A$4:$A$107,0)),"")</f>
        <v>Ganador Cuartos 5</v>
      </c>
      <c r="C299" s="19" t="str">
        <f>IFERROR(INDEX(Partidos!$E$4:$E$107,MATCH($A299,Partidos!$A$4:$A$107,0)),"")</f>
        <v>Ganador Cuartos 6</v>
      </c>
      <c r="D299" s="24" t="s">
        <v>263</v>
      </c>
      <c r="E299" s="19">
        <f>IFERROR(INDEX(Papá!F$4:F$107,MATCH($A299,Papá!$A$4:$A$107,0)),"")</f>
        <v>0</v>
      </c>
      <c r="F299" s="19">
        <f>IFERROR(INDEX(Papá!G$4:G$107,MATCH($A299,Papá!$A$4:$A$107,0)),"")</f>
        <v>0</v>
      </c>
      <c r="G299" s="16" t="str">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0</v>
      </c>
      <c r="I299" s="19" t="str">
        <f>IFERROR(INDEX(Partidos!$J$4:$J$107,MATCH($A299,Partidos!$A$4:$A$107,0)),"")</f>
        <v>Cuartos</v>
      </c>
      <c r="J299" s="16">
        <f>IF(AND(INDEX(Partidos!$J$4:$J$107,MATCH($A299,Partidos!$A$4:$A$107,0))&lt;&gt;"Grupos",INDEX(Partidos!$H$4:$H$107,MATCH($A299,Partidos!$A$4:$A$107,0))="Finalizado",$H299&lt;&gt;"",$H299=INDEX(Partidos!$K$4:$K$107,MATCH($A299,Partidos!$A$4:$A$107,0))),1,0)</f>
        <v>0</v>
      </c>
    </row>
    <row r="300" spans="1:10" x14ac:dyDescent="0.3">
      <c r="A300" s="26">
        <v>99</v>
      </c>
      <c r="B300" s="19" t="str">
        <f>IFERROR(INDEX(Partidos!$D$4:$D$107,MATCH($A300,Partidos!$A$4:$A$107,0)),"")</f>
        <v>Ganador Cuartos 5</v>
      </c>
      <c r="C300" s="19" t="str">
        <f>IFERROR(INDEX(Partidos!$E$4:$E$107,MATCH($A300,Partidos!$A$4:$A$107,0)),"")</f>
        <v>Ganador Cuartos 6</v>
      </c>
      <c r="D300" s="26" t="s">
        <v>264</v>
      </c>
      <c r="E300" s="19">
        <f>IFERROR(INDEX(Diego!F$4:F$107,MATCH($A300,Diego!$A$4:$A$107,0)),"")</f>
        <v>0</v>
      </c>
      <c r="F300" s="19">
        <f>IFERROR(INDEX(Diego!G$4:G$107,MATCH($A300,Diego!$A$4:$A$107,0)),"")</f>
        <v>0</v>
      </c>
      <c r="G300" s="16" t="str">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0</v>
      </c>
      <c r="I300" s="19" t="str">
        <f>IFERROR(INDEX(Partidos!$J$4:$J$107,MATCH($A300,Partidos!$A$4:$A$107,0)),"")</f>
        <v>Cuartos</v>
      </c>
      <c r="J300" s="16">
        <f>IF(AND(INDEX(Partidos!$J$4:$J$107,MATCH($A300,Partidos!$A$4:$A$107,0))&lt;&gt;"Grupos",INDEX(Partidos!$H$4:$H$107,MATCH($A300,Partidos!$A$4:$A$107,0))="Finalizado",$H300&lt;&gt;"",$H300=INDEX(Partidos!$K$4:$K$107,MATCH($A300,Partidos!$A$4:$A$107,0))),1,0)</f>
        <v>0</v>
      </c>
    </row>
    <row r="301" spans="1:10" x14ac:dyDescent="0.3">
      <c r="A301" s="24">
        <v>100</v>
      </c>
      <c r="B301" s="19" t="str">
        <f>IFERROR(INDEX(Partidos!$D$4:$D$107,MATCH($A301,Partidos!$A$4:$A$107,0)),"")</f>
        <v>Ganador Cuartos 7</v>
      </c>
      <c r="C301" s="19" t="str">
        <f>IFERROR(INDEX(Partidos!$E$4:$E$107,MATCH($A301,Partidos!$A$4:$A$107,0)),"")</f>
        <v>Ganador Cuartos 8</v>
      </c>
      <c r="D301" s="24" t="s">
        <v>54</v>
      </c>
      <c r="E301" s="19">
        <f>IFERROR(INDEX(Álvaro!F$4:F$107,MATCH($A301,Álvaro!$A$4:$A$107,0)),"")</f>
        <v>0</v>
      </c>
      <c r="F301" s="19">
        <f>IFERROR(INDEX(Álvaro!G$4:G$107,MATCH($A301,Álvaro!$A$4:$A$107,0)),"")</f>
        <v>0</v>
      </c>
      <c r="G301" s="16" t="str">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0</v>
      </c>
      <c r="I301" s="19" t="str">
        <f>IFERROR(INDEX(Partidos!$J$4:$J$107,MATCH($A301,Partidos!$A$4:$A$107,0)),"")</f>
        <v>Cuartos</v>
      </c>
      <c r="J301" s="16">
        <f>IF(AND(INDEX(Partidos!$J$4:$J$107,MATCH($A301,Partidos!$A$4:$A$107,0))&lt;&gt;"Grupos",INDEX(Partidos!$H$4:$H$107,MATCH($A301,Partidos!$A$4:$A$107,0))="Finalizado",$H301&lt;&gt;"",$H301=INDEX(Partidos!$K$4:$K$107,MATCH($A301,Partidos!$A$4:$A$107,0))),1,0)</f>
        <v>0</v>
      </c>
    </row>
    <row r="302" spans="1:10" x14ac:dyDescent="0.3">
      <c r="A302" s="26">
        <v>100</v>
      </c>
      <c r="B302" s="19" t="str">
        <f>IFERROR(INDEX(Partidos!$D$4:$D$107,MATCH($A302,Partidos!$A$4:$A$107,0)),"")</f>
        <v>Ganador Cuartos 7</v>
      </c>
      <c r="C302" s="19" t="str">
        <f>IFERROR(INDEX(Partidos!$E$4:$E$107,MATCH($A302,Partidos!$A$4:$A$107,0)),"")</f>
        <v>Ganador Cuartos 8</v>
      </c>
      <c r="D302" s="26" t="s">
        <v>263</v>
      </c>
      <c r="E302" s="19">
        <f>IFERROR(INDEX(Papá!F$4:F$107,MATCH($A302,Papá!$A$4:$A$107,0)),"")</f>
        <v>0</v>
      </c>
      <c r="F302" s="19">
        <f>IFERROR(INDEX(Papá!G$4:G$107,MATCH($A302,Papá!$A$4:$A$107,0)),"")</f>
        <v>0</v>
      </c>
      <c r="G302" s="16" t="str">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0</v>
      </c>
      <c r="I302" s="19" t="str">
        <f>IFERROR(INDEX(Partidos!$J$4:$J$107,MATCH($A302,Partidos!$A$4:$A$107,0)),"")</f>
        <v>Cuartos</v>
      </c>
      <c r="J302" s="16">
        <f>IF(AND(INDEX(Partidos!$J$4:$J$107,MATCH($A302,Partidos!$A$4:$A$107,0))&lt;&gt;"Grupos",INDEX(Partidos!$H$4:$H$107,MATCH($A302,Partidos!$A$4:$A$107,0))="Finalizado",$H302&lt;&gt;"",$H302=INDEX(Partidos!$K$4:$K$107,MATCH($A302,Partidos!$A$4:$A$107,0))),1,0)</f>
        <v>0</v>
      </c>
    </row>
    <row r="303" spans="1:10" x14ac:dyDescent="0.3">
      <c r="A303" s="24">
        <v>100</v>
      </c>
      <c r="B303" s="19" t="str">
        <f>IFERROR(INDEX(Partidos!$D$4:$D$107,MATCH($A303,Partidos!$A$4:$A$107,0)),"")</f>
        <v>Ganador Cuartos 7</v>
      </c>
      <c r="C303" s="19" t="str">
        <f>IFERROR(INDEX(Partidos!$E$4:$E$107,MATCH($A303,Partidos!$A$4:$A$107,0)),"")</f>
        <v>Ganador Cuartos 8</v>
      </c>
      <c r="D303" s="24" t="s">
        <v>264</v>
      </c>
      <c r="E303" s="19">
        <f>IFERROR(INDEX(Diego!F$4:F$107,MATCH($A303,Diego!$A$4:$A$107,0)),"")</f>
        <v>0</v>
      </c>
      <c r="F303" s="19">
        <f>IFERROR(INDEX(Diego!G$4:G$107,MATCH($A303,Diego!$A$4:$A$107,0)),"")</f>
        <v>0</v>
      </c>
      <c r="G303" s="16" t="str">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0</v>
      </c>
      <c r="I303" s="19" t="str">
        <f>IFERROR(INDEX(Partidos!$J$4:$J$107,MATCH($A303,Partidos!$A$4:$A$107,0)),"")</f>
        <v>Cuartos</v>
      </c>
      <c r="J303" s="16">
        <f>IF(AND(INDEX(Partidos!$J$4:$J$107,MATCH($A303,Partidos!$A$4:$A$107,0))&lt;&gt;"Grupos",INDEX(Partidos!$H$4:$H$107,MATCH($A303,Partidos!$A$4:$A$107,0))="Finalizado",$H303&lt;&gt;"",$H303=INDEX(Partidos!$K$4:$K$107,MATCH($A303,Partidos!$A$4:$A$107,0))),1,0)</f>
        <v>0</v>
      </c>
    </row>
    <row r="304" spans="1:10" x14ac:dyDescent="0.3">
      <c r="A304" s="26">
        <v>101</v>
      </c>
      <c r="B304" s="19" t="str">
        <f>IFERROR(INDEX(Partidos!$D$4:$D$107,MATCH($A304,Partidos!$A$4:$A$107,0)),"")</f>
        <v>Ganador Semifinal 1</v>
      </c>
      <c r="C304" s="19" t="str">
        <f>IFERROR(INDEX(Partidos!$E$4:$E$107,MATCH($A304,Partidos!$A$4:$A$107,0)),"")</f>
        <v>Ganador Semifinal 2</v>
      </c>
      <c r="D304" s="26" t="s">
        <v>54</v>
      </c>
      <c r="E304" s="19">
        <f>IFERROR(INDEX(Álvaro!F$4:F$107,MATCH($A304,Álvaro!$A$4:$A$107,0)),"")</f>
        <v>0</v>
      </c>
      <c r="F304" s="19">
        <f>IFERROR(INDEX(Álvaro!G$4:G$107,MATCH($A304,Álvaro!$A$4:$A$107,0)),"")</f>
        <v>0</v>
      </c>
      <c r="G304" s="16" t="str">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0</v>
      </c>
      <c r="I304" s="19" t="str">
        <f>IFERROR(INDEX(Partidos!$J$4:$J$107,MATCH($A304,Partidos!$A$4:$A$107,0)),"")</f>
        <v>Semifinal</v>
      </c>
      <c r="J304" s="16">
        <f>IF(AND(INDEX(Partidos!$J$4:$J$107,MATCH($A304,Partidos!$A$4:$A$107,0))&lt;&gt;"Grupos",INDEX(Partidos!$H$4:$H$107,MATCH($A304,Partidos!$A$4:$A$107,0))="Finalizado",$H304&lt;&gt;"",$H304=INDEX(Partidos!$K$4:$K$107,MATCH($A304,Partidos!$A$4:$A$107,0))),1,0)</f>
        <v>0</v>
      </c>
    </row>
    <row r="305" spans="1:10" x14ac:dyDescent="0.3">
      <c r="A305" s="24">
        <v>101</v>
      </c>
      <c r="B305" s="19" t="str">
        <f>IFERROR(INDEX(Partidos!$D$4:$D$107,MATCH($A305,Partidos!$A$4:$A$107,0)),"")</f>
        <v>Ganador Semifinal 1</v>
      </c>
      <c r="C305" s="19" t="str">
        <f>IFERROR(INDEX(Partidos!$E$4:$E$107,MATCH($A305,Partidos!$A$4:$A$107,0)),"")</f>
        <v>Ganador Semifinal 2</v>
      </c>
      <c r="D305" s="24" t="s">
        <v>263</v>
      </c>
      <c r="E305" s="19">
        <f>IFERROR(INDEX(Papá!F$4:F$107,MATCH($A305,Papá!$A$4:$A$107,0)),"")</f>
        <v>0</v>
      </c>
      <c r="F305" s="19">
        <f>IFERROR(INDEX(Papá!G$4:G$107,MATCH($A305,Papá!$A$4:$A$107,0)),"")</f>
        <v>0</v>
      </c>
      <c r="G305" s="16" t="str">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0</v>
      </c>
      <c r="I305" s="19" t="str">
        <f>IFERROR(INDEX(Partidos!$J$4:$J$107,MATCH($A305,Partidos!$A$4:$A$107,0)),"")</f>
        <v>Semifinal</v>
      </c>
      <c r="J305" s="16">
        <f>IF(AND(INDEX(Partidos!$J$4:$J$107,MATCH($A305,Partidos!$A$4:$A$107,0))&lt;&gt;"Grupos",INDEX(Partidos!$H$4:$H$107,MATCH($A305,Partidos!$A$4:$A$107,0))="Finalizado",$H305&lt;&gt;"",$H305=INDEX(Partidos!$K$4:$K$107,MATCH($A305,Partidos!$A$4:$A$107,0))),1,0)</f>
        <v>0</v>
      </c>
    </row>
    <row r="306" spans="1:10" x14ac:dyDescent="0.3">
      <c r="A306" s="26">
        <v>101</v>
      </c>
      <c r="B306" s="19" t="str">
        <f>IFERROR(INDEX(Partidos!$D$4:$D$107,MATCH($A306,Partidos!$A$4:$A$107,0)),"")</f>
        <v>Ganador Semifinal 1</v>
      </c>
      <c r="C306" s="19" t="str">
        <f>IFERROR(INDEX(Partidos!$E$4:$E$107,MATCH($A306,Partidos!$A$4:$A$107,0)),"")</f>
        <v>Ganador Semifinal 2</v>
      </c>
      <c r="D306" s="26" t="s">
        <v>264</v>
      </c>
      <c r="E306" s="19">
        <f>IFERROR(INDEX(Diego!F$4:F$107,MATCH($A306,Diego!$A$4:$A$107,0)),"")</f>
        <v>0</v>
      </c>
      <c r="F306" s="19">
        <f>IFERROR(INDEX(Diego!G$4:G$107,MATCH($A306,Diego!$A$4:$A$107,0)),"")</f>
        <v>0</v>
      </c>
      <c r="G306" s="16" t="str">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0</v>
      </c>
      <c r="I306" s="19" t="str">
        <f>IFERROR(INDEX(Partidos!$J$4:$J$107,MATCH($A306,Partidos!$A$4:$A$107,0)),"")</f>
        <v>Semifinal</v>
      </c>
      <c r="J306" s="16">
        <f>IF(AND(INDEX(Partidos!$J$4:$J$107,MATCH($A306,Partidos!$A$4:$A$107,0))&lt;&gt;"Grupos",INDEX(Partidos!$H$4:$H$107,MATCH($A306,Partidos!$A$4:$A$107,0))="Finalizado",$H306&lt;&gt;"",$H306=INDEX(Partidos!$K$4:$K$107,MATCH($A306,Partidos!$A$4:$A$107,0))),1,0)</f>
        <v>0</v>
      </c>
    </row>
    <row r="307" spans="1:10" x14ac:dyDescent="0.3">
      <c r="A307" s="24">
        <v>102</v>
      </c>
      <c r="B307" s="19" t="str">
        <f>IFERROR(INDEX(Partidos!$D$4:$D$107,MATCH($A307,Partidos!$A$4:$A$107,0)),"")</f>
        <v>Ganador Semifinal 3</v>
      </c>
      <c r="C307" s="19" t="str">
        <f>IFERROR(INDEX(Partidos!$E$4:$E$107,MATCH($A307,Partidos!$A$4:$A$107,0)),"")</f>
        <v>Ganador Semifinal 4</v>
      </c>
      <c r="D307" s="24" t="s">
        <v>54</v>
      </c>
      <c r="E307" s="19">
        <f>IFERROR(INDEX(Álvaro!F$4:F$107,MATCH($A307,Álvaro!$A$4:$A$107,0)),"")</f>
        <v>0</v>
      </c>
      <c r="F307" s="19">
        <f>IFERROR(INDEX(Álvaro!G$4:G$107,MATCH($A307,Álvaro!$A$4:$A$107,0)),"")</f>
        <v>0</v>
      </c>
      <c r="G307" s="16" t="str">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0</v>
      </c>
      <c r="I307" s="19" t="str">
        <f>IFERROR(INDEX(Partidos!$J$4:$J$107,MATCH($A307,Partidos!$A$4:$A$107,0)),"")</f>
        <v>Semifinal</v>
      </c>
      <c r="J307" s="16">
        <f>IF(AND(INDEX(Partidos!$J$4:$J$107,MATCH($A307,Partidos!$A$4:$A$107,0))&lt;&gt;"Grupos",INDEX(Partidos!$H$4:$H$107,MATCH($A307,Partidos!$A$4:$A$107,0))="Finalizado",$H307&lt;&gt;"",$H307=INDEX(Partidos!$K$4:$K$107,MATCH($A307,Partidos!$A$4:$A$107,0))),1,0)</f>
        <v>0</v>
      </c>
    </row>
    <row r="308" spans="1:10" x14ac:dyDescent="0.3">
      <c r="A308" s="26">
        <v>102</v>
      </c>
      <c r="B308" s="19" t="str">
        <f>IFERROR(INDEX(Partidos!$D$4:$D$107,MATCH($A308,Partidos!$A$4:$A$107,0)),"")</f>
        <v>Ganador Semifinal 3</v>
      </c>
      <c r="C308" s="19" t="str">
        <f>IFERROR(INDEX(Partidos!$E$4:$E$107,MATCH($A308,Partidos!$A$4:$A$107,0)),"")</f>
        <v>Ganador Semifinal 4</v>
      </c>
      <c r="D308" s="26" t="s">
        <v>263</v>
      </c>
      <c r="E308" s="19">
        <f>IFERROR(INDEX(Papá!F$4:F$107,MATCH($A308,Papá!$A$4:$A$107,0)),"")</f>
        <v>0</v>
      </c>
      <c r="F308" s="19">
        <f>IFERROR(INDEX(Papá!G$4:G$107,MATCH($A308,Papá!$A$4:$A$107,0)),"")</f>
        <v>0</v>
      </c>
      <c r="G308" s="16" t="str">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0</v>
      </c>
      <c r="I308" s="19" t="str">
        <f>IFERROR(INDEX(Partidos!$J$4:$J$107,MATCH($A308,Partidos!$A$4:$A$107,0)),"")</f>
        <v>Semifinal</v>
      </c>
      <c r="J308" s="16">
        <f>IF(AND(INDEX(Partidos!$J$4:$J$107,MATCH($A308,Partidos!$A$4:$A$107,0))&lt;&gt;"Grupos",INDEX(Partidos!$H$4:$H$107,MATCH($A308,Partidos!$A$4:$A$107,0))="Finalizado",$H308&lt;&gt;"",$H308=INDEX(Partidos!$K$4:$K$107,MATCH($A308,Partidos!$A$4:$A$107,0))),1,0)</f>
        <v>0</v>
      </c>
    </row>
    <row r="309" spans="1:10" x14ac:dyDescent="0.3">
      <c r="A309" s="24">
        <v>102</v>
      </c>
      <c r="B309" s="19" t="str">
        <f>IFERROR(INDEX(Partidos!$D$4:$D$107,MATCH($A309,Partidos!$A$4:$A$107,0)),"")</f>
        <v>Ganador Semifinal 3</v>
      </c>
      <c r="C309" s="19" t="str">
        <f>IFERROR(INDEX(Partidos!$E$4:$E$107,MATCH($A309,Partidos!$A$4:$A$107,0)),"")</f>
        <v>Ganador Semifinal 4</v>
      </c>
      <c r="D309" s="24" t="s">
        <v>264</v>
      </c>
      <c r="E309" s="19">
        <f>IFERROR(INDEX(Diego!F$4:F$107,MATCH($A309,Diego!$A$4:$A$107,0)),"")</f>
        <v>0</v>
      </c>
      <c r="F309" s="19">
        <f>IFERROR(INDEX(Diego!G$4:G$107,MATCH($A309,Diego!$A$4:$A$107,0)),"")</f>
        <v>0</v>
      </c>
      <c r="G309" s="16" t="str">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0</v>
      </c>
      <c r="I309" s="19" t="str">
        <f>IFERROR(INDEX(Partidos!$J$4:$J$107,MATCH($A309,Partidos!$A$4:$A$107,0)),"")</f>
        <v>Semifinal</v>
      </c>
      <c r="J309" s="16">
        <f>IF(AND(INDEX(Partidos!$J$4:$J$107,MATCH($A309,Partidos!$A$4:$A$107,0))&lt;&gt;"Grupos",INDEX(Partidos!$H$4:$H$107,MATCH($A309,Partidos!$A$4:$A$107,0))="Finalizado",$H309&lt;&gt;"",$H309=INDEX(Partidos!$K$4:$K$107,MATCH($A309,Partidos!$A$4:$A$107,0))),1,0)</f>
        <v>0</v>
      </c>
    </row>
    <row r="310" spans="1:10" ht="28.8" x14ac:dyDescent="0.3">
      <c r="A310" s="26">
        <v>103</v>
      </c>
      <c r="B310" s="19" t="str">
        <f>IFERROR(INDEX(Partidos!$D$4:$D$107,MATCH($A310,Partidos!$A$4:$A$107,0)),"")</f>
        <v>Perdedor Semifinal 1</v>
      </c>
      <c r="C310" s="19" t="str">
        <f>IFERROR(INDEX(Partidos!$E$4:$E$107,MATCH($A310,Partidos!$A$4:$A$107,0)),"")</f>
        <v>Perdedor Semifinal 2</v>
      </c>
      <c r="D310" s="26" t="s">
        <v>54</v>
      </c>
      <c r="E310" s="19">
        <f>IFERROR(INDEX(Álvaro!F$4:F$107,MATCH($A310,Álvaro!$A$4:$A$107,0)),"")</f>
        <v>0</v>
      </c>
      <c r="F310" s="19">
        <f>IFERROR(INDEX(Álvaro!G$4:G$107,MATCH($A310,Álvaro!$A$4:$A$107,0)),"")</f>
        <v>0</v>
      </c>
      <c r="G310" s="16" t="str">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0</v>
      </c>
      <c r="I310" s="19" t="str">
        <f>IFERROR(INDEX(Partidos!$J$4:$J$107,MATCH($A310,Partidos!$A$4:$A$107,0)),"")</f>
        <v>Tercer puesto</v>
      </c>
      <c r="J310" s="16">
        <f>IF(AND(INDEX(Partidos!$J$4:$J$107,MATCH($A310,Partidos!$A$4:$A$107,0))&lt;&gt;"Grupos",INDEX(Partidos!$H$4:$H$107,MATCH($A310,Partidos!$A$4:$A$107,0))="Finalizado",$H310&lt;&gt;"",$H310=INDEX(Partidos!$K$4:$K$107,MATCH($A310,Partidos!$A$4:$A$107,0))),1,0)</f>
        <v>0</v>
      </c>
    </row>
    <row r="311" spans="1:10" ht="28.8" x14ac:dyDescent="0.3">
      <c r="A311" s="24">
        <v>103</v>
      </c>
      <c r="B311" s="19" t="str">
        <f>IFERROR(INDEX(Partidos!$D$4:$D$107,MATCH($A311,Partidos!$A$4:$A$107,0)),"")</f>
        <v>Perdedor Semifinal 1</v>
      </c>
      <c r="C311" s="19" t="str">
        <f>IFERROR(INDEX(Partidos!$E$4:$E$107,MATCH($A311,Partidos!$A$4:$A$107,0)),"")</f>
        <v>Perdedor Semifinal 2</v>
      </c>
      <c r="D311" s="24" t="s">
        <v>263</v>
      </c>
      <c r="E311" s="19">
        <f>IFERROR(INDEX(Papá!F$4:F$107,MATCH($A311,Papá!$A$4:$A$107,0)),"")</f>
        <v>0</v>
      </c>
      <c r="F311" s="19">
        <f>IFERROR(INDEX(Papá!G$4:G$107,MATCH($A311,Papá!$A$4:$A$107,0)),"")</f>
        <v>0</v>
      </c>
      <c r="G311" s="16" t="str">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0</v>
      </c>
      <c r="I311" s="19" t="str">
        <f>IFERROR(INDEX(Partidos!$J$4:$J$107,MATCH($A311,Partidos!$A$4:$A$107,0)),"")</f>
        <v>Tercer puesto</v>
      </c>
      <c r="J311" s="16">
        <f>IF(AND(INDEX(Partidos!$J$4:$J$107,MATCH($A311,Partidos!$A$4:$A$107,0))&lt;&gt;"Grupos",INDEX(Partidos!$H$4:$H$107,MATCH($A311,Partidos!$A$4:$A$107,0))="Finalizado",$H311&lt;&gt;"",$H311=INDEX(Partidos!$K$4:$K$107,MATCH($A311,Partidos!$A$4:$A$107,0))),1,0)</f>
        <v>0</v>
      </c>
    </row>
    <row r="312" spans="1:10" ht="28.8" x14ac:dyDescent="0.3">
      <c r="A312" s="26">
        <v>103</v>
      </c>
      <c r="B312" s="19" t="str">
        <f>IFERROR(INDEX(Partidos!$D$4:$D$107,MATCH($A312,Partidos!$A$4:$A$107,0)),"")</f>
        <v>Perdedor Semifinal 1</v>
      </c>
      <c r="C312" s="19" t="str">
        <f>IFERROR(INDEX(Partidos!$E$4:$E$107,MATCH($A312,Partidos!$A$4:$A$107,0)),"")</f>
        <v>Perdedor Semifinal 2</v>
      </c>
      <c r="D312" s="26" t="s">
        <v>264</v>
      </c>
      <c r="E312" s="19">
        <f>IFERROR(INDEX(Diego!F$4:F$107,MATCH($A312,Diego!$A$4:$A$107,0)),"")</f>
        <v>0</v>
      </c>
      <c r="F312" s="19">
        <f>IFERROR(INDEX(Diego!G$4:G$107,MATCH($A312,Diego!$A$4:$A$107,0)),"")</f>
        <v>0</v>
      </c>
      <c r="G312" s="16" t="str">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0</v>
      </c>
      <c r="I312" s="19" t="str">
        <f>IFERROR(INDEX(Partidos!$J$4:$J$107,MATCH($A312,Partidos!$A$4:$A$107,0)),"")</f>
        <v>Tercer puesto</v>
      </c>
      <c r="J312" s="16">
        <f>IF(AND(INDEX(Partidos!$J$4:$J$107,MATCH($A312,Partidos!$A$4:$A$107,0))&lt;&gt;"Grupos",INDEX(Partidos!$H$4:$H$107,MATCH($A312,Partidos!$A$4:$A$107,0))="Finalizado",$H312&lt;&gt;"",$H312=INDEX(Partidos!$K$4:$K$107,MATCH($A312,Partidos!$A$4:$A$107,0))),1,0)</f>
        <v>0</v>
      </c>
    </row>
    <row r="313" spans="1:10" x14ac:dyDescent="0.3">
      <c r="A313" s="24">
        <v>104</v>
      </c>
      <c r="B313" s="19" t="str">
        <f>IFERROR(INDEX(Partidos!$D$4:$D$107,MATCH($A313,Partidos!$A$4:$A$107,0)),"")</f>
        <v>Ganador Semifinal 1</v>
      </c>
      <c r="C313" s="19" t="str">
        <f>IFERROR(INDEX(Partidos!$E$4:$E$107,MATCH($A313,Partidos!$A$4:$A$107,0)),"")</f>
        <v>Ganador Semifinal 2</v>
      </c>
      <c r="D313" s="24" t="s">
        <v>54</v>
      </c>
      <c r="E313" s="19">
        <f>IFERROR(INDEX(Álvaro!F$4:F$107,MATCH($A313,Álvaro!$A$4:$A$107,0)),"")</f>
        <v>0</v>
      </c>
      <c r="F313" s="19">
        <f>IFERROR(INDEX(Álvaro!G$4:G$107,MATCH($A313,Álvaro!$A$4:$A$107,0)),"")</f>
        <v>0</v>
      </c>
      <c r="G313" s="16" t="str">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0</v>
      </c>
      <c r="I313" s="19" t="str">
        <f>IFERROR(INDEX(Partidos!$J$4:$J$107,MATCH($A313,Partidos!$A$4:$A$107,0)),"")</f>
        <v>Final</v>
      </c>
      <c r="J313" s="16">
        <f>IF(AND(INDEX(Partidos!$J$4:$J$107,MATCH($A313,Partidos!$A$4:$A$107,0))&lt;&gt;"Grupos",INDEX(Partidos!$H$4:$H$107,MATCH($A313,Partidos!$A$4:$A$107,0))="Finalizado",$H313&lt;&gt;"",$H313=INDEX(Partidos!$K$4:$K$107,MATCH($A313,Partidos!$A$4:$A$107,0))),1,0)</f>
        <v>0</v>
      </c>
    </row>
    <row r="314" spans="1:10" x14ac:dyDescent="0.3">
      <c r="A314" s="26">
        <v>104</v>
      </c>
      <c r="B314" s="19" t="str">
        <f>IFERROR(INDEX(Partidos!$D$4:$D$107,MATCH($A314,Partidos!$A$4:$A$107,0)),"")</f>
        <v>Ganador Semifinal 1</v>
      </c>
      <c r="C314" s="19" t="str">
        <f>IFERROR(INDEX(Partidos!$E$4:$E$107,MATCH($A314,Partidos!$A$4:$A$107,0)),"")</f>
        <v>Ganador Semifinal 2</v>
      </c>
      <c r="D314" s="26" t="s">
        <v>263</v>
      </c>
      <c r="E314" s="19">
        <f>IFERROR(INDEX(Papá!F$4:F$107,MATCH($A314,Papá!$A$4:$A$107,0)),"")</f>
        <v>0</v>
      </c>
      <c r="F314" s="19">
        <f>IFERROR(INDEX(Papá!G$4:G$107,MATCH($A314,Papá!$A$4:$A$107,0)),"")</f>
        <v>0</v>
      </c>
      <c r="G314" s="16" t="str">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0</v>
      </c>
      <c r="I314" s="19" t="str">
        <f>IFERROR(INDEX(Partidos!$J$4:$J$107,MATCH($A314,Partidos!$A$4:$A$107,0)),"")</f>
        <v>Final</v>
      </c>
      <c r="J314" s="16">
        <f>IF(AND(INDEX(Partidos!$J$4:$J$107,MATCH($A314,Partidos!$A$4:$A$107,0))&lt;&gt;"Grupos",INDEX(Partidos!$H$4:$H$107,MATCH($A314,Partidos!$A$4:$A$107,0))="Finalizado",$H314&lt;&gt;"",$H314=INDEX(Partidos!$K$4:$K$107,MATCH($A314,Partidos!$A$4:$A$107,0))),1,0)</f>
        <v>0</v>
      </c>
    </row>
    <row r="315" spans="1:10" x14ac:dyDescent="0.3">
      <c r="A315" s="24">
        <v>104</v>
      </c>
      <c r="B315" s="19" t="str">
        <f>IFERROR(INDEX(Partidos!$D$4:$D$107,MATCH($A315,Partidos!$A$4:$A$107,0)),"")</f>
        <v>Ganador Semifinal 1</v>
      </c>
      <c r="C315" s="19" t="str">
        <f>IFERROR(INDEX(Partidos!$E$4:$E$107,MATCH($A315,Partidos!$A$4:$A$107,0)),"")</f>
        <v>Ganador Semifinal 2</v>
      </c>
      <c r="D315" s="24" t="s">
        <v>264</v>
      </c>
      <c r="E315" s="19">
        <f>IFERROR(INDEX(Diego!F$4:F$107,MATCH($A315,Diego!$A$4:$A$107,0)),"")</f>
        <v>0</v>
      </c>
      <c r="F315" s="19">
        <f>IFERROR(INDEX(Diego!G$4:G$107,MATCH($A315,Diego!$A$4:$A$107,0)),"")</f>
        <v>0</v>
      </c>
      <c r="G315" s="16" t="str">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0</v>
      </c>
      <c r="I315" s="19" t="str">
        <f>IFERROR(INDEX(Partidos!$J$4:$J$107,MATCH($A315,Partidos!$A$4:$A$107,0)),"")</f>
        <v>Final</v>
      </c>
      <c r="J315" s="16">
        <f>IF(AND(INDEX(Partidos!$J$4:$J$107,MATCH($A315,Partidos!$A$4:$A$107,0))&lt;&gt;"Grupos",INDEX(Partidos!$H$4:$H$107,MATCH($A315,Partidos!$A$4:$A$107,0))="Finalizado",$H315&lt;&gt;"",$H315=INDEX(Partidos!$K$4:$K$107,MATCH($A315,Partidos!$A$4:$A$107,0))),1,0)</f>
        <v>0</v>
      </c>
    </row>
  </sheetData>
  <autoFilter ref="A3:H315" xr:uid="{00000000-0009-0000-0000-000004000000}"/>
  <conditionalFormatting sqref="G4:G315">
    <cfRule type="cellIs" dxfId="6" priority="1" operator="equal">
      <formula>10</formula>
    </cfRule>
    <cfRule type="cellIs" dxfId="5" priority="2" operator="equal">
      <formula>5</formula>
    </cfRule>
    <cfRule type="cellIs" dxfId="4" priority="3" operator="equal">
      <formula>6</formula>
    </cfRule>
    <cfRule type="cellIs" dxfId="3" priority="4" operator="equal">
      <formula>3</formula>
    </cfRule>
    <cfRule type="cellIs" dxfId="2" priority="5" operator="equal">
      <formula>4</formula>
    </cfRule>
    <cfRule type="cellIs" dxfId="1" priority="6" operator="equal">
      <formula>2</formula>
    </cfRule>
    <cfRule type="cellIs" dxfId="0" priority="7" operator="equal">
      <formula>0</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9E9E9E"/>
  </sheetPr>
  <dimension ref="A1"/>
  <sheetViews>
    <sheetView showGridLines="0" workbookViewId="0"/>
  </sheetViews>
  <sheetFormatPr defaultRowHeight="14.4" x14ac:dyDescent="0.3"/>
  <sheetData>
    <row r="1" spans="1:1" ht="18" x14ac:dyDescent="0.3">
      <c r="A1" s="29" t="s">
        <v>265</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E9E9E"/>
  </sheetPr>
  <dimension ref="A1:H118"/>
  <sheetViews>
    <sheetView showGridLines="0" workbookViewId="0">
      <pane ySplit="3" topLeftCell="A96" activePane="bottomLeft" state="frozen"/>
      <selection pane="bottomLeft" activeCell="B118" sqref="B118"/>
    </sheetView>
  </sheetViews>
  <sheetFormatPr defaultRowHeight="14.4" x14ac:dyDescent="0.3"/>
  <cols>
    <col min="1" max="1" width="30" customWidth="1"/>
    <col min="2" max="2" width="11" customWidth="1"/>
    <col min="3" max="3" width="18" customWidth="1"/>
    <col min="4" max="5" width="22" customWidth="1"/>
    <col min="6" max="7" width="12" customWidth="1"/>
    <col min="8" max="8" width="14" customWidth="1"/>
  </cols>
  <sheetData>
    <row r="1" spans="1:8" ht="43.95" customHeight="1" x14ac:dyDescent="0.3">
      <c r="A1" s="2" t="s">
        <v>266</v>
      </c>
      <c r="B1" s="1"/>
      <c r="C1" s="1"/>
      <c r="D1" s="1"/>
      <c r="E1" s="1"/>
      <c r="F1" s="1"/>
      <c r="G1" s="1"/>
      <c r="H1" s="1"/>
    </row>
    <row r="2" spans="1:8" ht="18" customHeight="1" x14ac:dyDescent="0.3">
      <c r="A2" s="3" t="s">
        <v>267</v>
      </c>
      <c r="B2" s="4"/>
      <c r="C2" s="4"/>
      <c r="D2" s="4"/>
      <c r="E2" s="4"/>
      <c r="F2" s="4"/>
      <c r="G2" s="4"/>
      <c r="H2" s="4"/>
    </row>
    <row r="3" spans="1:8" ht="28.8" x14ac:dyDescent="0.3">
      <c r="A3" s="14" t="s">
        <v>259</v>
      </c>
      <c r="B3" s="14" t="s">
        <v>48</v>
      </c>
      <c r="C3" s="14" t="s">
        <v>89</v>
      </c>
      <c r="D3" s="14" t="s">
        <v>84</v>
      </c>
      <c r="E3" s="14" t="s">
        <v>85</v>
      </c>
      <c r="F3" s="14" t="s">
        <v>268</v>
      </c>
      <c r="G3" s="14" t="s">
        <v>269</v>
      </c>
      <c r="H3" s="14" t="s">
        <v>90</v>
      </c>
    </row>
    <row r="4" spans="1:8" x14ac:dyDescent="0.3">
      <c r="A4" s="26">
        <v>1</v>
      </c>
      <c r="B4" s="26" t="s">
        <v>91</v>
      </c>
      <c r="C4" s="19" t="s">
        <v>95</v>
      </c>
      <c r="D4" s="19" t="str">
        <f>IFERROR(INDEX(Partidos!$D$4:$D$107,MATCH($A4,Partidos!$A$4:$A$107,0)),"")</f>
        <v>México</v>
      </c>
      <c r="E4" s="19" t="str">
        <f>IFERROR(INDEX(Partidos!$E$4:$E$107,MATCH($A4,Partidos!$A$4:$A$107,0)),"")</f>
        <v>Sudáfrica</v>
      </c>
      <c r="F4" s="27">
        <v>1</v>
      </c>
      <c r="G4" s="27">
        <v>0</v>
      </c>
      <c r="H4" s="28" t="s">
        <v>96</v>
      </c>
    </row>
    <row r="5" spans="1:8" x14ac:dyDescent="0.3">
      <c r="A5" s="24">
        <v>2</v>
      </c>
      <c r="B5" s="24" t="s">
        <v>91</v>
      </c>
      <c r="C5" s="19" t="s">
        <v>95</v>
      </c>
      <c r="D5" s="19" t="str">
        <f>IFERROR(INDEX(Partidos!$D$4:$D$107,MATCH($A5,Partidos!$A$4:$A$107,0)),"")</f>
        <v>República de Corea</v>
      </c>
      <c r="E5" s="19" t="str">
        <f>IFERROR(INDEX(Partidos!$E$4:$E$107,MATCH($A5,Partidos!$A$4:$A$107,0)),"")</f>
        <v>República Checa</v>
      </c>
      <c r="F5" s="27">
        <v>1</v>
      </c>
      <c r="G5" s="27">
        <v>1</v>
      </c>
      <c r="H5" s="28" t="s">
        <v>96</v>
      </c>
    </row>
    <row r="6" spans="1:8" x14ac:dyDescent="0.3">
      <c r="A6" s="26">
        <v>3</v>
      </c>
      <c r="B6" s="26" t="s">
        <v>100</v>
      </c>
      <c r="C6" s="19" t="s">
        <v>95</v>
      </c>
      <c r="D6" s="19" t="str">
        <f>IFERROR(INDEX(Partidos!$D$4:$D$107,MATCH($A6,Partidos!$A$4:$A$107,0)),"")</f>
        <v>Canadá</v>
      </c>
      <c r="E6" s="19" t="str">
        <f>IFERROR(INDEX(Partidos!$E$4:$E$107,MATCH($A6,Partidos!$A$4:$A$107,0)),"")</f>
        <v>Bosnia y Herzegovina</v>
      </c>
      <c r="F6" s="27">
        <v>1</v>
      </c>
      <c r="G6" s="27">
        <v>0</v>
      </c>
      <c r="H6" s="28" t="s">
        <v>96</v>
      </c>
    </row>
    <row r="7" spans="1:8" x14ac:dyDescent="0.3">
      <c r="A7" s="24">
        <v>4</v>
      </c>
      <c r="B7" s="24" t="s">
        <v>100</v>
      </c>
      <c r="C7" s="19" t="s">
        <v>95</v>
      </c>
      <c r="D7" s="19" t="str">
        <f>IFERROR(INDEX(Partidos!$D$4:$D$107,MATCH($A7,Partidos!$A$4:$A$107,0)),"")</f>
        <v>Estados Unidos</v>
      </c>
      <c r="E7" s="19" t="str">
        <f>IFERROR(INDEX(Partidos!$E$4:$E$107,MATCH($A7,Partidos!$A$4:$A$107,0)),"")</f>
        <v>Paraguay</v>
      </c>
      <c r="F7" s="27">
        <v>1</v>
      </c>
      <c r="G7" s="27">
        <v>1</v>
      </c>
      <c r="H7" s="28" t="s">
        <v>96</v>
      </c>
    </row>
    <row r="8" spans="1:8" x14ac:dyDescent="0.3">
      <c r="A8" s="26">
        <v>5</v>
      </c>
      <c r="B8" s="26" t="s">
        <v>107</v>
      </c>
      <c r="C8" s="19" t="s">
        <v>95</v>
      </c>
      <c r="D8" s="19" t="str">
        <f>IFERROR(INDEX(Partidos!$D$4:$D$107,MATCH($A8,Partidos!$A$4:$A$107,0)),"")</f>
        <v>Catar</v>
      </c>
      <c r="E8" s="19" t="str">
        <f>IFERROR(INDEX(Partidos!$E$4:$E$107,MATCH($A8,Partidos!$A$4:$A$107,0)),"")</f>
        <v>Suiza</v>
      </c>
      <c r="F8" s="27">
        <v>0</v>
      </c>
      <c r="G8" s="27">
        <v>2</v>
      </c>
      <c r="H8" s="28" t="s">
        <v>96</v>
      </c>
    </row>
    <row r="9" spans="1:8" x14ac:dyDescent="0.3">
      <c r="A9" s="24">
        <v>6</v>
      </c>
      <c r="B9" s="24" t="s">
        <v>107</v>
      </c>
      <c r="C9" s="19" t="s">
        <v>95</v>
      </c>
      <c r="D9" s="19" t="str">
        <f>IFERROR(INDEX(Partidos!$D$4:$D$107,MATCH($A9,Partidos!$A$4:$A$107,0)),"")</f>
        <v>Brasil</v>
      </c>
      <c r="E9" s="19" t="str">
        <f>IFERROR(INDEX(Partidos!$E$4:$E$107,MATCH($A9,Partidos!$A$4:$A$107,0)),"")</f>
        <v>Marruecos</v>
      </c>
      <c r="F9" s="27">
        <v>1</v>
      </c>
      <c r="G9" s="27">
        <v>1</v>
      </c>
      <c r="H9" s="28" t="s">
        <v>96</v>
      </c>
    </row>
    <row r="10" spans="1:8" x14ac:dyDescent="0.3">
      <c r="A10" s="26">
        <v>7</v>
      </c>
      <c r="B10" s="26" t="s">
        <v>107</v>
      </c>
      <c r="C10" s="19" t="s">
        <v>95</v>
      </c>
      <c r="D10" s="19" t="str">
        <f>IFERROR(INDEX(Partidos!$D$4:$D$107,MATCH($A10,Partidos!$A$4:$A$107,0)),"")</f>
        <v>Haití</v>
      </c>
      <c r="E10" s="19" t="str">
        <f>IFERROR(INDEX(Partidos!$E$4:$E$107,MATCH($A10,Partidos!$A$4:$A$107,0)),"")</f>
        <v>Escocia</v>
      </c>
      <c r="F10" s="27">
        <v>0</v>
      </c>
      <c r="G10" s="27">
        <v>2</v>
      </c>
      <c r="H10" s="28" t="s">
        <v>96</v>
      </c>
    </row>
    <row r="11" spans="1:8" x14ac:dyDescent="0.3">
      <c r="A11" s="24">
        <v>8</v>
      </c>
      <c r="B11" s="24" t="s">
        <v>107</v>
      </c>
      <c r="C11" s="19" t="s">
        <v>95</v>
      </c>
      <c r="D11" s="19" t="str">
        <f>IFERROR(INDEX(Partidos!$D$4:$D$107,MATCH($A11,Partidos!$A$4:$A$107,0)),"")</f>
        <v>Australia</v>
      </c>
      <c r="E11" s="19" t="str">
        <f>IFERROR(INDEX(Partidos!$E$4:$E$107,MATCH($A11,Partidos!$A$4:$A$107,0)),"")</f>
        <v>Turquía</v>
      </c>
      <c r="F11" s="27">
        <v>0</v>
      </c>
      <c r="G11" s="27">
        <v>2</v>
      </c>
      <c r="H11" s="28" t="s">
        <v>96</v>
      </c>
    </row>
    <row r="12" spans="1:8" x14ac:dyDescent="0.3">
      <c r="A12" s="26">
        <v>9</v>
      </c>
      <c r="B12" s="26" t="s">
        <v>118</v>
      </c>
      <c r="C12" s="19" t="s">
        <v>95</v>
      </c>
      <c r="D12" s="19" t="str">
        <f>IFERROR(INDEX(Partidos!$D$4:$D$107,MATCH($A12,Partidos!$A$4:$A$107,0)),"")</f>
        <v>Alemania</v>
      </c>
      <c r="E12" s="19" t="str">
        <f>IFERROR(INDEX(Partidos!$E$4:$E$107,MATCH($A12,Partidos!$A$4:$A$107,0)),"")</f>
        <v>Curazao</v>
      </c>
      <c r="F12" s="27">
        <v>4</v>
      </c>
      <c r="G12" s="27">
        <v>0</v>
      </c>
      <c r="H12" s="28" t="s">
        <v>96</v>
      </c>
    </row>
    <row r="13" spans="1:8" x14ac:dyDescent="0.3">
      <c r="A13" s="24">
        <v>10</v>
      </c>
      <c r="B13" s="24" t="s">
        <v>118</v>
      </c>
      <c r="C13" s="19" t="s">
        <v>95</v>
      </c>
      <c r="D13" s="19" t="str">
        <f>IFERROR(INDEX(Partidos!$D$4:$D$107,MATCH($A13,Partidos!$A$4:$A$107,0)),"")</f>
        <v>Países Bajos</v>
      </c>
      <c r="E13" s="19" t="str">
        <f>IFERROR(INDEX(Partidos!$E$4:$E$107,MATCH($A13,Partidos!$A$4:$A$107,0)),"")</f>
        <v>Japón</v>
      </c>
      <c r="F13" s="27">
        <v>1</v>
      </c>
      <c r="G13" s="27">
        <v>1</v>
      </c>
      <c r="H13" s="28" t="s">
        <v>96</v>
      </c>
    </row>
    <row r="14" spans="1:8" x14ac:dyDescent="0.3">
      <c r="A14" s="26">
        <v>11</v>
      </c>
      <c r="B14" s="26" t="s">
        <v>118</v>
      </c>
      <c r="C14" s="19" t="s">
        <v>95</v>
      </c>
      <c r="D14" s="19" t="str">
        <f>IFERROR(INDEX(Partidos!$D$4:$D$107,MATCH($A14,Partidos!$A$4:$A$107,0)),"")</f>
        <v>Costa de Marfil</v>
      </c>
      <c r="E14" s="19" t="str">
        <f>IFERROR(INDEX(Partidos!$E$4:$E$107,MATCH($A14,Partidos!$A$4:$A$107,0)),"")</f>
        <v>Ecuador</v>
      </c>
      <c r="F14" s="27">
        <v>1</v>
      </c>
      <c r="G14" s="27">
        <v>1</v>
      </c>
      <c r="H14" s="28" t="s">
        <v>96</v>
      </c>
    </row>
    <row r="15" spans="1:8" x14ac:dyDescent="0.3">
      <c r="A15" s="24">
        <v>12</v>
      </c>
      <c r="B15" s="24" t="s">
        <v>118</v>
      </c>
      <c r="C15" s="19" t="s">
        <v>95</v>
      </c>
      <c r="D15" s="19" t="str">
        <f>IFERROR(INDEX(Partidos!$D$4:$D$107,MATCH($A15,Partidos!$A$4:$A$107,0)),"")</f>
        <v>Suecia</v>
      </c>
      <c r="E15" s="19" t="str">
        <f>IFERROR(INDEX(Partidos!$E$4:$E$107,MATCH($A15,Partidos!$A$4:$A$107,0)),"")</f>
        <v>Túnez</v>
      </c>
      <c r="F15" s="27">
        <v>1</v>
      </c>
      <c r="G15" s="27">
        <v>1</v>
      </c>
      <c r="H15" s="28" t="s">
        <v>96</v>
      </c>
    </row>
    <row r="16" spans="1:8" x14ac:dyDescent="0.3">
      <c r="A16" s="26">
        <v>13</v>
      </c>
      <c r="B16" s="26" t="s">
        <v>128</v>
      </c>
      <c r="C16" s="19" t="s">
        <v>95</v>
      </c>
      <c r="D16" s="19" t="str">
        <f>IFERROR(INDEX(Partidos!$D$4:$D$107,MATCH($A16,Partidos!$A$4:$A$107,0)),"")</f>
        <v>España</v>
      </c>
      <c r="E16" s="19" t="str">
        <f>IFERROR(INDEX(Partidos!$E$4:$E$107,MATCH($A16,Partidos!$A$4:$A$107,0)),"")</f>
        <v>Cabo Verde</v>
      </c>
      <c r="F16" s="27">
        <v>3</v>
      </c>
      <c r="G16" s="27">
        <v>0</v>
      </c>
      <c r="H16" s="28" t="s">
        <v>96</v>
      </c>
    </row>
    <row r="17" spans="1:8" x14ac:dyDescent="0.3">
      <c r="A17" s="24">
        <v>14</v>
      </c>
      <c r="B17" s="24" t="s">
        <v>128</v>
      </c>
      <c r="C17" s="19" t="s">
        <v>95</v>
      </c>
      <c r="D17" s="19" t="str">
        <f>IFERROR(INDEX(Partidos!$D$4:$D$107,MATCH($A17,Partidos!$A$4:$A$107,0)),"")</f>
        <v>Bélgica</v>
      </c>
      <c r="E17" s="19" t="str">
        <f>IFERROR(INDEX(Partidos!$E$4:$E$107,MATCH($A17,Partidos!$A$4:$A$107,0)),"")</f>
        <v>Egipto</v>
      </c>
      <c r="F17" s="27">
        <v>1</v>
      </c>
      <c r="G17" s="27">
        <v>0</v>
      </c>
      <c r="H17" s="28" t="s">
        <v>96</v>
      </c>
    </row>
    <row r="18" spans="1:8" x14ac:dyDescent="0.3">
      <c r="A18" s="26">
        <v>15</v>
      </c>
      <c r="B18" s="26" t="s">
        <v>128</v>
      </c>
      <c r="C18" s="19" t="s">
        <v>95</v>
      </c>
      <c r="D18" s="19" t="str">
        <f>IFERROR(INDEX(Partidos!$D$4:$D$107,MATCH($A18,Partidos!$A$4:$A$107,0)),"")</f>
        <v>Arabia Saudí</v>
      </c>
      <c r="E18" s="19" t="str">
        <f>IFERROR(INDEX(Partidos!$E$4:$E$107,MATCH($A18,Partidos!$A$4:$A$107,0)),"")</f>
        <v>Uruguay</v>
      </c>
      <c r="F18" s="27">
        <v>0</v>
      </c>
      <c r="G18" s="27">
        <v>2</v>
      </c>
      <c r="H18" s="28" t="s">
        <v>96</v>
      </c>
    </row>
    <row r="19" spans="1:8" x14ac:dyDescent="0.3">
      <c r="A19" s="24">
        <v>16</v>
      </c>
      <c r="B19" s="24" t="s">
        <v>128</v>
      </c>
      <c r="C19" s="19" t="s">
        <v>95</v>
      </c>
      <c r="D19" s="19" t="str">
        <f>IFERROR(INDEX(Partidos!$D$4:$D$107,MATCH($A19,Partidos!$A$4:$A$107,0)),"")</f>
        <v>Irán</v>
      </c>
      <c r="E19" s="19" t="str">
        <f>IFERROR(INDEX(Partidos!$E$4:$E$107,MATCH($A19,Partidos!$A$4:$A$107,0)),"")</f>
        <v>Nueva Zelanda</v>
      </c>
      <c r="F19" s="27">
        <v>1</v>
      </c>
      <c r="G19" s="27">
        <v>1</v>
      </c>
      <c r="H19" s="28" t="s">
        <v>96</v>
      </c>
    </row>
    <row r="20" spans="1:8" x14ac:dyDescent="0.3">
      <c r="A20" s="26">
        <v>17</v>
      </c>
      <c r="B20" s="26" t="s">
        <v>137</v>
      </c>
      <c r="C20" s="19" t="s">
        <v>95</v>
      </c>
      <c r="D20" s="19" t="str">
        <f>IFERROR(INDEX(Partidos!$D$4:$D$107,MATCH($A20,Partidos!$A$4:$A$107,0)),"")</f>
        <v>Francia</v>
      </c>
      <c r="E20" s="19" t="str">
        <f>IFERROR(INDEX(Partidos!$E$4:$E$107,MATCH($A20,Partidos!$A$4:$A$107,0)),"")</f>
        <v>Senegal</v>
      </c>
      <c r="F20" s="27">
        <v>2</v>
      </c>
      <c r="G20" s="27">
        <v>0</v>
      </c>
      <c r="H20" s="28" t="s">
        <v>96</v>
      </c>
    </row>
    <row r="21" spans="1:8" x14ac:dyDescent="0.3">
      <c r="A21" s="24">
        <v>18</v>
      </c>
      <c r="B21" s="24" t="s">
        <v>137</v>
      </c>
      <c r="C21" s="19" t="s">
        <v>95</v>
      </c>
      <c r="D21" s="19" t="str">
        <f>IFERROR(INDEX(Partidos!$D$4:$D$107,MATCH($A21,Partidos!$A$4:$A$107,0)),"")</f>
        <v>Irak</v>
      </c>
      <c r="E21" s="19" t="str">
        <f>IFERROR(INDEX(Partidos!$E$4:$E$107,MATCH($A21,Partidos!$A$4:$A$107,0)),"")</f>
        <v>Noruega</v>
      </c>
      <c r="F21" s="27">
        <v>0</v>
      </c>
      <c r="G21" s="27">
        <v>2</v>
      </c>
      <c r="H21" s="28" t="s">
        <v>96</v>
      </c>
    </row>
    <row r="22" spans="1:8" x14ac:dyDescent="0.3">
      <c r="A22" s="26">
        <v>19</v>
      </c>
      <c r="B22" s="26" t="s">
        <v>137</v>
      </c>
      <c r="C22" s="19" t="s">
        <v>95</v>
      </c>
      <c r="D22" s="19" t="str">
        <f>IFERROR(INDEX(Partidos!$D$4:$D$107,MATCH($A22,Partidos!$A$4:$A$107,0)),"")</f>
        <v>Argentina</v>
      </c>
      <c r="E22" s="19" t="str">
        <f>IFERROR(INDEX(Partidos!$E$4:$E$107,MATCH($A22,Partidos!$A$4:$A$107,0)),"")</f>
        <v>Argelia</v>
      </c>
      <c r="F22" s="27">
        <v>2</v>
      </c>
      <c r="G22" s="27">
        <v>0</v>
      </c>
      <c r="H22" s="28" t="s">
        <v>96</v>
      </c>
    </row>
    <row r="23" spans="1:8" x14ac:dyDescent="0.3">
      <c r="A23" s="24">
        <v>20</v>
      </c>
      <c r="B23" s="24" t="s">
        <v>137</v>
      </c>
      <c r="C23" s="19" t="s">
        <v>95</v>
      </c>
      <c r="D23" s="19" t="str">
        <f>IFERROR(INDEX(Partidos!$D$4:$D$107,MATCH($A23,Partidos!$A$4:$A$107,0)),"")</f>
        <v>Austria</v>
      </c>
      <c r="E23" s="19" t="str">
        <f>IFERROR(INDEX(Partidos!$E$4:$E$107,MATCH($A23,Partidos!$A$4:$A$107,0)),"")</f>
        <v>Jordania</v>
      </c>
      <c r="F23" s="27">
        <v>2</v>
      </c>
      <c r="G23" s="27">
        <v>0</v>
      </c>
      <c r="H23" s="28" t="s">
        <v>96</v>
      </c>
    </row>
    <row r="24" spans="1:8" x14ac:dyDescent="0.3">
      <c r="A24" s="26">
        <v>21</v>
      </c>
      <c r="B24" s="26" t="s">
        <v>146</v>
      </c>
      <c r="C24" s="19" t="s">
        <v>95</v>
      </c>
      <c r="D24" s="19" t="str">
        <f>IFERROR(INDEX(Partidos!$D$4:$D$107,MATCH($A24,Partidos!$A$4:$A$107,0)),"")</f>
        <v>Portugal</v>
      </c>
      <c r="E24" s="19" t="str">
        <f>IFERROR(INDEX(Partidos!$E$4:$E$107,MATCH($A24,Partidos!$A$4:$A$107,0)),"")</f>
        <v>RD Congo</v>
      </c>
      <c r="F24" s="27">
        <v>2</v>
      </c>
      <c r="G24" s="27">
        <v>0</v>
      </c>
      <c r="H24" s="28" t="s">
        <v>96</v>
      </c>
    </row>
    <row r="25" spans="1:8" x14ac:dyDescent="0.3">
      <c r="A25" s="24">
        <v>22</v>
      </c>
      <c r="B25" s="24" t="s">
        <v>146</v>
      </c>
      <c r="C25" s="19" t="s">
        <v>95</v>
      </c>
      <c r="D25" s="19" t="str">
        <f>IFERROR(INDEX(Partidos!$D$4:$D$107,MATCH($A25,Partidos!$A$4:$A$107,0)),"")</f>
        <v>Inglaterra</v>
      </c>
      <c r="E25" s="19" t="str">
        <f>IFERROR(INDEX(Partidos!$E$4:$E$107,MATCH($A25,Partidos!$A$4:$A$107,0)),"")</f>
        <v>Croacia</v>
      </c>
      <c r="F25" s="27">
        <v>1</v>
      </c>
      <c r="G25" s="27">
        <v>1</v>
      </c>
      <c r="H25" s="28" t="s">
        <v>96</v>
      </c>
    </row>
    <row r="26" spans="1:8" x14ac:dyDescent="0.3">
      <c r="A26" s="26">
        <v>23</v>
      </c>
      <c r="B26" s="26" t="s">
        <v>146</v>
      </c>
      <c r="C26" s="19" t="s">
        <v>95</v>
      </c>
      <c r="D26" s="19" t="str">
        <f>IFERROR(INDEX(Partidos!$D$4:$D$107,MATCH($A26,Partidos!$A$4:$A$107,0)),"")</f>
        <v>Ghana</v>
      </c>
      <c r="E26" s="19" t="str">
        <f>IFERROR(INDEX(Partidos!$E$4:$E$107,MATCH($A26,Partidos!$A$4:$A$107,0)),"")</f>
        <v>Panamá</v>
      </c>
      <c r="F26" s="27">
        <v>1</v>
      </c>
      <c r="G26" s="27">
        <v>1</v>
      </c>
      <c r="H26" s="28" t="s">
        <v>96</v>
      </c>
    </row>
    <row r="27" spans="1:8" x14ac:dyDescent="0.3">
      <c r="A27" s="24">
        <v>24</v>
      </c>
      <c r="B27" s="24" t="s">
        <v>146</v>
      </c>
      <c r="C27" s="19" t="s">
        <v>95</v>
      </c>
      <c r="D27" s="19" t="str">
        <f>IFERROR(INDEX(Partidos!$D$4:$D$107,MATCH($A27,Partidos!$A$4:$A$107,0)),"")</f>
        <v>Uzbekistán</v>
      </c>
      <c r="E27" s="19" t="str">
        <f>IFERROR(INDEX(Partidos!$E$4:$E$107,MATCH($A27,Partidos!$A$4:$A$107,0)),"")</f>
        <v>Colombia</v>
      </c>
      <c r="F27" s="27">
        <v>0</v>
      </c>
      <c r="G27" s="27">
        <v>2</v>
      </c>
      <c r="H27" s="28" t="s">
        <v>96</v>
      </c>
    </row>
    <row r="28" spans="1:8" x14ac:dyDescent="0.3">
      <c r="A28" s="26">
        <v>25</v>
      </c>
      <c r="B28" s="26" t="s">
        <v>155</v>
      </c>
      <c r="C28" s="19" t="s">
        <v>95</v>
      </c>
      <c r="D28" s="19" t="str">
        <f>IFERROR(INDEX(Partidos!$D$4:$D$107,MATCH($A28,Partidos!$A$4:$A$107,0)),"")</f>
        <v>República Checa</v>
      </c>
      <c r="E28" s="19" t="str">
        <f>IFERROR(INDEX(Partidos!$E$4:$E$107,MATCH($A28,Partidos!$A$4:$A$107,0)),"")</f>
        <v>Sudáfrica</v>
      </c>
      <c r="F28" s="27">
        <v>1</v>
      </c>
      <c r="G28" s="27">
        <v>1</v>
      </c>
      <c r="H28" s="28" t="s">
        <v>96</v>
      </c>
    </row>
    <row r="29" spans="1:8" x14ac:dyDescent="0.3">
      <c r="A29" s="24">
        <v>26</v>
      </c>
      <c r="B29" s="24" t="s">
        <v>155</v>
      </c>
      <c r="C29" s="19" t="s">
        <v>95</v>
      </c>
      <c r="D29" s="19" t="str">
        <f>IFERROR(INDEX(Partidos!$D$4:$D$107,MATCH($A29,Partidos!$A$4:$A$107,0)),"")</f>
        <v>Suiza</v>
      </c>
      <c r="E29" s="19" t="str">
        <f>IFERROR(INDEX(Partidos!$E$4:$E$107,MATCH($A29,Partidos!$A$4:$A$107,0)),"")</f>
        <v>Bosnia y Herzegovina</v>
      </c>
      <c r="F29" s="27">
        <v>1</v>
      </c>
      <c r="G29" s="27">
        <v>1</v>
      </c>
      <c r="H29" s="28" t="s">
        <v>96</v>
      </c>
    </row>
    <row r="30" spans="1:8" x14ac:dyDescent="0.3">
      <c r="A30" s="26">
        <v>27</v>
      </c>
      <c r="B30" s="26" t="s">
        <v>155</v>
      </c>
      <c r="C30" s="19" t="s">
        <v>95</v>
      </c>
      <c r="D30" s="19" t="str">
        <f>IFERROR(INDEX(Partidos!$D$4:$D$107,MATCH($A30,Partidos!$A$4:$A$107,0)),"")</f>
        <v>Canadá</v>
      </c>
      <c r="E30" s="19" t="str">
        <f>IFERROR(INDEX(Partidos!$E$4:$E$107,MATCH($A30,Partidos!$A$4:$A$107,0)),"")</f>
        <v>Catar</v>
      </c>
      <c r="F30" s="27">
        <v>2</v>
      </c>
      <c r="G30" s="27">
        <v>0</v>
      </c>
      <c r="H30" s="28" t="s">
        <v>96</v>
      </c>
    </row>
    <row r="31" spans="1:8" x14ac:dyDescent="0.3">
      <c r="A31" s="24">
        <v>28</v>
      </c>
      <c r="B31" s="24" t="s">
        <v>155</v>
      </c>
      <c r="C31" s="19" t="s">
        <v>95</v>
      </c>
      <c r="D31" s="19" t="str">
        <f>IFERROR(INDEX(Partidos!$D$4:$D$107,MATCH($A31,Partidos!$A$4:$A$107,0)),"")</f>
        <v>México</v>
      </c>
      <c r="E31" s="19" t="str">
        <f>IFERROR(INDEX(Partidos!$E$4:$E$107,MATCH($A31,Partidos!$A$4:$A$107,0)),"")</f>
        <v>República de Corea</v>
      </c>
      <c r="F31" s="27">
        <v>1</v>
      </c>
      <c r="G31" s="27">
        <v>1</v>
      </c>
      <c r="H31" s="28" t="s">
        <v>96</v>
      </c>
    </row>
    <row r="32" spans="1:8" x14ac:dyDescent="0.3">
      <c r="A32" s="26">
        <v>29</v>
      </c>
      <c r="B32" s="26" t="s">
        <v>156</v>
      </c>
      <c r="C32" s="19" t="s">
        <v>95</v>
      </c>
      <c r="D32" s="19" t="str">
        <f>IFERROR(INDEX(Partidos!$D$4:$D$107,MATCH($A32,Partidos!$A$4:$A$107,0)),"")</f>
        <v>Estados Unidos</v>
      </c>
      <c r="E32" s="19" t="str">
        <f>IFERROR(INDEX(Partidos!$E$4:$E$107,MATCH($A32,Partidos!$A$4:$A$107,0)),"")</f>
        <v>Australia</v>
      </c>
      <c r="F32" s="27">
        <v>1</v>
      </c>
      <c r="G32" s="27">
        <v>0</v>
      </c>
      <c r="H32" s="28" t="s">
        <v>96</v>
      </c>
    </row>
    <row r="33" spans="1:8" x14ac:dyDescent="0.3">
      <c r="A33" s="24">
        <v>30</v>
      </c>
      <c r="B33" s="24" t="s">
        <v>156</v>
      </c>
      <c r="C33" s="19" t="s">
        <v>95</v>
      </c>
      <c r="D33" s="19" t="str">
        <f>IFERROR(INDEX(Partidos!$D$4:$D$107,MATCH($A33,Partidos!$A$4:$A$107,0)),"")</f>
        <v>Escocia</v>
      </c>
      <c r="E33" s="19" t="str">
        <f>IFERROR(INDEX(Partidos!$E$4:$E$107,MATCH($A33,Partidos!$A$4:$A$107,0)),"")</f>
        <v>Marruecos</v>
      </c>
      <c r="F33" s="27">
        <v>0</v>
      </c>
      <c r="G33" s="27">
        <v>1</v>
      </c>
      <c r="H33" s="28" t="s">
        <v>96</v>
      </c>
    </row>
    <row r="34" spans="1:8" x14ac:dyDescent="0.3">
      <c r="A34" s="26">
        <v>31</v>
      </c>
      <c r="B34" s="26" t="s">
        <v>156</v>
      </c>
      <c r="C34" s="19" t="s">
        <v>95</v>
      </c>
      <c r="D34" s="19" t="str">
        <f>IFERROR(INDEX(Partidos!$D$4:$D$107,MATCH($A34,Partidos!$A$4:$A$107,0)),"")</f>
        <v>Brasil</v>
      </c>
      <c r="E34" s="19" t="str">
        <f>IFERROR(INDEX(Partidos!$E$4:$E$107,MATCH($A34,Partidos!$A$4:$A$107,0)),"")</f>
        <v>Haití</v>
      </c>
      <c r="F34" s="27">
        <v>3</v>
      </c>
      <c r="G34" s="27">
        <v>0</v>
      </c>
      <c r="H34" s="28" t="s">
        <v>96</v>
      </c>
    </row>
    <row r="35" spans="1:8" x14ac:dyDescent="0.3">
      <c r="A35" s="24">
        <v>32</v>
      </c>
      <c r="B35" s="24" t="s">
        <v>156</v>
      </c>
      <c r="C35" s="19" t="s">
        <v>95</v>
      </c>
      <c r="D35" s="19" t="str">
        <f>IFERROR(INDEX(Partidos!$D$4:$D$107,MATCH($A35,Partidos!$A$4:$A$107,0)),"")</f>
        <v>Turquía</v>
      </c>
      <c r="E35" s="19" t="str">
        <f>IFERROR(INDEX(Partidos!$E$4:$E$107,MATCH($A35,Partidos!$A$4:$A$107,0)),"")</f>
        <v>Paraguay</v>
      </c>
      <c r="F35" s="27">
        <v>1</v>
      </c>
      <c r="G35" s="27">
        <v>1</v>
      </c>
      <c r="H35" s="28" t="s">
        <v>96</v>
      </c>
    </row>
    <row r="36" spans="1:8" x14ac:dyDescent="0.3">
      <c r="A36" s="26">
        <v>33</v>
      </c>
      <c r="B36" s="26" t="s">
        <v>157</v>
      </c>
      <c r="C36" s="19" t="s">
        <v>95</v>
      </c>
      <c r="D36" s="19" t="str">
        <f>IFERROR(INDEX(Partidos!$D$4:$D$107,MATCH($A36,Partidos!$A$4:$A$107,0)),"")</f>
        <v>Países Bajos</v>
      </c>
      <c r="E36" s="19" t="str">
        <f>IFERROR(INDEX(Partidos!$E$4:$E$107,MATCH($A36,Partidos!$A$4:$A$107,0)),"")</f>
        <v>Suecia</v>
      </c>
      <c r="F36" s="27">
        <v>1</v>
      </c>
      <c r="G36" s="27">
        <v>0</v>
      </c>
      <c r="H36" s="28" t="s">
        <v>96</v>
      </c>
    </row>
    <row r="37" spans="1:8" x14ac:dyDescent="0.3">
      <c r="A37" s="24">
        <v>34</v>
      </c>
      <c r="B37" s="24" t="s">
        <v>157</v>
      </c>
      <c r="C37" s="19" t="s">
        <v>95</v>
      </c>
      <c r="D37" s="19" t="str">
        <f>IFERROR(INDEX(Partidos!$D$4:$D$107,MATCH($A37,Partidos!$A$4:$A$107,0)),"")</f>
        <v>Alemania</v>
      </c>
      <c r="E37" s="19" t="str">
        <f>IFERROR(INDEX(Partidos!$E$4:$E$107,MATCH($A37,Partidos!$A$4:$A$107,0)),"")</f>
        <v>Costa de Marfil</v>
      </c>
      <c r="F37" s="27">
        <v>2</v>
      </c>
      <c r="G37" s="27">
        <v>0</v>
      </c>
      <c r="H37" s="28" t="s">
        <v>96</v>
      </c>
    </row>
    <row r="38" spans="1:8" x14ac:dyDescent="0.3">
      <c r="A38" s="26">
        <v>35</v>
      </c>
      <c r="B38" s="26" t="s">
        <v>157</v>
      </c>
      <c r="C38" s="19" t="s">
        <v>95</v>
      </c>
      <c r="D38" s="19" t="str">
        <f>IFERROR(INDEX(Partidos!$D$4:$D$107,MATCH($A38,Partidos!$A$4:$A$107,0)),"")</f>
        <v>Ecuador</v>
      </c>
      <c r="E38" s="19" t="str">
        <f>IFERROR(INDEX(Partidos!$E$4:$E$107,MATCH($A38,Partidos!$A$4:$A$107,0)),"")</f>
        <v>Curazao</v>
      </c>
      <c r="F38" s="27">
        <v>2</v>
      </c>
      <c r="G38" s="27">
        <v>0</v>
      </c>
      <c r="H38" s="28" t="s">
        <v>96</v>
      </c>
    </row>
    <row r="39" spans="1:8" x14ac:dyDescent="0.3">
      <c r="A39" s="24">
        <v>36</v>
      </c>
      <c r="B39" s="24" t="s">
        <v>157</v>
      </c>
      <c r="C39" s="19" t="s">
        <v>95</v>
      </c>
      <c r="D39" s="19" t="str">
        <f>IFERROR(INDEX(Partidos!$D$4:$D$107,MATCH($A39,Partidos!$A$4:$A$107,0)),"")</f>
        <v>Túnez</v>
      </c>
      <c r="E39" s="19" t="str">
        <f>IFERROR(INDEX(Partidos!$E$4:$E$107,MATCH($A39,Partidos!$A$4:$A$107,0)),"")</f>
        <v>Japón</v>
      </c>
      <c r="F39" s="27">
        <v>0</v>
      </c>
      <c r="G39" s="27">
        <v>1</v>
      </c>
      <c r="H39" s="28" t="s">
        <v>96</v>
      </c>
    </row>
    <row r="40" spans="1:8" x14ac:dyDescent="0.3">
      <c r="A40" s="26">
        <v>37</v>
      </c>
      <c r="B40" s="26" t="s">
        <v>160</v>
      </c>
      <c r="C40" s="19" t="s">
        <v>95</v>
      </c>
      <c r="D40" s="19" t="str">
        <f>IFERROR(INDEX(Partidos!$D$4:$D$107,MATCH($A40,Partidos!$A$4:$A$107,0)),"")</f>
        <v>España</v>
      </c>
      <c r="E40" s="19" t="str">
        <f>IFERROR(INDEX(Partidos!$E$4:$E$107,MATCH($A40,Partidos!$A$4:$A$107,0)),"")</f>
        <v>Arabia Saudí</v>
      </c>
      <c r="F40" s="27">
        <v>3</v>
      </c>
      <c r="G40" s="27">
        <v>0</v>
      </c>
      <c r="H40" s="28" t="s">
        <v>96</v>
      </c>
    </row>
    <row r="41" spans="1:8" x14ac:dyDescent="0.3">
      <c r="A41" s="24">
        <v>38</v>
      </c>
      <c r="B41" s="24" t="s">
        <v>160</v>
      </c>
      <c r="C41" s="19" t="s">
        <v>95</v>
      </c>
      <c r="D41" s="19" t="str">
        <f>IFERROR(INDEX(Partidos!$D$4:$D$107,MATCH($A41,Partidos!$A$4:$A$107,0)),"")</f>
        <v>Bélgica</v>
      </c>
      <c r="E41" s="19" t="str">
        <f>IFERROR(INDEX(Partidos!$E$4:$E$107,MATCH($A41,Partidos!$A$4:$A$107,0)),"")</f>
        <v>Irán</v>
      </c>
      <c r="F41" s="27">
        <v>2</v>
      </c>
      <c r="G41" s="27">
        <v>0</v>
      </c>
      <c r="H41" s="28" t="s">
        <v>96</v>
      </c>
    </row>
    <row r="42" spans="1:8" x14ac:dyDescent="0.3">
      <c r="A42" s="26">
        <v>39</v>
      </c>
      <c r="B42" s="26" t="s">
        <v>160</v>
      </c>
      <c r="C42" s="19" t="s">
        <v>95</v>
      </c>
      <c r="D42" s="19" t="str">
        <f>IFERROR(INDEX(Partidos!$D$4:$D$107,MATCH($A42,Partidos!$A$4:$A$107,0)),"")</f>
        <v>Uruguay</v>
      </c>
      <c r="E42" s="19" t="str">
        <f>IFERROR(INDEX(Partidos!$E$4:$E$107,MATCH($A42,Partidos!$A$4:$A$107,0)),"")</f>
        <v>Cabo Verde</v>
      </c>
      <c r="F42" s="27">
        <v>2</v>
      </c>
      <c r="G42" s="27">
        <v>0</v>
      </c>
      <c r="H42" s="28" t="s">
        <v>96</v>
      </c>
    </row>
    <row r="43" spans="1:8" x14ac:dyDescent="0.3">
      <c r="A43" s="24">
        <v>40</v>
      </c>
      <c r="B43" s="24" t="s">
        <v>160</v>
      </c>
      <c r="C43" s="19" t="s">
        <v>95</v>
      </c>
      <c r="D43" s="19" t="str">
        <f>IFERROR(INDEX(Partidos!$D$4:$D$107,MATCH($A43,Partidos!$A$4:$A$107,0)),"")</f>
        <v>Nueva Zelanda</v>
      </c>
      <c r="E43" s="19" t="str">
        <f>IFERROR(INDEX(Partidos!$E$4:$E$107,MATCH($A43,Partidos!$A$4:$A$107,0)),"")</f>
        <v>Egipto</v>
      </c>
      <c r="F43" s="27">
        <v>0</v>
      </c>
      <c r="G43" s="27">
        <v>1</v>
      </c>
      <c r="H43" s="28" t="s">
        <v>96</v>
      </c>
    </row>
    <row r="44" spans="1:8" x14ac:dyDescent="0.3">
      <c r="A44" s="26">
        <v>41</v>
      </c>
      <c r="B44" s="26" t="s">
        <v>161</v>
      </c>
      <c r="C44" s="19" t="s">
        <v>95</v>
      </c>
      <c r="D44" s="19" t="str">
        <f>IFERROR(INDEX(Partidos!$D$4:$D$107,MATCH($A44,Partidos!$A$4:$A$107,0)),"")</f>
        <v>Argentina</v>
      </c>
      <c r="E44" s="19" t="str">
        <f>IFERROR(INDEX(Partidos!$E$4:$E$107,MATCH($A44,Partidos!$A$4:$A$107,0)),"")</f>
        <v>Austria</v>
      </c>
      <c r="F44" s="27">
        <v>1</v>
      </c>
      <c r="G44" s="27">
        <v>1</v>
      </c>
      <c r="H44" s="28" t="s">
        <v>96</v>
      </c>
    </row>
    <row r="45" spans="1:8" x14ac:dyDescent="0.3">
      <c r="A45" s="24">
        <v>42</v>
      </c>
      <c r="B45" s="24" t="s">
        <v>161</v>
      </c>
      <c r="C45" s="19" t="s">
        <v>95</v>
      </c>
      <c r="D45" s="19" t="str">
        <f>IFERROR(INDEX(Partidos!$D$4:$D$107,MATCH($A45,Partidos!$A$4:$A$107,0)),"")</f>
        <v>Francia</v>
      </c>
      <c r="E45" s="19" t="str">
        <f>IFERROR(INDEX(Partidos!$E$4:$E$107,MATCH($A45,Partidos!$A$4:$A$107,0)),"")</f>
        <v>Irak</v>
      </c>
      <c r="F45" s="27">
        <v>3</v>
      </c>
      <c r="G45" s="27">
        <v>0</v>
      </c>
      <c r="H45" s="28" t="s">
        <v>96</v>
      </c>
    </row>
    <row r="46" spans="1:8" x14ac:dyDescent="0.3">
      <c r="A46" s="26">
        <v>43</v>
      </c>
      <c r="B46" s="26" t="s">
        <v>161</v>
      </c>
      <c r="C46" s="19" t="s">
        <v>95</v>
      </c>
      <c r="D46" s="19" t="str">
        <f>IFERROR(INDEX(Partidos!$D$4:$D$107,MATCH($A46,Partidos!$A$4:$A$107,0)),"")</f>
        <v>Noruega</v>
      </c>
      <c r="E46" s="19" t="str">
        <f>IFERROR(INDEX(Partidos!$E$4:$E$107,MATCH($A46,Partidos!$A$4:$A$107,0)),"")</f>
        <v>Senegal</v>
      </c>
      <c r="F46" s="27">
        <v>1</v>
      </c>
      <c r="G46" s="27">
        <v>1</v>
      </c>
      <c r="H46" s="28" t="s">
        <v>96</v>
      </c>
    </row>
    <row r="47" spans="1:8" x14ac:dyDescent="0.3">
      <c r="A47" s="24">
        <v>44</v>
      </c>
      <c r="B47" s="24" t="s">
        <v>161</v>
      </c>
      <c r="C47" s="19" t="s">
        <v>95</v>
      </c>
      <c r="D47" s="19" t="str">
        <f>IFERROR(INDEX(Partidos!$D$4:$D$107,MATCH($A47,Partidos!$A$4:$A$107,0)),"")</f>
        <v>Jordania</v>
      </c>
      <c r="E47" s="19" t="str">
        <f>IFERROR(INDEX(Partidos!$E$4:$E$107,MATCH($A47,Partidos!$A$4:$A$107,0)),"")</f>
        <v>Argelia</v>
      </c>
      <c r="F47" s="27">
        <v>0</v>
      </c>
      <c r="G47" s="27">
        <v>2</v>
      </c>
      <c r="H47" s="28" t="s">
        <v>96</v>
      </c>
    </row>
    <row r="48" spans="1:8" x14ac:dyDescent="0.3">
      <c r="A48" s="26">
        <v>45</v>
      </c>
      <c r="B48" s="26" t="s">
        <v>163</v>
      </c>
      <c r="C48" s="19" t="s">
        <v>95</v>
      </c>
      <c r="D48" s="19" t="str">
        <f>IFERROR(INDEX(Partidos!$D$4:$D$107,MATCH($A48,Partidos!$A$4:$A$107,0)),"")</f>
        <v>Portugal</v>
      </c>
      <c r="E48" s="19" t="str">
        <f>IFERROR(INDEX(Partidos!$E$4:$E$107,MATCH($A48,Partidos!$A$4:$A$107,0)),"")</f>
        <v>Uzbekistán</v>
      </c>
      <c r="F48" s="27">
        <v>2</v>
      </c>
      <c r="G48" s="27">
        <v>0</v>
      </c>
      <c r="H48" s="28" t="s">
        <v>96</v>
      </c>
    </row>
    <row r="49" spans="1:8" x14ac:dyDescent="0.3">
      <c r="A49" s="24">
        <v>46</v>
      </c>
      <c r="B49" s="24" t="s">
        <v>163</v>
      </c>
      <c r="C49" s="19" t="s">
        <v>95</v>
      </c>
      <c r="D49" s="19" t="str">
        <f>IFERROR(INDEX(Partidos!$D$4:$D$107,MATCH($A49,Partidos!$A$4:$A$107,0)),"")</f>
        <v>Inglaterra</v>
      </c>
      <c r="E49" s="19" t="str">
        <f>IFERROR(INDEX(Partidos!$E$4:$E$107,MATCH($A49,Partidos!$A$4:$A$107,0)),"")</f>
        <v>Ghana</v>
      </c>
      <c r="F49" s="27">
        <v>2</v>
      </c>
      <c r="G49" s="27">
        <v>0</v>
      </c>
      <c r="H49" s="28" t="s">
        <v>96</v>
      </c>
    </row>
    <row r="50" spans="1:8" x14ac:dyDescent="0.3">
      <c r="A50" s="26">
        <v>47</v>
      </c>
      <c r="B50" s="26" t="s">
        <v>163</v>
      </c>
      <c r="C50" s="19" t="s">
        <v>95</v>
      </c>
      <c r="D50" s="19" t="str">
        <f>IFERROR(INDEX(Partidos!$D$4:$D$107,MATCH($A50,Partidos!$A$4:$A$107,0)),"")</f>
        <v>Panamá</v>
      </c>
      <c r="E50" s="19" t="str">
        <f>IFERROR(INDEX(Partidos!$E$4:$E$107,MATCH($A50,Partidos!$A$4:$A$107,0)),"")</f>
        <v>Croacia</v>
      </c>
      <c r="F50" s="27">
        <v>0</v>
      </c>
      <c r="G50" s="27">
        <v>1</v>
      </c>
      <c r="H50" s="28" t="s">
        <v>96</v>
      </c>
    </row>
    <row r="51" spans="1:8" x14ac:dyDescent="0.3">
      <c r="A51" s="24">
        <v>48</v>
      </c>
      <c r="B51" s="24" t="s">
        <v>163</v>
      </c>
      <c r="C51" s="19" t="s">
        <v>95</v>
      </c>
      <c r="D51" s="19" t="str">
        <f>IFERROR(INDEX(Partidos!$D$4:$D$107,MATCH($A51,Partidos!$A$4:$A$107,0)),"")</f>
        <v>Colombia</v>
      </c>
      <c r="E51" s="19" t="str">
        <f>IFERROR(INDEX(Partidos!$E$4:$E$107,MATCH($A51,Partidos!$A$4:$A$107,0)),"")</f>
        <v>RD Congo</v>
      </c>
      <c r="F51" s="27">
        <v>2</v>
      </c>
      <c r="G51" s="27">
        <v>0</v>
      </c>
      <c r="H51" s="28" t="s">
        <v>96</v>
      </c>
    </row>
    <row r="52" spans="1:8" x14ac:dyDescent="0.3">
      <c r="A52" s="26">
        <v>49</v>
      </c>
      <c r="B52" s="26" t="s">
        <v>164</v>
      </c>
      <c r="C52" s="19" t="s">
        <v>95</v>
      </c>
      <c r="D52" s="19" t="str">
        <f>IFERROR(INDEX(Partidos!$D$4:$D$107,MATCH($A52,Partidos!$A$4:$A$107,0)),"")</f>
        <v>Suiza</v>
      </c>
      <c r="E52" s="19" t="str">
        <f>IFERROR(INDEX(Partidos!$E$4:$E$107,MATCH($A52,Partidos!$A$4:$A$107,0)),"")</f>
        <v>Canadá</v>
      </c>
      <c r="F52" s="27">
        <v>1</v>
      </c>
      <c r="G52" s="27">
        <v>0</v>
      </c>
      <c r="H52" s="28" t="s">
        <v>96</v>
      </c>
    </row>
    <row r="53" spans="1:8" x14ac:dyDescent="0.3">
      <c r="A53" s="24">
        <v>50</v>
      </c>
      <c r="B53" s="24" t="s">
        <v>164</v>
      </c>
      <c r="C53" s="19" t="s">
        <v>95</v>
      </c>
      <c r="D53" s="19" t="str">
        <f>IFERROR(INDEX(Partidos!$D$4:$D$107,MATCH($A53,Partidos!$A$4:$A$107,0)),"")</f>
        <v>Bosnia y Herzegovina</v>
      </c>
      <c r="E53" s="19" t="str">
        <f>IFERROR(INDEX(Partidos!$E$4:$E$107,MATCH($A53,Partidos!$A$4:$A$107,0)),"")</f>
        <v>Catar</v>
      </c>
      <c r="F53" s="27">
        <v>2</v>
      </c>
      <c r="G53" s="27">
        <v>0</v>
      </c>
      <c r="H53" s="28" t="s">
        <v>96</v>
      </c>
    </row>
    <row r="54" spans="1:8" x14ac:dyDescent="0.3">
      <c r="A54" s="26">
        <v>51</v>
      </c>
      <c r="B54" s="26" t="s">
        <v>164</v>
      </c>
      <c r="C54" s="19" t="s">
        <v>95</v>
      </c>
      <c r="D54" s="19" t="str">
        <f>IFERROR(INDEX(Partidos!$D$4:$D$107,MATCH($A54,Partidos!$A$4:$A$107,0)),"")</f>
        <v>Escocia</v>
      </c>
      <c r="E54" s="19" t="str">
        <f>IFERROR(INDEX(Partidos!$E$4:$E$107,MATCH($A54,Partidos!$A$4:$A$107,0)),"")</f>
        <v>Brasil</v>
      </c>
      <c r="F54" s="27">
        <v>0</v>
      </c>
      <c r="G54" s="27">
        <v>2</v>
      </c>
      <c r="H54" s="28" t="s">
        <v>96</v>
      </c>
    </row>
    <row r="55" spans="1:8" x14ac:dyDescent="0.3">
      <c r="A55" s="24">
        <v>52</v>
      </c>
      <c r="B55" s="24" t="s">
        <v>164</v>
      </c>
      <c r="C55" s="19" t="s">
        <v>95</v>
      </c>
      <c r="D55" s="19" t="str">
        <f>IFERROR(INDEX(Partidos!$D$4:$D$107,MATCH($A55,Partidos!$A$4:$A$107,0)),"")</f>
        <v>Marruecos</v>
      </c>
      <c r="E55" s="19" t="str">
        <f>IFERROR(INDEX(Partidos!$E$4:$E$107,MATCH($A55,Partidos!$A$4:$A$107,0)),"")</f>
        <v>Haití</v>
      </c>
      <c r="F55" s="27">
        <v>3</v>
      </c>
      <c r="G55" s="27">
        <v>0</v>
      </c>
      <c r="H55" s="28" t="s">
        <v>96</v>
      </c>
    </row>
    <row r="56" spans="1:8" x14ac:dyDescent="0.3">
      <c r="A56" s="26">
        <v>53</v>
      </c>
      <c r="B56" s="26" t="s">
        <v>164</v>
      </c>
      <c r="C56" s="19" t="s">
        <v>95</v>
      </c>
      <c r="D56" s="19" t="str">
        <f>IFERROR(INDEX(Partidos!$D$4:$D$107,MATCH($A56,Partidos!$A$4:$A$107,0)),"")</f>
        <v>República Checa</v>
      </c>
      <c r="E56" s="19" t="str">
        <f>IFERROR(INDEX(Partidos!$E$4:$E$107,MATCH($A56,Partidos!$A$4:$A$107,0)),"")</f>
        <v>México</v>
      </c>
      <c r="F56" s="27">
        <v>0</v>
      </c>
      <c r="G56" s="27">
        <v>2</v>
      </c>
      <c r="H56" s="28" t="s">
        <v>96</v>
      </c>
    </row>
    <row r="57" spans="1:8" x14ac:dyDescent="0.3">
      <c r="A57" s="24">
        <v>54</v>
      </c>
      <c r="B57" s="24" t="s">
        <v>164</v>
      </c>
      <c r="C57" s="19" t="s">
        <v>95</v>
      </c>
      <c r="D57" s="19" t="str">
        <f>IFERROR(INDEX(Partidos!$D$4:$D$107,MATCH($A57,Partidos!$A$4:$A$107,0)),"")</f>
        <v>Sudáfrica</v>
      </c>
      <c r="E57" s="19" t="str">
        <f>IFERROR(INDEX(Partidos!$E$4:$E$107,MATCH($A57,Partidos!$A$4:$A$107,0)),"")</f>
        <v>República de Corea</v>
      </c>
      <c r="F57" s="27">
        <v>0</v>
      </c>
      <c r="G57" s="27">
        <v>1</v>
      </c>
      <c r="H57" s="28" t="s">
        <v>96</v>
      </c>
    </row>
    <row r="58" spans="1:8" x14ac:dyDescent="0.3">
      <c r="A58" s="26">
        <v>55</v>
      </c>
      <c r="B58" s="26" t="s">
        <v>165</v>
      </c>
      <c r="C58" s="19" t="s">
        <v>95</v>
      </c>
      <c r="D58" s="19" t="str">
        <f>IFERROR(INDEX(Partidos!$D$4:$D$107,MATCH($A58,Partidos!$A$4:$A$107,0)),"")</f>
        <v>Curazao</v>
      </c>
      <c r="E58" s="19" t="str">
        <f>IFERROR(INDEX(Partidos!$E$4:$E$107,MATCH($A58,Partidos!$A$4:$A$107,0)),"")</f>
        <v>Costa de Marfil</v>
      </c>
      <c r="F58" s="27">
        <v>0</v>
      </c>
      <c r="G58" s="27">
        <v>2</v>
      </c>
      <c r="H58" s="28" t="s">
        <v>96</v>
      </c>
    </row>
    <row r="59" spans="1:8" x14ac:dyDescent="0.3">
      <c r="A59" s="24">
        <v>56</v>
      </c>
      <c r="B59" s="24" t="s">
        <v>165</v>
      </c>
      <c r="C59" s="19" t="s">
        <v>95</v>
      </c>
      <c r="D59" s="19" t="str">
        <f>IFERROR(INDEX(Partidos!$D$4:$D$107,MATCH($A59,Partidos!$A$4:$A$107,0)),"")</f>
        <v>Ecuador</v>
      </c>
      <c r="E59" s="19" t="str">
        <f>IFERROR(INDEX(Partidos!$E$4:$E$107,MATCH($A59,Partidos!$A$4:$A$107,0)),"")</f>
        <v>Alemania</v>
      </c>
      <c r="F59" s="27">
        <v>1</v>
      </c>
      <c r="G59" s="27">
        <v>1</v>
      </c>
      <c r="H59" s="28" t="s">
        <v>96</v>
      </c>
    </row>
    <row r="60" spans="1:8" x14ac:dyDescent="0.3">
      <c r="A60" s="26">
        <v>57</v>
      </c>
      <c r="B60" s="26" t="s">
        <v>165</v>
      </c>
      <c r="C60" s="19" t="s">
        <v>95</v>
      </c>
      <c r="D60" s="19" t="str">
        <f>IFERROR(INDEX(Partidos!$D$4:$D$107,MATCH($A60,Partidos!$A$4:$A$107,0)),"")</f>
        <v>Japón</v>
      </c>
      <c r="E60" s="19" t="str">
        <f>IFERROR(INDEX(Partidos!$E$4:$E$107,MATCH($A60,Partidos!$A$4:$A$107,0)),"")</f>
        <v>Suecia</v>
      </c>
      <c r="F60" s="27">
        <v>1</v>
      </c>
      <c r="G60" s="27">
        <v>0</v>
      </c>
      <c r="H60" s="28" t="s">
        <v>96</v>
      </c>
    </row>
    <row r="61" spans="1:8" x14ac:dyDescent="0.3">
      <c r="A61" s="24">
        <v>58</v>
      </c>
      <c r="B61" s="24" t="s">
        <v>165</v>
      </c>
      <c r="C61" s="19" t="s">
        <v>95</v>
      </c>
      <c r="D61" s="19" t="str">
        <f>IFERROR(INDEX(Partidos!$D$4:$D$107,MATCH($A61,Partidos!$A$4:$A$107,0)),"")</f>
        <v>Túnez</v>
      </c>
      <c r="E61" s="19" t="str">
        <f>IFERROR(INDEX(Partidos!$E$4:$E$107,MATCH($A61,Partidos!$A$4:$A$107,0)),"")</f>
        <v>Países Bajos</v>
      </c>
      <c r="F61" s="27">
        <v>0</v>
      </c>
      <c r="G61" s="27">
        <v>2</v>
      </c>
      <c r="H61" s="28" t="s">
        <v>96</v>
      </c>
    </row>
    <row r="62" spans="1:8" x14ac:dyDescent="0.3">
      <c r="A62" s="26">
        <v>59</v>
      </c>
      <c r="B62" s="26" t="s">
        <v>165</v>
      </c>
      <c r="C62" s="19" t="s">
        <v>95</v>
      </c>
      <c r="D62" s="19" t="str">
        <f>IFERROR(INDEX(Partidos!$D$4:$D$107,MATCH($A62,Partidos!$A$4:$A$107,0)),"")</f>
        <v>Turquía</v>
      </c>
      <c r="E62" s="19" t="str">
        <f>IFERROR(INDEX(Partidos!$E$4:$E$107,MATCH($A62,Partidos!$A$4:$A$107,0)),"")</f>
        <v>Estados Unidos</v>
      </c>
      <c r="F62" s="27">
        <v>1</v>
      </c>
      <c r="G62" s="27">
        <v>0</v>
      </c>
      <c r="H62" s="28" t="s">
        <v>96</v>
      </c>
    </row>
    <row r="63" spans="1:8" x14ac:dyDescent="0.3">
      <c r="A63" s="24">
        <v>60</v>
      </c>
      <c r="B63" s="24" t="s">
        <v>165</v>
      </c>
      <c r="C63" s="19" t="s">
        <v>95</v>
      </c>
      <c r="D63" s="19" t="str">
        <f>IFERROR(INDEX(Partidos!$D$4:$D$107,MATCH($A63,Partidos!$A$4:$A$107,0)),"")</f>
        <v>Paraguay</v>
      </c>
      <c r="E63" s="19" t="str">
        <f>IFERROR(INDEX(Partidos!$E$4:$E$107,MATCH($A63,Partidos!$A$4:$A$107,0)),"")</f>
        <v>Australia</v>
      </c>
      <c r="F63" s="27">
        <v>2</v>
      </c>
      <c r="G63" s="27">
        <v>0</v>
      </c>
      <c r="H63" s="28" t="s">
        <v>96</v>
      </c>
    </row>
    <row r="64" spans="1:8" x14ac:dyDescent="0.3">
      <c r="A64" s="26">
        <v>61</v>
      </c>
      <c r="B64" s="26" t="s">
        <v>166</v>
      </c>
      <c r="C64" s="19" t="s">
        <v>95</v>
      </c>
      <c r="D64" s="19" t="str">
        <f>IFERROR(INDEX(Partidos!$D$4:$D$107,MATCH($A64,Partidos!$A$4:$A$107,0)),"")</f>
        <v>Noruega</v>
      </c>
      <c r="E64" s="19" t="str">
        <f>IFERROR(INDEX(Partidos!$E$4:$E$107,MATCH($A64,Partidos!$A$4:$A$107,0)),"")</f>
        <v>Francia</v>
      </c>
      <c r="F64" s="27">
        <v>0</v>
      </c>
      <c r="G64" s="27">
        <v>2</v>
      </c>
      <c r="H64" s="28" t="s">
        <v>96</v>
      </c>
    </row>
    <row r="65" spans="1:8" x14ac:dyDescent="0.3">
      <c r="A65" s="24">
        <v>62</v>
      </c>
      <c r="B65" s="24" t="s">
        <v>166</v>
      </c>
      <c r="C65" s="19" t="s">
        <v>95</v>
      </c>
      <c r="D65" s="19" t="str">
        <f>IFERROR(INDEX(Partidos!$D$4:$D$107,MATCH($A65,Partidos!$A$4:$A$107,0)),"")</f>
        <v>Senegal</v>
      </c>
      <c r="E65" s="19" t="str">
        <f>IFERROR(INDEX(Partidos!$E$4:$E$107,MATCH($A65,Partidos!$A$4:$A$107,0)),"")</f>
        <v>Irak</v>
      </c>
      <c r="F65" s="27">
        <v>2</v>
      </c>
      <c r="G65" s="27">
        <v>0</v>
      </c>
      <c r="H65" s="28" t="s">
        <v>96</v>
      </c>
    </row>
    <row r="66" spans="1:8" x14ac:dyDescent="0.3">
      <c r="A66" s="26">
        <v>63</v>
      </c>
      <c r="B66" s="26" t="s">
        <v>166</v>
      </c>
      <c r="C66" s="19" t="s">
        <v>95</v>
      </c>
      <c r="D66" s="19" t="str">
        <f>IFERROR(INDEX(Partidos!$D$4:$D$107,MATCH($A66,Partidos!$A$4:$A$107,0)),"")</f>
        <v>Cabo Verde</v>
      </c>
      <c r="E66" s="19" t="str">
        <f>IFERROR(INDEX(Partidos!$E$4:$E$107,MATCH($A66,Partidos!$A$4:$A$107,0)),"")</f>
        <v>Arabia Saudí</v>
      </c>
      <c r="F66" s="27">
        <v>0</v>
      </c>
      <c r="G66" s="27">
        <v>1</v>
      </c>
      <c r="H66" s="28" t="s">
        <v>96</v>
      </c>
    </row>
    <row r="67" spans="1:8" x14ac:dyDescent="0.3">
      <c r="A67" s="24">
        <v>64</v>
      </c>
      <c r="B67" s="24" t="s">
        <v>166</v>
      </c>
      <c r="C67" s="19" t="s">
        <v>95</v>
      </c>
      <c r="D67" s="19" t="str">
        <f>IFERROR(INDEX(Partidos!$D$4:$D$107,MATCH($A67,Partidos!$A$4:$A$107,0)),"")</f>
        <v>Uruguay</v>
      </c>
      <c r="E67" s="19" t="str">
        <f>IFERROR(INDEX(Partidos!$E$4:$E$107,MATCH($A67,Partidos!$A$4:$A$107,0)),"")</f>
        <v>España</v>
      </c>
      <c r="F67" s="27">
        <v>1</v>
      </c>
      <c r="G67" s="27">
        <v>1</v>
      </c>
      <c r="H67" s="28" t="s">
        <v>96</v>
      </c>
    </row>
    <row r="68" spans="1:8" x14ac:dyDescent="0.3">
      <c r="A68" s="26">
        <v>65</v>
      </c>
      <c r="B68" s="26" t="s">
        <v>166</v>
      </c>
      <c r="C68" s="19" t="s">
        <v>95</v>
      </c>
      <c r="D68" s="19" t="str">
        <f>IFERROR(INDEX(Partidos!$D$4:$D$107,MATCH($A68,Partidos!$A$4:$A$107,0)),"")</f>
        <v>Egipto</v>
      </c>
      <c r="E68" s="19" t="str">
        <f>IFERROR(INDEX(Partidos!$E$4:$E$107,MATCH($A68,Partidos!$A$4:$A$107,0)),"")</f>
        <v>Irán</v>
      </c>
      <c r="F68" s="27">
        <v>1</v>
      </c>
      <c r="G68" s="27">
        <v>1</v>
      </c>
      <c r="H68" s="28" t="s">
        <v>96</v>
      </c>
    </row>
    <row r="69" spans="1:8" x14ac:dyDescent="0.3">
      <c r="A69" s="24">
        <v>66</v>
      </c>
      <c r="B69" s="24" t="s">
        <v>166</v>
      </c>
      <c r="C69" s="19" t="s">
        <v>95</v>
      </c>
      <c r="D69" s="19" t="str">
        <f>IFERROR(INDEX(Partidos!$D$4:$D$107,MATCH($A69,Partidos!$A$4:$A$107,0)),"")</f>
        <v>Nueva Zelanda</v>
      </c>
      <c r="E69" s="19" t="str">
        <f>IFERROR(INDEX(Partidos!$E$4:$E$107,MATCH($A69,Partidos!$A$4:$A$107,0)),"")</f>
        <v>Bélgica</v>
      </c>
      <c r="F69" s="27">
        <v>0</v>
      </c>
      <c r="G69" s="27">
        <v>3</v>
      </c>
      <c r="H69" s="28" t="s">
        <v>96</v>
      </c>
    </row>
    <row r="70" spans="1:8" x14ac:dyDescent="0.3">
      <c r="A70" s="26">
        <v>67</v>
      </c>
      <c r="B70" s="26" t="s">
        <v>167</v>
      </c>
      <c r="C70" s="19" t="s">
        <v>95</v>
      </c>
      <c r="D70" s="19" t="str">
        <f>IFERROR(INDEX(Partidos!$D$4:$D$107,MATCH($A70,Partidos!$A$4:$A$107,0)),"")</f>
        <v>Panamá</v>
      </c>
      <c r="E70" s="19" t="str">
        <f>IFERROR(INDEX(Partidos!$E$4:$E$107,MATCH($A70,Partidos!$A$4:$A$107,0)),"")</f>
        <v>Inglaterra</v>
      </c>
      <c r="F70" s="27">
        <v>0</v>
      </c>
      <c r="G70" s="27">
        <v>3</v>
      </c>
      <c r="H70" s="28" t="s">
        <v>96</v>
      </c>
    </row>
    <row r="71" spans="1:8" x14ac:dyDescent="0.3">
      <c r="A71" s="24">
        <v>68</v>
      </c>
      <c r="B71" s="24" t="s">
        <v>167</v>
      </c>
      <c r="C71" s="19" t="s">
        <v>95</v>
      </c>
      <c r="D71" s="19" t="str">
        <f>IFERROR(INDEX(Partidos!$D$4:$D$107,MATCH($A71,Partidos!$A$4:$A$107,0)),"")</f>
        <v>Croacia</v>
      </c>
      <c r="E71" s="19" t="str">
        <f>IFERROR(INDEX(Partidos!$E$4:$E$107,MATCH($A71,Partidos!$A$4:$A$107,0)),"")</f>
        <v>Ghana</v>
      </c>
      <c r="F71" s="27">
        <v>1</v>
      </c>
      <c r="G71" s="27">
        <v>0</v>
      </c>
      <c r="H71" s="28" t="s">
        <v>96</v>
      </c>
    </row>
    <row r="72" spans="1:8" x14ac:dyDescent="0.3">
      <c r="A72" s="26">
        <v>69</v>
      </c>
      <c r="B72" s="26" t="s">
        <v>167</v>
      </c>
      <c r="C72" s="19" t="s">
        <v>95</v>
      </c>
      <c r="D72" s="19" t="str">
        <f>IFERROR(INDEX(Partidos!$D$4:$D$107,MATCH($A72,Partidos!$A$4:$A$107,0)),"")</f>
        <v>Colombia</v>
      </c>
      <c r="E72" s="19" t="str">
        <f>IFERROR(INDEX(Partidos!$E$4:$E$107,MATCH($A72,Partidos!$A$4:$A$107,0)),"")</f>
        <v>Portugal</v>
      </c>
      <c r="F72" s="27">
        <v>1</v>
      </c>
      <c r="G72" s="27">
        <v>1</v>
      </c>
      <c r="H72" s="28" t="s">
        <v>96</v>
      </c>
    </row>
    <row r="73" spans="1:8" x14ac:dyDescent="0.3">
      <c r="A73" s="24">
        <v>70</v>
      </c>
      <c r="B73" s="24" t="s">
        <v>167</v>
      </c>
      <c r="C73" s="19" t="s">
        <v>95</v>
      </c>
      <c r="D73" s="19" t="str">
        <f>IFERROR(INDEX(Partidos!$D$4:$D$107,MATCH($A73,Partidos!$A$4:$A$107,0)),"")</f>
        <v>RD Congo</v>
      </c>
      <c r="E73" s="19" t="str">
        <f>IFERROR(INDEX(Partidos!$E$4:$E$107,MATCH($A73,Partidos!$A$4:$A$107,0)),"")</f>
        <v>Uzbekistán</v>
      </c>
      <c r="F73" s="27">
        <v>1</v>
      </c>
      <c r="G73" s="27">
        <v>1</v>
      </c>
      <c r="H73" s="28" t="s">
        <v>96</v>
      </c>
    </row>
    <row r="74" spans="1:8" x14ac:dyDescent="0.3">
      <c r="A74" s="26">
        <v>71</v>
      </c>
      <c r="B74" s="26" t="s">
        <v>167</v>
      </c>
      <c r="C74" s="19" t="s">
        <v>95</v>
      </c>
      <c r="D74" s="19" t="str">
        <f>IFERROR(INDEX(Partidos!$D$4:$D$107,MATCH($A74,Partidos!$A$4:$A$107,0)),"")</f>
        <v>Argelia</v>
      </c>
      <c r="E74" s="19" t="str">
        <f>IFERROR(INDEX(Partidos!$E$4:$E$107,MATCH($A74,Partidos!$A$4:$A$107,0)),"")</f>
        <v>Austria</v>
      </c>
      <c r="F74" s="27">
        <v>1</v>
      </c>
      <c r="G74" s="27">
        <v>1</v>
      </c>
      <c r="H74" s="28" t="s">
        <v>96</v>
      </c>
    </row>
    <row r="75" spans="1:8" x14ac:dyDescent="0.3">
      <c r="A75" s="24">
        <v>72</v>
      </c>
      <c r="B75" s="24" t="s">
        <v>167</v>
      </c>
      <c r="C75" s="19" t="s">
        <v>95</v>
      </c>
      <c r="D75" s="19" t="str">
        <f>IFERROR(INDEX(Partidos!$D$4:$D$107,MATCH($A75,Partidos!$A$4:$A$107,0)),"")</f>
        <v>Jordania</v>
      </c>
      <c r="E75" s="19" t="str">
        <f>IFERROR(INDEX(Partidos!$E$4:$E$107,MATCH($A75,Partidos!$A$4:$A$107,0)),"")</f>
        <v>Argentina</v>
      </c>
      <c r="F75" s="27">
        <v>0</v>
      </c>
      <c r="G75" s="27">
        <v>3</v>
      </c>
      <c r="H75" s="28" t="s">
        <v>96</v>
      </c>
    </row>
    <row r="76" spans="1:8" x14ac:dyDescent="0.3">
      <c r="A76" s="26">
        <v>73</v>
      </c>
      <c r="B76" s="26" t="s">
        <v>169</v>
      </c>
      <c r="C76" s="19" t="s">
        <v>172</v>
      </c>
      <c r="D76" s="19" t="str">
        <f>IFERROR(INDEX(Partidos!$D$4:$D$107,MATCH($A76,Partidos!$A$4:$A$107,0)),"")</f>
        <v>Ganador 1A</v>
      </c>
      <c r="E76" s="19" t="str">
        <f>IFERROR(INDEX(Partidos!$E$4:$E$107,MATCH($A76,Partidos!$A$4:$A$107,0)),"")</f>
        <v>Ganador 2B</v>
      </c>
      <c r="F76" s="27"/>
      <c r="G76" s="27"/>
      <c r="H76" s="27"/>
    </row>
    <row r="77" spans="1:8" x14ac:dyDescent="0.3">
      <c r="A77" s="24">
        <v>74</v>
      </c>
      <c r="B77" s="24" t="s">
        <v>173</v>
      </c>
      <c r="C77" s="19" t="s">
        <v>172</v>
      </c>
      <c r="D77" s="19" t="str">
        <f>IFERROR(INDEX(Partidos!$D$4:$D$107,MATCH($A77,Partidos!$A$4:$A$107,0)),"")</f>
        <v>Ganador 1C</v>
      </c>
      <c r="E77" s="19" t="str">
        <f>IFERROR(INDEX(Partidos!$E$4:$E$107,MATCH($A77,Partidos!$A$4:$A$107,0)),"")</f>
        <v>Ganador 2D</v>
      </c>
      <c r="F77" s="27"/>
      <c r="G77" s="27"/>
      <c r="H77" s="27"/>
    </row>
    <row r="78" spans="1:8" x14ac:dyDescent="0.3">
      <c r="A78" s="26">
        <v>75</v>
      </c>
      <c r="B78" s="26" t="s">
        <v>173</v>
      </c>
      <c r="C78" s="19" t="s">
        <v>172</v>
      </c>
      <c r="D78" s="19" t="str">
        <f>IFERROR(INDEX(Partidos!$D$4:$D$107,MATCH($A78,Partidos!$A$4:$A$107,0)),"")</f>
        <v>Ganador 1E</v>
      </c>
      <c r="E78" s="19" t="str">
        <f>IFERROR(INDEX(Partidos!$E$4:$E$107,MATCH($A78,Partidos!$A$4:$A$107,0)),"")</f>
        <v>Ganador 2F</v>
      </c>
      <c r="F78" s="27"/>
      <c r="G78" s="27"/>
      <c r="H78" s="27"/>
    </row>
    <row r="79" spans="1:8" x14ac:dyDescent="0.3">
      <c r="A79" s="24">
        <v>76</v>
      </c>
      <c r="B79" s="24" t="s">
        <v>173</v>
      </c>
      <c r="C79" s="19" t="s">
        <v>172</v>
      </c>
      <c r="D79" s="19" t="str">
        <f>IFERROR(INDEX(Partidos!$D$4:$D$107,MATCH($A79,Partidos!$A$4:$A$107,0)),"")</f>
        <v>Ganador 1G</v>
      </c>
      <c r="E79" s="19" t="str">
        <f>IFERROR(INDEX(Partidos!$E$4:$E$107,MATCH($A79,Partidos!$A$4:$A$107,0)),"")</f>
        <v>Ganador 2H</v>
      </c>
      <c r="F79" s="27"/>
      <c r="G79" s="27"/>
      <c r="H79" s="27"/>
    </row>
    <row r="80" spans="1:8" x14ac:dyDescent="0.3">
      <c r="A80" s="26">
        <v>77</v>
      </c>
      <c r="B80" s="26" t="s">
        <v>181</v>
      </c>
      <c r="C80" s="19" t="s">
        <v>172</v>
      </c>
      <c r="D80" s="19" t="str">
        <f>IFERROR(INDEX(Partidos!$D$4:$D$107,MATCH($A80,Partidos!$A$4:$A$107,0)),"")</f>
        <v>Ganador 1I</v>
      </c>
      <c r="E80" s="19" t="str">
        <f>IFERROR(INDEX(Partidos!$E$4:$E$107,MATCH($A80,Partidos!$A$4:$A$107,0)),"")</f>
        <v>Ganador 2J</v>
      </c>
      <c r="F80" s="27"/>
      <c r="G80" s="27"/>
      <c r="H80" s="27"/>
    </row>
    <row r="81" spans="1:8" x14ac:dyDescent="0.3">
      <c r="A81" s="24">
        <v>78</v>
      </c>
      <c r="B81" s="24" t="s">
        <v>181</v>
      </c>
      <c r="C81" s="19" t="s">
        <v>172</v>
      </c>
      <c r="D81" s="19" t="str">
        <f>IFERROR(INDEX(Partidos!$D$4:$D$107,MATCH($A81,Partidos!$A$4:$A$107,0)),"")</f>
        <v>Ganador 1K</v>
      </c>
      <c r="E81" s="19" t="str">
        <f>IFERROR(INDEX(Partidos!$E$4:$E$107,MATCH($A81,Partidos!$A$4:$A$107,0)),"")</f>
        <v>Ganador 2L</v>
      </c>
      <c r="F81" s="27"/>
      <c r="G81" s="27"/>
      <c r="H81" s="27"/>
    </row>
    <row r="82" spans="1:8" x14ac:dyDescent="0.3">
      <c r="A82" s="26">
        <v>79</v>
      </c>
      <c r="B82" s="26" t="s">
        <v>181</v>
      </c>
      <c r="C82" s="19" t="s">
        <v>172</v>
      </c>
      <c r="D82" s="19" t="str">
        <f>IFERROR(INDEX(Partidos!$D$4:$D$107,MATCH($A82,Partidos!$A$4:$A$107,0)),"")</f>
        <v>Ganador 1B</v>
      </c>
      <c r="E82" s="19" t="str">
        <f>IFERROR(INDEX(Partidos!$E$4:$E$107,MATCH($A82,Partidos!$A$4:$A$107,0)),"")</f>
        <v>Ganador 2A</v>
      </c>
      <c r="F82" s="27"/>
      <c r="G82" s="27"/>
      <c r="H82" s="27"/>
    </row>
    <row r="83" spans="1:8" x14ac:dyDescent="0.3">
      <c r="A83" s="24">
        <v>80</v>
      </c>
      <c r="B83" s="24" t="s">
        <v>188</v>
      </c>
      <c r="C83" s="19" t="s">
        <v>172</v>
      </c>
      <c r="D83" s="19" t="str">
        <f>IFERROR(INDEX(Partidos!$D$4:$D$107,MATCH($A83,Partidos!$A$4:$A$107,0)),"")</f>
        <v>Ganador 1D</v>
      </c>
      <c r="E83" s="19" t="str">
        <f>IFERROR(INDEX(Partidos!$E$4:$E$107,MATCH($A83,Partidos!$A$4:$A$107,0)),"")</f>
        <v>Ganador 2C</v>
      </c>
      <c r="F83" s="27"/>
      <c r="G83" s="27"/>
      <c r="H83" s="27"/>
    </row>
    <row r="84" spans="1:8" x14ac:dyDescent="0.3">
      <c r="A84" s="26">
        <v>81</v>
      </c>
      <c r="B84" s="26" t="s">
        <v>188</v>
      </c>
      <c r="C84" s="19" t="s">
        <v>172</v>
      </c>
      <c r="D84" s="19" t="str">
        <f>IFERROR(INDEX(Partidos!$D$4:$D$107,MATCH($A84,Partidos!$A$4:$A$107,0)),"")</f>
        <v>Ganador 1F</v>
      </c>
      <c r="E84" s="19" t="str">
        <f>IFERROR(INDEX(Partidos!$E$4:$E$107,MATCH($A84,Partidos!$A$4:$A$107,0)),"")</f>
        <v>Ganador 2E</v>
      </c>
      <c r="F84" s="27"/>
      <c r="G84" s="27"/>
      <c r="H84" s="27"/>
    </row>
    <row r="85" spans="1:8" x14ac:dyDescent="0.3">
      <c r="A85" s="24">
        <v>82</v>
      </c>
      <c r="B85" s="24" t="s">
        <v>188</v>
      </c>
      <c r="C85" s="19" t="s">
        <v>172</v>
      </c>
      <c r="D85" s="19" t="str">
        <f>IFERROR(INDEX(Partidos!$D$4:$D$107,MATCH($A85,Partidos!$A$4:$A$107,0)),"")</f>
        <v>Ganador 1H</v>
      </c>
      <c r="E85" s="19" t="str">
        <f>IFERROR(INDEX(Partidos!$E$4:$E$107,MATCH($A85,Partidos!$A$4:$A$107,0)),"")</f>
        <v>Ganador 2G</v>
      </c>
      <c r="F85" s="27"/>
      <c r="G85" s="27"/>
      <c r="H85" s="27"/>
    </row>
    <row r="86" spans="1:8" x14ac:dyDescent="0.3">
      <c r="A86" s="26">
        <v>83</v>
      </c>
      <c r="B86" s="26" t="s">
        <v>195</v>
      </c>
      <c r="C86" s="19" t="s">
        <v>172</v>
      </c>
      <c r="D86" s="19" t="str">
        <f>IFERROR(INDEX(Partidos!$D$4:$D$107,MATCH($A86,Partidos!$A$4:$A$107,0)),"")</f>
        <v>Ganador 1J</v>
      </c>
      <c r="E86" s="19" t="str">
        <f>IFERROR(INDEX(Partidos!$E$4:$E$107,MATCH($A86,Partidos!$A$4:$A$107,0)),"")</f>
        <v>Ganador 2I</v>
      </c>
      <c r="F86" s="27"/>
      <c r="G86" s="27"/>
      <c r="H86" s="27"/>
    </row>
    <row r="87" spans="1:8" x14ac:dyDescent="0.3">
      <c r="A87" s="24">
        <v>84</v>
      </c>
      <c r="B87" s="24" t="s">
        <v>195</v>
      </c>
      <c r="C87" s="19" t="s">
        <v>172</v>
      </c>
      <c r="D87" s="19" t="str">
        <f>IFERROR(INDEX(Partidos!$D$4:$D$107,MATCH($A87,Partidos!$A$4:$A$107,0)),"")</f>
        <v>Ganador 1L</v>
      </c>
      <c r="E87" s="19" t="str">
        <f>IFERROR(INDEX(Partidos!$E$4:$E$107,MATCH($A87,Partidos!$A$4:$A$107,0)),"")</f>
        <v>Ganador 2K</v>
      </c>
      <c r="F87" s="27"/>
      <c r="G87" s="27"/>
      <c r="H87" s="27"/>
    </row>
    <row r="88" spans="1:8" x14ac:dyDescent="0.3">
      <c r="A88" s="26">
        <v>85</v>
      </c>
      <c r="B88" s="26" t="s">
        <v>195</v>
      </c>
      <c r="C88" s="19" t="s">
        <v>172</v>
      </c>
      <c r="D88" s="19" t="str">
        <f>IFERROR(INDEX(Partidos!$D$4:$D$107,MATCH($A88,Partidos!$A$4:$A$107,0)),"")</f>
        <v>Ganador 3A</v>
      </c>
      <c r="E88" s="19" t="str">
        <f>IFERROR(INDEX(Partidos!$E$4:$E$107,MATCH($A88,Partidos!$A$4:$A$107,0)),"")</f>
        <v>Ganador 3B</v>
      </c>
      <c r="F88" s="27"/>
      <c r="G88" s="27"/>
      <c r="H88" s="27"/>
    </row>
    <row r="89" spans="1:8" x14ac:dyDescent="0.3">
      <c r="A89" s="24">
        <v>86</v>
      </c>
      <c r="B89" s="24" t="s">
        <v>202</v>
      </c>
      <c r="C89" s="19" t="s">
        <v>172</v>
      </c>
      <c r="D89" s="19" t="str">
        <f>IFERROR(INDEX(Partidos!$D$4:$D$107,MATCH($A89,Partidos!$A$4:$A$107,0)),"")</f>
        <v>Ganador 3C</v>
      </c>
      <c r="E89" s="19" t="str">
        <f>IFERROR(INDEX(Partidos!$E$4:$E$107,MATCH($A89,Partidos!$A$4:$A$107,0)),"")</f>
        <v>Ganador 3D</v>
      </c>
      <c r="F89" s="27"/>
      <c r="G89" s="27"/>
      <c r="H89" s="27"/>
    </row>
    <row r="90" spans="1:8" x14ac:dyDescent="0.3">
      <c r="A90" s="26">
        <v>87</v>
      </c>
      <c r="B90" s="26" t="s">
        <v>202</v>
      </c>
      <c r="C90" s="19" t="s">
        <v>172</v>
      </c>
      <c r="D90" s="19" t="str">
        <f>IFERROR(INDEX(Partidos!$D$4:$D$107,MATCH($A90,Partidos!$A$4:$A$107,0)),"")</f>
        <v>Ganador 3E</v>
      </c>
      <c r="E90" s="19" t="str">
        <f>IFERROR(INDEX(Partidos!$E$4:$E$107,MATCH($A90,Partidos!$A$4:$A$107,0)),"")</f>
        <v>Ganador 3F</v>
      </c>
      <c r="F90" s="27"/>
      <c r="G90" s="27"/>
      <c r="H90" s="27"/>
    </row>
    <row r="91" spans="1:8" x14ac:dyDescent="0.3">
      <c r="A91" s="24">
        <v>88</v>
      </c>
      <c r="B91" s="24" t="s">
        <v>202</v>
      </c>
      <c r="C91" s="19" t="s">
        <v>172</v>
      </c>
      <c r="D91" s="19" t="str">
        <f>IFERROR(INDEX(Partidos!$D$4:$D$107,MATCH($A91,Partidos!$A$4:$A$107,0)),"")</f>
        <v>Ganador 3G</v>
      </c>
      <c r="E91" s="19" t="str">
        <f>IFERROR(INDEX(Partidos!$E$4:$E$107,MATCH($A91,Partidos!$A$4:$A$107,0)),"")</f>
        <v>Ganador 3H</v>
      </c>
      <c r="F91" s="27"/>
      <c r="G91" s="27"/>
      <c r="H91" s="27"/>
    </row>
    <row r="92" spans="1:8" x14ac:dyDescent="0.3">
      <c r="A92" s="26">
        <v>89</v>
      </c>
      <c r="B92" s="26" t="s">
        <v>210</v>
      </c>
      <c r="C92" s="19" t="s">
        <v>213</v>
      </c>
      <c r="D92" s="19" t="str">
        <f>IFERROR(INDEX(Partidos!$D$4:$D$107,MATCH($A92,Partidos!$A$4:$A$107,0)),"")</f>
        <v>Ganador Octavos 1</v>
      </c>
      <c r="E92" s="19" t="str">
        <f>IFERROR(INDEX(Partidos!$E$4:$E$107,MATCH($A92,Partidos!$A$4:$A$107,0)),"")</f>
        <v>Ganador Octavos 2</v>
      </c>
      <c r="F92" s="27"/>
      <c r="G92" s="27"/>
      <c r="H92" s="27"/>
    </row>
    <row r="93" spans="1:8" x14ac:dyDescent="0.3">
      <c r="A93" s="24">
        <v>90</v>
      </c>
      <c r="B93" s="24" t="s">
        <v>210</v>
      </c>
      <c r="C93" s="19" t="s">
        <v>213</v>
      </c>
      <c r="D93" s="19" t="str">
        <f>IFERROR(INDEX(Partidos!$D$4:$D$107,MATCH($A93,Partidos!$A$4:$A$107,0)),"")</f>
        <v>Ganador Octavos 3</v>
      </c>
      <c r="E93" s="19" t="str">
        <f>IFERROR(INDEX(Partidos!$E$4:$E$107,MATCH($A93,Partidos!$A$4:$A$107,0)),"")</f>
        <v>Ganador Octavos 4</v>
      </c>
      <c r="F93" s="27"/>
      <c r="G93" s="27"/>
      <c r="H93" s="27"/>
    </row>
    <row r="94" spans="1:8" x14ac:dyDescent="0.3">
      <c r="A94" s="26">
        <v>91</v>
      </c>
      <c r="B94" s="26" t="s">
        <v>216</v>
      </c>
      <c r="C94" s="19" t="s">
        <v>213</v>
      </c>
      <c r="D94" s="19" t="str">
        <f>IFERROR(INDEX(Partidos!$D$4:$D$107,MATCH($A94,Partidos!$A$4:$A$107,0)),"")</f>
        <v>Ganador Octavos 5</v>
      </c>
      <c r="E94" s="19" t="str">
        <f>IFERROR(INDEX(Partidos!$E$4:$E$107,MATCH($A94,Partidos!$A$4:$A$107,0)),"")</f>
        <v>Ganador Octavos 6</v>
      </c>
      <c r="F94" s="27"/>
      <c r="G94" s="27"/>
      <c r="H94" s="27"/>
    </row>
    <row r="95" spans="1:8" x14ac:dyDescent="0.3">
      <c r="A95" s="24">
        <v>92</v>
      </c>
      <c r="B95" s="24" t="s">
        <v>216</v>
      </c>
      <c r="C95" s="19" t="s">
        <v>213</v>
      </c>
      <c r="D95" s="19" t="str">
        <f>IFERROR(INDEX(Partidos!$D$4:$D$107,MATCH($A95,Partidos!$A$4:$A$107,0)),"")</f>
        <v>Ganador Octavos 7</v>
      </c>
      <c r="E95" s="19" t="str">
        <f>IFERROR(INDEX(Partidos!$E$4:$E$107,MATCH($A95,Partidos!$A$4:$A$107,0)),"")</f>
        <v>Ganador Octavos 8</v>
      </c>
      <c r="F95" s="27"/>
      <c r="G95" s="27"/>
      <c r="H95" s="27"/>
    </row>
    <row r="96" spans="1:8" x14ac:dyDescent="0.3">
      <c r="A96" s="26">
        <v>93</v>
      </c>
      <c r="B96" s="26" t="s">
        <v>221</v>
      </c>
      <c r="C96" s="19" t="s">
        <v>213</v>
      </c>
      <c r="D96" s="19" t="str">
        <f>IFERROR(INDEX(Partidos!$D$4:$D$107,MATCH($A96,Partidos!$A$4:$A$107,0)),"")</f>
        <v>Ganador Octavos 9</v>
      </c>
      <c r="E96" s="19" t="str">
        <f>IFERROR(INDEX(Partidos!$E$4:$E$107,MATCH($A96,Partidos!$A$4:$A$107,0)),"")</f>
        <v>Ganador Octavos 10</v>
      </c>
      <c r="F96" s="27"/>
      <c r="G96" s="27"/>
      <c r="H96" s="27"/>
    </row>
    <row r="97" spans="1:8" x14ac:dyDescent="0.3">
      <c r="A97" s="24">
        <v>94</v>
      </c>
      <c r="B97" s="24" t="s">
        <v>221</v>
      </c>
      <c r="C97" s="19" t="s">
        <v>213</v>
      </c>
      <c r="D97" s="19" t="str">
        <f>IFERROR(INDEX(Partidos!$D$4:$D$107,MATCH($A97,Partidos!$A$4:$A$107,0)),"")</f>
        <v>Ganador Octavos 11</v>
      </c>
      <c r="E97" s="19" t="str">
        <f>IFERROR(INDEX(Partidos!$E$4:$E$107,MATCH($A97,Partidos!$A$4:$A$107,0)),"")</f>
        <v>Ganador Octavos 12</v>
      </c>
      <c r="F97" s="27"/>
      <c r="G97" s="27"/>
      <c r="H97" s="27"/>
    </row>
    <row r="98" spans="1:8" x14ac:dyDescent="0.3">
      <c r="A98" s="26">
        <v>95</v>
      </c>
      <c r="B98" s="26" t="s">
        <v>227</v>
      </c>
      <c r="C98" s="19" t="s">
        <v>213</v>
      </c>
      <c r="D98" s="19" t="str">
        <f>IFERROR(INDEX(Partidos!$D$4:$D$107,MATCH($A98,Partidos!$A$4:$A$107,0)),"")</f>
        <v>Ganador Octavos 13</v>
      </c>
      <c r="E98" s="19" t="str">
        <f>IFERROR(INDEX(Partidos!$E$4:$E$107,MATCH($A98,Partidos!$A$4:$A$107,0)),"")</f>
        <v>Ganador Octavos 14</v>
      </c>
      <c r="F98" s="27"/>
      <c r="G98" s="27"/>
      <c r="H98" s="27"/>
    </row>
    <row r="99" spans="1:8" x14ac:dyDescent="0.3">
      <c r="A99" s="24">
        <v>96</v>
      </c>
      <c r="B99" s="24" t="s">
        <v>227</v>
      </c>
      <c r="C99" s="19" t="s">
        <v>213</v>
      </c>
      <c r="D99" s="19" t="str">
        <f>IFERROR(INDEX(Partidos!$D$4:$D$107,MATCH($A99,Partidos!$A$4:$A$107,0)),"")</f>
        <v>Ganador Octavos 15</v>
      </c>
      <c r="E99" s="19" t="str">
        <f>IFERROR(INDEX(Partidos!$E$4:$E$107,MATCH($A99,Partidos!$A$4:$A$107,0)),"")</f>
        <v>Ganador Octavos 16</v>
      </c>
      <c r="F99" s="27"/>
      <c r="G99" s="27"/>
      <c r="H99" s="27"/>
    </row>
    <row r="100" spans="1:8" x14ac:dyDescent="0.3">
      <c r="A100" s="26">
        <v>97</v>
      </c>
      <c r="B100" s="26" t="s">
        <v>232</v>
      </c>
      <c r="C100" s="19" t="s">
        <v>235</v>
      </c>
      <c r="D100" s="19" t="str">
        <f>IFERROR(INDEX(Partidos!$D$4:$D$107,MATCH($A100,Partidos!$A$4:$A$107,0)),"")</f>
        <v>Ganador Cuartos 1</v>
      </c>
      <c r="E100" s="19" t="str">
        <f>IFERROR(INDEX(Partidos!$E$4:$E$107,MATCH($A100,Partidos!$A$4:$A$107,0)),"")</f>
        <v>Ganador Cuartos 2</v>
      </c>
      <c r="F100" s="27"/>
      <c r="G100" s="27"/>
      <c r="H100" s="27"/>
    </row>
    <row r="101" spans="1:8" x14ac:dyDescent="0.3">
      <c r="A101" s="24">
        <v>98</v>
      </c>
      <c r="B101" s="24" t="s">
        <v>236</v>
      </c>
      <c r="C101" s="19" t="s">
        <v>235</v>
      </c>
      <c r="D101" s="19" t="str">
        <f>IFERROR(INDEX(Partidos!$D$4:$D$107,MATCH($A101,Partidos!$A$4:$A$107,0)),"")</f>
        <v>Ganador Cuartos 3</v>
      </c>
      <c r="E101" s="19" t="str">
        <f>IFERROR(INDEX(Partidos!$E$4:$E$107,MATCH($A101,Partidos!$A$4:$A$107,0)),"")</f>
        <v>Ganador Cuartos 4</v>
      </c>
      <c r="F101" s="27"/>
      <c r="G101" s="27"/>
      <c r="H101" s="27"/>
    </row>
    <row r="102" spans="1:8" x14ac:dyDescent="0.3">
      <c r="A102" s="26">
        <v>99</v>
      </c>
      <c r="B102" s="26" t="s">
        <v>239</v>
      </c>
      <c r="C102" s="19" t="s">
        <v>235</v>
      </c>
      <c r="D102" s="19" t="str">
        <f>IFERROR(INDEX(Partidos!$D$4:$D$107,MATCH($A102,Partidos!$A$4:$A$107,0)),"")</f>
        <v>Ganador Cuartos 5</v>
      </c>
      <c r="E102" s="19" t="str">
        <f>IFERROR(INDEX(Partidos!$E$4:$E$107,MATCH($A102,Partidos!$A$4:$A$107,0)),"")</f>
        <v>Ganador Cuartos 6</v>
      </c>
      <c r="F102" s="27"/>
      <c r="G102" s="27"/>
      <c r="H102" s="27"/>
    </row>
    <row r="103" spans="1:8" x14ac:dyDescent="0.3">
      <c r="A103" s="24">
        <v>100</v>
      </c>
      <c r="B103" s="24" t="s">
        <v>239</v>
      </c>
      <c r="C103" s="19" t="s">
        <v>235</v>
      </c>
      <c r="D103" s="19" t="str">
        <f>IFERROR(INDEX(Partidos!$D$4:$D$107,MATCH($A103,Partidos!$A$4:$A$107,0)),"")</f>
        <v>Ganador Cuartos 7</v>
      </c>
      <c r="E103" s="19" t="str">
        <f>IFERROR(INDEX(Partidos!$E$4:$E$107,MATCH($A103,Partidos!$A$4:$A$107,0)),"")</f>
        <v>Ganador Cuartos 8</v>
      </c>
      <c r="F103" s="27"/>
      <c r="G103" s="27"/>
      <c r="H103" s="27"/>
    </row>
    <row r="104" spans="1:8" x14ac:dyDescent="0.3">
      <c r="A104" s="26">
        <v>101</v>
      </c>
      <c r="B104" s="26" t="s">
        <v>244</v>
      </c>
      <c r="C104" s="19" t="s">
        <v>247</v>
      </c>
      <c r="D104" s="19" t="str">
        <f>IFERROR(INDEX(Partidos!$D$4:$D$107,MATCH($A104,Partidos!$A$4:$A$107,0)),"")</f>
        <v>Ganador Semifinal 1</v>
      </c>
      <c r="E104" s="19" t="str">
        <f>IFERROR(INDEX(Partidos!$E$4:$E$107,MATCH($A104,Partidos!$A$4:$A$107,0)),"")</f>
        <v>Ganador Semifinal 2</v>
      </c>
      <c r="F104" s="27"/>
      <c r="G104" s="27"/>
      <c r="H104" s="27"/>
    </row>
    <row r="105" spans="1:8" x14ac:dyDescent="0.3">
      <c r="A105" s="24">
        <v>102</v>
      </c>
      <c r="B105" s="24" t="s">
        <v>248</v>
      </c>
      <c r="C105" s="19" t="s">
        <v>247</v>
      </c>
      <c r="D105" s="19" t="str">
        <f>IFERROR(INDEX(Partidos!$D$4:$D$107,MATCH($A105,Partidos!$A$4:$A$107,0)),"")</f>
        <v>Ganador Semifinal 3</v>
      </c>
      <c r="E105" s="19" t="str">
        <f>IFERROR(INDEX(Partidos!$E$4:$E$107,MATCH($A105,Partidos!$A$4:$A$107,0)),"")</f>
        <v>Ganador Semifinal 4</v>
      </c>
      <c r="F105" s="27"/>
      <c r="G105" s="27"/>
      <c r="H105" s="27"/>
    </row>
    <row r="106" spans="1:8" x14ac:dyDescent="0.3">
      <c r="A106" s="26">
        <v>103</v>
      </c>
      <c r="B106" s="26" t="s">
        <v>251</v>
      </c>
      <c r="C106" s="19" t="s">
        <v>254</v>
      </c>
      <c r="D106" s="19" t="str">
        <f>IFERROR(INDEX(Partidos!$D$4:$D$107,MATCH($A106,Partidos!$A$4:$A$107,0)),"")</f>
        <v>Perdedor Semifinal 1</v>
      </c>
      <c r="E106" s="19" t="str">
        <f>IFERROR(INDEX(Partidos!$E$4:$E$107,MATCH($A106,Partidos!$A$4:$A$107,0)),"")</f>
        <v>Perdedor Semifinal 2</v>
      </c>
      <c r="F106" s="27"/>
      <c r="G106" s="27"/>
      <c r="H106" s="27"/>
    </row>
    <row r="107" spans="1:8" x14ac:dyDescent="0.3">
      <c r="A107" s="24">
        <v>104</v>
      </c>
      <c r="B107" s="24" t="s">
        <v>255</v>
      </c>
      <c r="C107" s="19" t="s">
        <v>256</v>
      </c>
      <c r="D107" s="19" t="str">
        <f>IFERROR(INDEX(Partidos!$D$4:$D$107,MATCH($A107,Partidos!$A$4:$A$107,0)),"")</f>
        <v>Ganador Semifinal 1</v>
      </c>
      <c r="E107" s="19" t="str">
        <f>IFERROR(INDEX(Partidos!$E$4:$E$107,MATCH($A107,Partidos!$A$4:$A$107,0)),"")</f>
        <v>Ganador Semifinal 2</v>
      </c>
      <c r="F107" s="27"/>
      <c r="G107" s="27"/>
      <c r="H107" s="27"/>
    </row>
    <row r="109" spans="1:8" ht="15.6" x14ac:dyDescent="0.3">
      <c r="A109" s="8" t="s">
        <v>270</v>
      </c>
      <c r="B109" s="9"/>
      <c r="C109" s="9"/>
    </row>
    <row r="110" spans="1:8" x14ac:dyDescent="0.3">
      <c r="A110" s="14" t="s">
        <v>66</v>
      </c>
      <c r="B110" s="14" t="s">
        <v>271</v>
      </c>
      <c r="C110" s="14" t="s">
        <v>67</v>
      </c>
    </row>
    <row r="111" spans="1:8" x14ac:dyDescent="0.3">
      <c r="A111" s="24" t="s">
        <v>71</v>
      </c>
      <c r="B111" s="30" t="s">
        <v>129</v>
      </c>
      <c r="C111" s="26">
        <f>IFERROR(Resumen!$B$34,"")</f>
        <v>0</v>
      </c>
    </row>
    <row r="112" spans="1:8" x14ac:dyDescent="0.3">
      <c r="A112" s="26" t="s">
        <v>72</v>
      </c>
      <c r="B112" s="30" t="s">
        <v>147</v>
      </c>
      <c r="C112" s="26">
        <f>IFERROR(Resumen!$B$35,"")</f>
        <v>0</v>
      </c>
    </row>
    <row r="113" spans="1:3" x14ac:dyDescent="0.3">
      <c r="A113" s="24" t="s">
        <v>73</v>
      </c>
      <c r="B113" s="30" t="s">
        <v>138</v>
      </c>
      <c r="C113" s="26">
        <f>IFERROR(Resumen!$B$36,"")</f>
        <v>0</v>
      </c>
    </row>
    <row r="114" spans="1:3" x14ac:dyDescent="0.3">
      <c r="A114" s="26" t="s">
        <v>74</v>
      </c>
      <c r="B114" s="30" t="s">
        <v>319</v>
      </c>
      <c r="C114" s="26">
        <f>IFERROR(Resumen!$B$37,"")</f>
        <v>0</v>
      </c>
    </row>
    <row r="115" spans="1:3" ht="28.8" x14ac:dyDescent="0.3">
      <c r="A115" s="24" t="s">
        <v>75</v>
      </c>
      <c r="B115" s="30" t="s">
        <v>317</v>
      </c>
      <c r="C115" s="26">
        <f>IFERROR(Resumen!$B$38,"")</f>
        <v>0</v>
      </c>
    </row>
    <row r="116" spans="1:3" x14ac:dyDescent="0.3">
      <c r="A116" s="26" t="s">
        <v>76</v>
      </c>
      <c r="B116" s="30" t="s">
        <v>323</v>
      </c>
      <c r="C116" s="26">
        <f>IFERROR(Resumen!$B$39,"")</f>
        <v>0</v>
      </c>
    </row>
    <row r="117" spans="1:3" x14ac:dyDescent="0.3">
      <c r="A117" s="24" t="s">
        <v>77</v>
      </c>
      <c r="B117" s="30" t="s">
        <v>324</v>
      </c>
      <c r="C117" s="26">
        <f>IFERROR(Resumen!$B$40,"")</f>
        <v>0</v>
      </c>
    </row>
    <row r="118" spans="1:3" x14ac:dyDescent="0.3">
      <c r="A118" s="26" t="s">
        <v>78</v>
      </c>
      <c r="B118" s="30" t="s">
        <v>320</v>
      </c>
      <c r="C118" s="26">
        <f>IFERROR(Resumen!$B$41,"")</f>
        <v>0</v>
      </c>
    </row>
  </sheetData>
  <autoFilter ref="A3:H107" xr:uid="{00000000-0009-0000-0000-000006000000}"/>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E9E9E"/>
  </sheetPr>
  <dimension ref="A1:H118"/>
  <sheetViews>
    <sheetView showGridLines="0" workbookViewId="0">
      <pane ySplit="3" topLeftCell="A96" activePane="bottomLeft" state="frozen"/>
      <selection pane="bottomLeft" activeCell="B110" sqref="B110"/>
    </sheetView>
  </sheetViews>
  <sheetFormatPr defaultRowHeight="14.4" x14ac:dyDescent="0.3"/>
  <cols>
    <col min="1" max="1" width="30" customWidth="1"/>
    <col min="2" max="2" width="11" customWidth="1"/>
    <col min="3" max="3" width="18" customWidth="1"/>
    <col min="4" max="5" width="22" customWidth="1"/>
    <col min="6" max="7" width="12" customWidth="1"/>
    <col min="8" max="8" width="14" customWidth="1"/>
  </cols>
  <sheetData>
    <row r="1" spans="1:8" ht="43.95" customHeight="1" x14ac:dyDescent="0.3">
      <c r="A1" s="2" t="s">
        <v>272</v>
      </c>
      <c r="B1" s="1"/>
      <c r="C1" s="1"/>
      <c r="D1" s="1"/>
      <c r="E1" s="1"/>
      <c r="F1" s="1"/>
      <c r="G1" s="1"/>
      <c r="H1" s="1"/>
    </row>
    <row r="2" spans="1:8" ht="18" customHeight="1" x14ac:dyDescent="0.3">
      <c r="A2" s="3" t="s">
        <v>267</v>
      </c>
      <c r="B2" s="4"/>
      <c r="C2" s="4"/>
      <c r="D2" s="4"/>
      <c r="E2" s="4"/>
      <c r="F2" s="4"/>
      <c r="G2" s="4"/>
      <c r="H2" s="4"/>
    </row>
    <row r="3" spans="1:8" ht="28.8" x14ac:dyDescent="0.3">
      <c r="A3" s="14" t="s">
        <v>259</v>
      </c>
      <c r="B3" s="14" t="s">
        <v>48</v>
      </c>
      <c r="C3" s="14" t="s">
        <v>89</v>
      </c>
      <c r="D3" s="14" t="s">
        <v>84</v>
      </c>
      <c r="E3" s="14" t="s">
        <v>85</v>
      </c>
      <c r="F3" s="14" t="s">
        <v>268</v>
      </c>
      <c r="G3" s="14" t="s">
        <v>269</v>
      </c>
      <c r="H3" s="14" t="s">
        <v>90</v>
      </c>
    </row>
    <row r="4" spans="1:8" x14ac:dyDescent="0.3">
      <c r="A4" s="26">
        <v>1</v>
      </c>
      <c r="B4" s="26" t="s">
        <v>91</v>
      </c>
      <c r="C4" s="19" t="s">
        <v>95</v>
      </c>
      <c r="D4" s="19" t="str">
        <f>IFERROR(INDEX(Partidos!$D$4:$D$107,MATCH($A4,Partidos!$A$4:$A$107,0)),"")</f>
        <v>México</v>
      </c>
      <c r="E4" s="19" t="str">
        <f>IFERROR(INDEX(Partidos!$E$4:$E$107,MATCH($A4,Partidos!$A$4:$A$107,0)),"")</f>
        <v>Sudáfrica</v>
      </c>
      <c r="F4" s="39">
        <v>3</v>
      </c>
      <c r="G4" s="39">
        <v>0</v>
      </c>
      <c r="H4" s="28" t="s">
        <v>96</v>
      </c>
    </row>
    <row r="5" spans="1:8" x14ac:dyDescent="0.3">
      <c r="A5" s="24">
        <v>2</v>
      </c>
      <c r="B5" s="24" t="s">
        <v>91</v>
      </c>
      <c r="C5" s="19" t="s">
        <v>95</v>
      </c>
      <c r="D5" s="19" t="str">
        <f>IFERROR(INDEX(Partidos!$D$4:$D$107,MATCH($A5,Partidos!$A$4:$A$107,0)),"")</f>
        <v>República de Corea</v>
      </c>
      <c r="E5" s="19" t="str">
        <f>IFERROR(INDEX(Partidos!$E$4:$E$107,MATCH($A5,Partidos!$A$4:$A$107,0)),"")</f>
        <v>República Checa</v>
      </c>
      <c r="F5" s="39">
        <v>2</v>
      </c>
      <c r="G5" s="39">
        <v>1</v>
      </c>
      <c r="H5" s="28" t="s">
        <v>96</v>
      </c>
    </row>
    <row r="6" spans="1:8" x14ac:dyDescent="0.3">
      <c r="A6" s="26">
        <v>3</v>
      </c>
      <c r="B6" s="26" t="s">
        <v>100</v>
      </c>
      <c r="C6" s="19" t="s">
        <v>95</v>
      </c>
      <c r="D6" s="19" t="str">
        <f>IFERROR(INDEX(Partidos!$D$4:$D$107,MATCH($A6,Partidos!$A$4:$A$107,0)),"")</f>
        <v>Canadá</v>
      </c>
      <c r="E6" s="19" t="str">
        <f>IFERROR(INDEX(Partidos!$E$4:$E$107,MATCH($A6,Partidos!$A$4:$A$107,0)),"")</f>
        <v>Bosnia y Herzegovina</v>
      </c>
      <c r="F6" s="39">
        <v>0</v>
      </c>
      <c r="G6" s="39">
        <v>2</v>
      </c>
      <c r="H6" s="28" t="s">
        <v>96</v>
      </c>
    </row>
    <row r="7" spans="1:8" x14ac:dyDescent="0.3">
      <c r="A7" s="24">
        <v>4</v>
      </c>
      <c r="B7" s="24" t="s">
        <v>100</v>
      </c>
      <c r="C7" s="19" t="s">
        <v>95</v>
      </c>
      <c r="D7" s="19" t="str">
        <f>IFERROR(INDEX(Partidos!$D$4:$D$107,MATCH($A7,Partidos!$A$4:$A$107,0)),"")</f>
        <v>Estados Unidos</v>
      </c>
      <c r="E7" s="19" t="str">
        <f>IFERROR(INDEX(Partidos!$E$4:$E$107,MATCH($A7,Partidos!$A$4:$A$107,0)),"")</f>
        <v>Paraguay</v>
      </c>
      <c r="F7" s="39">
        <v>1</v>
      </c>
      <c r="G7" s="39">
        <v>1</v>
      </c>
      <c r="H7" s="28" t="s">
        <v>96</v>
      </c>
    </row>
    <row r="8" spans="1:8" x14ac:dyDescent="0.3">
      <c r="A8" s="26">
        <v>5</v>
      </c>
      <c r="B8" s="26" t="s">
        <v>107</v>
      </c>
      <c r="C8" s="19" t="s">
        <v>95</v>
      </c>
      <c r="D8" s="19" t="str">
        <f>IFERROR(INDEX(Partidos!$D$4:$D$107,MATCH($A8,Partidos!$A$4:$A$107,0)),"")</f>
        <v>Catar</v>
      </c>
      <c r="E8" s="19" t="str">
        <f>IFERROR(INDEX(Partidos!$E$4:$E$107,MATCH($A8,Partidos!$A$4:$A$107,0)),"")</f>
        <v>Suiza</v>
      </c>
      <c r="F8" s="39">
        <v>0</v>
      </c>
      <c r="G8" s="39">
        <v>2</v>
      </c>
      <c r="H8" s="28" t="s">
        <v>96</v>
      </c>
    </row>
    <row r="9" spans="1:8" x14ac:dyDescent="0.3">
      <c r="A9" s="24">
        <v>6</v>
      </c>
      <c r="B9" s="24" t="s">
        <v>107</v>
      </c>
      <c r="C9" s="19" t="s">
        <v>95</v>
      </c>
      <c r="D9" s="19" t="str">
        <f>IFERROR(INDEX(Partidos!$D$4:$D$107,MATCH($A9,Partidos!$A$4:$A$107,0)),"")</f>
        <v>Brasil</v>
      </c>
      <c r="E9" s="19" t="str">
        <f>IFERROR(INDEX(Partidos!$E$4:$E$107,MATCH($A9,Partidos!$A$4:$A$107,0)),"")</f>
        <v>Marruecos</v>
      </c>
      <c r="F9" s="39">
        <v>3</v>
      </c>
      <c r="G9" s="39">
        <v>2</v>
      </c>
      <c r="H9" s="28" t="s">
        <v>96</v>
      </c>
    </row>
    <row r="10" spans="1:8" x14ac:dyDescent="0.3">
      <c r="A10" s="26">
        <v>7</v>
      </c>
      <c r="B10" s="26" t="s">
        <v>107</v>
      </c>
      <c r="C10" s="19" t="s">
        <v>95</v>
      </c>
      <c r="D10" s="19" t="str">
        <f>IFERROR(INDEX(Partidos!$D$4:$D$107,MATCH($A10,Partidos!$A$4:$A$107,0)),"")</f>
        <v>Haití</v>
      </c>
      <c r="E10" s="19" t="str">
        <f>IFERROR(INDEX(Partidos!$E$4:$E$107,MATCH($A10,Partidos!$A$4:$A$107,0)),"")</f>
        <v>Escocia</v>
      </c>
      <c r="F10" s="39">
        <v>0</v>
      </c>
      <c r="G10" s="39">
        <v>4</v>
      </c>
      <c r="H10" s="28" t="s">
        <v>96</v>
      </c>
    </row>
    <row r="11" spans="1:8" x14ac:dyDescent="0.3">
      <c r="A11" s="24">
        <v>8</v>
      </c>
      <c r="B11" s="24" t="s">
        <v>107</v>
      </c>
      <c r="C11" s="19" t="s">
        <v>95</v>
      </c>
      <c r="D11" s="19" t="str">
        <f>IFERROR(INDEX(Partidos!$D$4:$D$107,MATCH($A11,Partidos!$A$4:$A$107,0)),"")</f>
        <v>Australia</v>
      </c>
      <c r="E11" s="19" t="str">
        <f>IFERROR(INDEX(Partidos!$E$4:$E$107,MATCH($A11,Partidos!$A$4:$A$107,0)),"")</f>
        <v>Turquía</v>
      </c>
      <c r="F11" s="39">
        <v>1</v>
      </c>
      <c r="G11" s="39">
        <v>3</v>
      </c>
      <c r="H11" s="28" t="s">
        <v>96</v>
      </c>
    </row>
    <row r="12" spans="1:8" x14ac:dyDescent="0.3">
      <c r="A12" s="26">
        <v>9</v>
      </c>
      <c r="B12" s="26" t="s">
        <v>118</v>
      </c>
      <c r="C12" s="19" t="s">
        <v>95</v>
      </c>
      <c r="D12" s="19" t="str">
        <f>IFERROR(INDEX(Partidos!$D$4:$D$107,MATCH($A12,Partidos!$A$4:$A$107,0)),"")</f>
        <v>Alemania</v>
      </c>
      <c r="E12" s="19" t="str">
        <f>IFERROR(INDEX(Partidos!$E$4:$E$107,MATCH($A12,Partidos!$A$4:$A$107,0)),"")</f>
        <v>Curazao</v>
      </c>
      <c r="F12" s="39">
        <v>4</v>
      </c>
      <c r="G12" s="39">
        <v>0</v>
      </c>
      <c r="H12" s="28" t="s">
        <v>96</v>
      </c>
    </row>
    <row r="13" spans="1:8" x14ac:dyDescent="0.3">
      <c r="A13" s="24">
        <v>10</v>
      </c>
      <c r="B13" s="24" t="s">
        <v>118</v>
      </c>
      <c r="C13" s="19" t="s">
        <v>95</v>
      </c>
      <c r="D13" s="19" t="str">
        <f>IFERROR(INDEX(Partidos!$D$4:$D$107,MATCH($A13,Partidos!$A$4:$A$107,0)),"")</f>
        <v>Países Bajos</v>
      </c>
      <c r="E13" s="19" t="str">
        <f>IFERROR(INDEX(Partidos!$E$4:$E$107,MATCH($A13,Partidos!$A$4:$A$107,0)),"")</f>
        <v>Japón</v>
      </c>
      <c r="F13" s="39">
        <v>2</v>
      </c>
      <c r="G13" s="39">
        <v>1</v>
      </c>
      <c r="H13" s="28" t="s">
        <v>96</v>
      </c>
    </row>
    <row r="14" spans="1:8" x14ac:dyDescent="0.3">
      <c r="A14" s="26">
        <v>11</v>
      </c>
      <c r="B14" s="26" t="s">
        <v>118</v>
      </c>
      <c r="C14" s="19" t="s">
        <v>95</v>
      </c>
      <c r="D14" s="19" t="str">
        <f>IFERROR(INDEX(Partidos!$D$4:$D$107,MATCH($A14,Partidos!$A$4:$A$107,0)),"")</f>
        <v>Costa de Marfil</v>
      </c>
      <c r="E14" s="19" t="str">
        <f>IFERROR(INDEX(Partidos!$E$4:$E$107,MATCH($A14,Partidos!$A$4:$A$107,0)),"")</f>
        <v>Ecuador</v>
      </c>
      <c r="F14" s="39">
        <v>1</v>
      </c>
      <c r="G14" s="39">
        <v>0</v>
      </c>
      <c r="H14" s="28" t="s">
        <v>96</v>
      </c>
    </row>
    <row r="15" spans="1:8" x14ac:dyDescent="0.3">
      <c r="A15" s="24">
        <v>12</v>
      </c>
      <c r="B15" s="24" t="s">
        <v>118</v>
      </c>
      <c r="C15" s="19" t="s">
        <v>95</v>
      </c>
      <c r="D15" s="19" t="str">
        <f>IFERROR(INDEX(Partidos!$D$4:$D$107,MATCH($A15,Partidos!$A$4:$A$107,0)),"")</f>
        <v>Suecia</v>
      </c>
      <c r="E15" s="19" t="str">
        <f>IFERROR(INDEX(Partidos!$E$4:$E$107,MATCH($A15,Partidos!$A$4:$A$107,0)),"")</f>
        <v>Túnez</v>
      </c>
      <c r="F15" s="39">
        <v>1</v>
      </c>
      <c r="G15" s="39">
        <v>1</v>
      </c>
      <c r="H15" s="28" t="s">
        <v>96</v>
      </c>
    </row>
    <row r="16" spans="1:8" x14ac:dyDescent="0.3">
      <c r="A16" s="26">
        <v>13</v>
      </c>
      <c r="B16" s="26" t="s">
        <v>128</v>
      </c>
      <c r="C16" s="19" t="s">
        <v>95</v>
      </c>
      <c r="D16" s="19" t="str">
        <f>IFERROR(INDEX(Partidos!$D$4:$D$107,MATCH($A16,Partidos!$A$4:$A$107,0)),"")</f>
        <v>España</v>
      </c>
      <c r="E16" s="19" t="str">
        <f>IFERROR(INDEX(Partidos!$E$4:$E$107,MATCH($A16,Partidos!$A$4:$A$107,0)),"")</f>
        <v>Cabo Verde</v>
      </c>
      <c r="F16" s="39">
        <v>5</v>
      </c>
      <c r="G16" s="39">
        <v>0</v>
      </c>
      <c r="H16" s="28" t="s">
        <v>96</v>
      </c>
    </row>
    <row r="17" spans="1:8" x14ac:dyDescent="0.3">
      <c r="A17" s="24">
        <v>14</v>
      </c>
      <c r="B17" s="24" t="s">
        <v>128</v>
      </c>
      <c r="C17" s="19" t="s">
        <v>95</v>
      </c>
      <c r="D17" s="19" t="str">
        <f>IFERROR(INDEX(Partidos!$D$4:$D$107,MATCH($A17,Partidos!$A$4:$A$107,0)),"")</f>
        <v>Bélgica</v>
      </c>
      <c r="E17" s="19" t="str">
        <f>IFERROR(INDEX(Partidos!$E$4:$E$107,MATCH($A17,Partidos!$A$4:$A$107,0)),"")</f>
        <v>Egipto</v>
      </c>
      <c r="F17" s="39">
        <v>1</v>
      </c>
      <c r="G17" s="39">
        <v>1</v>
      </c>
      <c r="H17" s="28" t="s">
        <v>96</v>
      </c>
    </row>
    <row r="18" spans="1:8" x14ac:dyDescent="0.3">
      <c r="A18" s="26">
        <v>15</v>
      </c>
      <c r="B18" s="26" t="s">
        <v>128</v>
      </c>
      <c r="C18" s="19" t="s">
        <v>95</v>
      </c>
      <c r="D18" s="19" t="str">
        <f>IFERROR(INDEX(Partidos!$D$4:$D$107,MATCH($A18,Partidos!$A$4:$A$107,0)),"")</f>
        <v>Arabia Saudí</v>
      </c>
      <c r="E18" s="19" t="str">
        <f>IFERROR(INDEX(Partidos!$E$4:$E$107,MATCH($A18,Partidos!$A$4:$A$107,0)),"")</f>
        <v>Uruguay</v>
      </c>
      <c r="F18" s="39">
        <v>1</v>
      </c>
      <c r="G18" s="39">
        <v>3</v>
      </c>
      <c r="H18" s="28" t="s">
        <v>96</v>
      </c>
    </row>
    <row r="19" spans="1:8" x14ac:dyDescent="0.3">
      <c r="A19" s="24">
        <v>16</v>
      </c>
      <c r="B19" s="24" t="s">
        <v>128</v>
      </c>
      <c r="C19" s="19" t="s">
        <v>95</v>
      </c>
      <c r="D19" s="19" t="str">
        <f>IFERROR(INDEX(Partidos!$D$4:$D$107,MATCH($A19,Partidos!$A$4:$A$107,0)),"")</f>
        <v>Irán</v>
      </c>
      <c r="E19" s="19" t="str">
        <f>IFERROR(INDEX(Partidos!$E$4:$E$107,MATCH($A19,Partidos!$A$4:$A$107,0)),"")</f>
        <v>Nueva Zelanda</v>
      </c>
      <c r="F19" s="39">
        <v>2</v>
      </c>
      <c r="G19" s="39">
        <v>0</v>
      </c>
      <c r="H19" s="28" t="s">
        <v>96</v>
      </c>
    </row>
    <row r="20" spans="1:8" x14ac:dyDescent="0.3">
      <c r="A20" s="26">
        <v>17</v>
      </c>
      <c r="B20" s="26" t="s">
        <v>137</v>
      </c>
      <c r="C20" s="19" t="s">
        <v>95</v>
      </c>
      <c r="D20" s="19" t="str">
        <f>IFERROR(INDEX(Partidos!$D$4:$D$107,MATCH($A20,Partidos!$A$4:$A$107,0)),"")</f>
        <v>Francia</v>
      </c>
      <c r="E20" s="19" t="str">
        <f>IFERROR(INDEX(Partidos!$E$4:$E$107,MATCH($A20,Partidos!$A$4:$A$107,0)),"")</f>
        <v>Senegal</v>
      </c>
      <c r="F20" s="39">
        <v>2</v>
      </c>
      <c r="G20" s="39">
        <v>2</v>
      </c>
      <c r="H20" s="28" t="s">
        <v>96</v>
      </c>
    </row>
    <row r="21" spans="1:8" x14ac:dyDescent="0.3">
      <c r="A21" s="24">
        <v>18</v>
      </c>
      <c r="B21" s="24" t="s">
        <v>137</v>
      </c>
      <c r="C21" s="19" t="s">
        <v>95</v>
      </c>
      <c r="D21" s="19" t="str">
        <f>IFERROR(INDEX(Partidos!$D$4:$D$107,MATCH($A21,Partidos!$A$4:$A$107,0)),"")</f>
        <v>Irak</v>
      </c>
      <c r="E21" s="19" t="str">
        <f>IFERROR(INDEX(Partidos!$E$4:$E$107,MATCH($A21,Partidos!$A$4:$A$107,0)),"")</f>
        <v>Noruega</v>
      </c>
      <c r="F21" s="39">
        <v>1</v>
      </c>
      <c r="G21" s="39">
        <v>2</v>
      </c>
      <c r="H21" s="28" t="s">
        <v>96</v>
      </c>
    </row>
    <row r="22" spans="1:8" x14ac:dyDescent="0.3">
      <c r="A22" s="26">
        <v>19</v>
      </c>
      <c r="B22" s="26" t="s">
        <v>137</v>
      </c>
      <c r="C22" s="19" t="s">
        <v>95</v>
      </c>
      <c r="D22" s="19" t="str">
        <f>IFERROR(INDEX(Partidos!$D$4:$D$107,MATCH($A22,Partidos!$A$4:$A$107,0)),"")</f>
        <v>Argentina</v>
      </c>
      <c r="E22" s="19" t="str">
        <f>IFERROR(INDEX(Partidos!$E$4:$E$107,MATCH($A22,Partidos!$A$4:$A$107,0)),"")</f>
        <v>Argelia</v>
      </c>
      <c r="F22" s="39">
        <v>3</v>
      </c>
      <c r="G22" s="39">
        <v>1</v>
      </c>
      <c r="H22" s="28" t="s">
        <v>96</v>
      </c>
    </row>
    <row r="23" spans="1:8" x14ac:dyDescent="0.3">
      <c r="A23" s="24">
        <v>20</v>
      </c>
      <c r="B23" s="24" t="s">
        <v>137</v>
      </c>
      <c r="C23" s="19" t="s">
        <v>95</v>
      </c>
      <c r="D23" s="19" t="str">
        <f>IFERROR(INDEX(Partidos!$D$4:$D$107,MATCH($A23,Partidos!$A$4:$A$107,0)),"")</f>
        <v>Austria</v>
      </c>
      <c r="E23" s="19" t="str">
        <f>IFERROR(INDEX(Partidos!$E$4:$E$107,MATCH($A23,Partidos!$A$4:$A$107,0)),"")</f>
        <v>Jordania</v>
      </c>
      <c r="F23" s="39">
        <v>2</v>
      </c>
      <c r="G23" s="39">
        <v>0</v>
      </c>
      <c r="H23" s="28" t="s">
        <v>96</v>
      </c>
    </row>
    <row r="24" spans="1:8" x14ac:dyDescent="0.3">
      <c r="A24" s="26">
        <v>21</v>
      </c>
      <c r="B24" s="26" t="s">
        <v>146</v>
      </c>
      <c r="C24" s="19" t="s">
        <v>95</v>
      </c>
      <c r="D24" s="19" t="str">
        <f>IFERROR(INDEX(Partidos!$D$4:$D$107,MATCH($A24,Partidos!$A$4:$A$107,0)),"")</f>
        <v>Portugal</v>
      </c>
      <c r="E24" s="19" t="str">
        <f>IFERROR(INDEX(Partidos!$E$4:$E$107,MATCH($A24,Partidos!$A$4:$A$107,0)),"")</f>
        <v>RD Congo</v>
      </c>
      <c r="F24" s="39">
        <v>2</v>
      </c>
      <c r="G24" s="39">
        <v>2</v>
      </c>
      <c r="H24" s="28" t="s">
        <v>96</v>
      </c>
    </row>
    <row r="25" spans="1:8" x14ac:dyDescent="0.3">
      <c r="A25" s="24">
        <v>22</v>
      </c>
      <c r="B25" s="24" t="s">
        <v>146</v>
      </c>
      <c r="C25" s="19" t="s">
        <v>95</v>
      </c>
      <c r="D25" s="19" t="str">
        <f>IFERROR(INDEX(Partidos!$D$4:$D$107,MATCH($A25,Partidos!$A$4:$A$107,0)),"")</f>
        <v>Inglaterra</v>
      </c>
      <c r="E25" s="19" t="str">
        <f>IFERROR(INDEX(Partidos!$E$4:$E$107,MATCH($A25,Partidos!$A$4:$A$107,0)),"")</f>
        <v>Croacia</v>
      </c>
      <c r="F25" s="39">
        <v>3</v>
      </c>
      <c r="G25" s="39">
        <v>3</v>
      </c>
      <c r="H25" s="28" t="s">
        <v>96</v>
      </c>
    </row>
    <row r="26" spans="1:8" x14ac:dyDescent="0.3">
      <c r="A26" s="26">
        <v>23</v>
      </c>
      <c r="B26" s="26" t="s">
        <v>146</v>
      </c>
      <c r="C26" s="19" t="s">
        <v>95</v>
      </c>
      <c r="D26" s="19" t="str">
        <f>IFERROR(INDEX(Partidos!$D$4:$D$107,MATCH($A26,Partidos!$A$4:$A$107,0)),"")</f>
        <v>Ghana</v>
      </c>
      <c r="E26" s="19" t="str">
        <f>IFERROR(INDEX(Partidos!$E$4:$E$107,MATCH($A26,Partidos!$A$4:$A$107,0)),"")</f>
        <v>Panamá</v>
      </c>
      <c r="F26" s="39">
        <v>2</v>
      </c>
      <c r="G26" s="39">
        <v>2</v>
      </c>
      <c r="H26" s="28" t="s">
        <v>96</v>
      </c>
    </row>
    <row r="27" spans="1:8" x14ac:dyDescent="0.3">
      <c r="A27" s="24">
        <v>24</v>
      </c>
      <c r="B27" s="24" t="s">
        <v>146</v>
      </c>
      <c r="C27" s="19" t="s">
        <v>95</v>
      </c>
      <c r="D27" s="19" t="str">
        <f>IFERROR(INDEX(Partidos!$D$4:$D$107,MATCH($A27,Partidos!$A$4:$A$107,0)),"")</f>
        <v>Uzbekistán</v>
      </c>
      <c r="E27" s="19" t="str">
        <f>IFERROR(INDEX(Partidos!$E$4:$E$107,MATCH($A27,Partidos!$A$4:$A$107,0)),"")</f>
        <v>Colombia</v>
      </c>
      <c r="F27" s="39">
        <v>2</v>
      </c>
      <c r="G27" s="39">
        <v>3</v>
      </c>
      <c r="H27" s="28" t="s">
        <v>96</v>
      </c>
    </row>
    <row r="28" spans="1:8" x14ac:dyDescent="0.3">
      <c r="A28" s="26">
        <v>25</v>
      </c>
      <c r="B28" s="26" t="s">
        <v>155</v>
      </c>
      <c r="C28" s="19" t="s">
        <v>95</v>
      </c>
      <c r="D28" s="19" t="str">
        <f>IFERROR(INDEX(Partidos!$D$4:$D$107,MATCH($A28,Partidos!$A$4:$A$107,0)),"")</f>
        <v>República Checa</v>
      </c>
      <c r="E28" s="19" t="str">
        <f>IFERROR(INDEX(Partidos!$E$4:$E$107,MATCH($A28,Partidos!$A$4:$A$107,0)),"")</f>
        <v>Sudáfrica</v>
      </c>
      <c r="F28" s="39">
        <v>1</v>
      </c>
      <c r="G28" s="39">
        <v>0</v>
      </c>
      <c r="H28" s="28" t="s">
        <v>96</v>
      </c>
    </row>
    <row r="29" spans="1:8" x14ac:dyDescent="0.3">
      <c r="A29" s="24">
        <v>26</v>
      </c>
      <c r="B29" s="24" t="s">
        <v>155</v>
      </c>
      <c r="C29" s="19" t="s">
        <v>95</v>
      </c>
      <c r="D29" s="19" t="str">
        <f>IFERROR(INDEX(Partidos!$D$4:$D$107,MATCH($A29,Partidos!$A$4:$A$107,0)),"")</f>
        <v>Suiza</v>
      </c>
      <c r="E29" s="19" t="str">
        <f>IFERROR(INDEX(Partidos!$E$4:$E$107,MATCH($A29,Partidos!$A$4:$A$107,0)),"")</f>
        <v>Bosnia y Herzegovina</v>
      </c>
      <c r="F29" s="39">
        <v>2</v>
      </c>
      <c r="G29" s="39">
        <v>1</v>
      </c>
      <c r="H29" s="28" t="s">
        <v>96</v>
      </c>
    </row>
    <row r="30" spans="1:8" x14ac:dyDescent="0.3">
      <c r="A30" s="26">
        <v>27</v>
      </c>
      <c r="B30" s="26" t="s">
        <v>155</v>
      </c>
      <c r="C30" s="19" t="s">
        <v>95</v>
      </c>
      <c r="D30" s="19" t="str">
        <f>IFERROR(INDEX(Partidos!$D$4:$D$107,MATCH($A30,Partidos!$A$4:$A$107,0)),"")</f>
        <v>Canadá</v>
      </c>
      <c r="E30" s="19" t="str">
        <f>IFERROR(INDEX(Partidos!$E$4:$E$107,MATCH($A30,Partidos!$A$4:$A$107,0)),"")</f>
        <v>Catar</v>
      </c>
      <c r="F30" s="39">
        <v>0</v>
      </c>
      <c r="G30" s="39">
        <v>0</v>
      </c>
      <c r="H30" s="28" t="s">
        <v>96</v>
      </c>
    </row>
    <row r="31" spans="1:8" x14ac:dyDescent="0.3">
      <c r="A31" s="24">
        <v>28</v>
      </c>
      <c r="B31" s="24" t="s">
        <v>155</v>
      </c>
      <c r="C31" s="19" t="s">
        <v>95</v>
      </c>
      <c r="D31" s="19" t="str">
        <f>IFERROR(INDEX(Partidos!$D$4:$D$107,MATCH($A31,Partidos!$A$4:$A$107,0)),"")</f>
        <v>México</v>
      </c>
      <c r="E31" s="19" t="str">
        <f>IFERROR(INDEX(Partidos!$E$4:$E$107,MATCH($A31,Partidos!$A$4:$A$107,0)),"")</f>
        <v>República de Corea</v>
      </c>
      <c r="F31" s="39">
        <v>2</v>
      </c>
      <c r="G31" s="39">
        <v>2</v>
      </c>
      <c r="H31" s="28" t="s">
        <v>96</v>
      </c>
    </row>
    <row r="32" spans="1:8" x14ac:dyDescent="0.3">
      <c r="A32" s="26">
        <v>29</v>
      </c>
      <c r="B32" s="26" t="s">
        <v>156</v>
      </c>
      <c r="C32" s="19" t="s">
        <v>95</v>
      </c>
      <c r="D32" s="19" t="str">
        <f>IFERROR(INDEX(Partidos!$D$4:$D$107,MATCH($A32,Partidos!$A$4:$A$107,0)),"")</f>
        <v>Estados Unidos</v>
      </c>
      <c r="E32" s="19" t="str">
        <f>IFERROR(INDEX(Partidos!$E$4:$E$107,MATCH($A32,Partidos!$A$4:$A$107,0)),"")</f>
        <v>Australia</v>
      </c>
      <c r="F32" s="39">
        <v>1</v>
      </c>
      <c r="G32" s="39">
        <v>0</v>
      </c>
      <c r="H32" s="28" t="s">
        <v>96</v>
      </c>
    </row>
    <row r="33" spans="1:8" x14ac:dyDescent="0.3">
      <c r="A33" s="24">
        <v>30</v>
      </c>
      <c r="B33" s="24" t="s">
        <v>156</v>
      </c>
      <c r="C33" s="19" t="s">
        <v>95</v>
      </c>
      <c r="D33" s="19" t="str">
        <f>IFERROR(INDEX(Partidos!$D$4:$D$107,MATCH($A33,Partidos!$A$4:$A$107,0)),"")</f>
        <v>Escocia</v>
      </c>
      <c r="E33" s="19" t="str">
        <f>IFERROR(INDEX(Partidos!$E$4:$E$107,MATCH($A33,Partidos!$A$4:$A$107,0)),"")</f>
        <v>Marruecos</v>
      </c>
      <c r="F33" s="39">
        <v>1</v>
      </c>
      <c r="G33" s="39">
        <v>2</v>
      </c>
      <c r="H33" s="28" t="s">
        <v>96</v>
      </c>
    </row>
    <row r="34" spans="1:8" x14ac:dyDescent="0.3">
      <c r="A34" s="26">
        <v>31</v>
      </c>
      <c r="B34" s="26" t="s">
        <v>156</v>
      </c>
      <c r="C34" s="19" t="s">
        <v>95</v>
      </c>
      <c r="D34" s="19" t="str">
        <f>IFERROR(INDEX(Partidos!$D$4:$D$107,MATCH($A34,Partidos!$A$4:$A$107,0)),"")</f>
        <v>Brasil</v>
      </c>
      <c r="E34" s="19" t="str">
        <f>IFERROR(INDEX(Partidos!$E$4:$E$107,MATCH($A34,Partidos!$A$4:$A$107,0)),"")</f>
        <v>Haití</v>
      </c>
      <c r="F34" s="39">
        <v>3</v>
      </c>
      <c r="G34" s="39">
        <v>0</v>
      </c>
      <c r="H34" s="28" t="s">
        <v>96</v>
      </c>
    </row>
    <row r="35" spans="1:8" x14ac:dyDescent="0.3">
      <c r="A35" s="24">
        <v>32</v>
      </c>
      <c r="B35" s="24" t="s">
        <v>156</v>
      </c>
      <c r="C35" s="19" t="s">
        <v>95</v>
      </c>
      <c r="D35" s="19" t="str">
        <f>IFERROR(INDEX(Partidos!$D$4:$D$107,MATCH($A35,Partidos!$A$4:$A$107,0)),"")</f>
        <v>Turquía</v>
      </c>
      <c r="E35" s="19" t="str">
        <f>IFERROR(INDEX(Partidos!$E$4:$E$107,MATCH($A35,Partidos!$A$4:$A$107,0)),"")</f>
        <v>Paraguay</v>
      </c>
      <c r="F35" s="39">
        <v>3</v>
      </c>
      <c r="G35" s="39">
        <v>1</v>
      </c>
      <c r="H35" s="28" t="s">
        <v>96</v>
      </c>
    </row>
    <row r="36" spans="1:8" x14ac:dyDescent="0.3">
      <c r="A36" s="26">
        <v>33</v>
      </c>
      <c r="B36" s="26" t="s">
        <v>157</v>
      </c>
      <c r="C36" s="19" t="s">
        <v>95</v>
      </c>
      <c r="D36" s="19" t="str">
        <f>IFERROR(INDEX(Partidos!$D$4:$D$107,MATCH($A36,Partidos!$A$4:$A$107,0)),"")</f>
        <v>Países Bajos</v>
      </c>
      <c r="E36" s="19" t="str">
        <f>IFERROR(INDEX(Partidos!$E$4:$E$107,MATCH($A36,Partidos!$A$4:$A$107,0)),"")</f>
        <v>Suecia</v>
      </c>
      <c r="F36" s="39">
        <v>2</v>
      </c>
      <c r="G36" s="39">
        <v>1</v>
      </c>
      <c r="H36" s="28" t="s">
        <v>96</v>
      </c>
    </row>
    <row r="37" spans="1:8" x14ac:dyDescent="0.3">
      <c r="A37" s="24">
        <v>34</v>
      </c>
      <c r="B37" s="24" t="s">
        <v>157</v>
      </c>
      <c r="C37" s="19" t="s">
        <v>95</v>
      </c>
      <c r="D37" s="19" t="str">
        <f>IFERROR(INDEX(Partidos!$D$4:$D$107,MATCH($A37,Partidos!$A$4:$A$107,0)),"")</f>
        <v>Alemania</v>
      </c>
      <c r="E37" s="19" t="str">
        <f>IFERROR(INDEX(Partidos!$E$4:$E$107,MATCH($A37,Partidos!$A$4:$A$107,0)),"")</f>
        <v>Costa de Marfil</v>
      </c>
      <c r="F37" s="39">
        <v>2</v>
      </c>
      <c r="G37" s="39">
        <v>1</v>
      </c>
      <c r="H37" s="28" t="s">
        <v>96</v>
      </c>
    </row>
    <row r="38" spans="1:8" x14ac:dyDescent="0.3">
      <c r="A38" s="26">
        <v>35</v>
      </c>
      <c r="B38" s="26" t="s">
        <v>157</v>
      </c>
      <c r="C38" s="19" t="s">
        <v>95</v>
      </c>
      <c r="D38" s="19" t="str">
        <f>IFERROR(INDEX(Partidos!$D$4:$D$107,MATCH($A38,Partidos!$A$4:$A$107,0)),"")</f>
        <v>Ecuador</v>
      </c>
      <c r="E38" s="19" t="str">
        <f>IFERROR(INDEX(Partidos!$E$4:$E$107,MATCH($A38,Partidos!$A$4:$A$107,0)),"")</f>
        <v>Curazao</v>
      </c>
      <c r="F38" s="39">
        <v>2</v>
      </c>
      <c r="G38" s="39">
        <v>0</v>
      </c>
      <c r="H38" s="28" t="s">
        <v>96</v>
      </c>
    </row>
    <row r="39" spans="1:8" x14ac:dyDescent="0.3">
      <c r="A39" s="24">
        <v>36</v>
      </c>
      <c r="B39" s="24" t="s">
        <v>157</v>
      </c>
      <c r="C39" s="19" t="s">
        <v>95</v>
      </c>
      <c r="D39" s="19" t="str">
        <f>IFERROR(INDEX(Partidos!$D$4:$D$107,MATCH($A39,Partidos!$A$4:$A$107,0)),"")</f>
        <v>Túnez</v>
      </c>
      <c r="E39" s="19" t="str">
        <f>IFERROR(INDEX(Partidos!$E$4:$E$107,MATCH($A39,Partidos!$A$4:$A$107,0)),"")</f>
        <v>Japón</v>
      </c>
      <c r="F39" s="39">
        <v>1</v>
      </c>
      <c r="G39" s="39">
        <v>4</v>
      </c>
      <c r="H39" s="28" t="s">
        <v>96</v>
      </c>
    </row>
    <row r="40" spans="1:8" x14ac:dyDescent="0.3">
      <c r="A40" s="26">
        <v>37</v>
      </c>
      <c r="B40" s="26" t="s">
        <v>160</v>
      </c>
      <c r="C40" s="19" t="s">
        <v>95</v>
      </c>
      <c r="D40" s="19" t="str">
        <f>IFERROR(INDEX(Partidos!$D$4:$D$107,MATCH($A40,Partidos!$A$4:$A$107,0)),"")</f>
        <v>España</v>
      </c>
      <c r="E40" s="19" t="str">
        <f>IFERROR(INDEX(Partidos!$E$4:$E$107,MATCH($A40,Partidos!$A$4:$A$107,0)),"")</f>
        <v>Arabia Saudí</v>
      </c>
      <c r="F40" s="39">
        <v>3</v>
      </c>
      <c r="G40" s="39">
        <v>0</v>
      </c>
      <c r="H40" s="28" t="s">
        <v>96</v>
      </c>
    </row>
    <row r="41" spans="1:8" x14ac:dyDescent="0.3">
      <c r="A41" s="24">
        <v>38</v>
      </c>
      <c r="B41" s="24" t="s">
        <v>160</v>
      </c>
      <c r="C41" s="19" t="s">
        <v>95</v>
      </c>
      <c r="D41" s="19" t="str">
        <f>IFERROR(INDEX(Partidos!$D$4:$D$107,MATCH($A41,Partidos!$A$4:$A$107,0)),"")</f>
        <v>Bélgica</v>
      </c>
      <c r="E41" s="19" t="str">
        <f>IFERROR(INDEX(Partidos!$E$4:$E$107,MATCH($A41,Partidos!$A$4:$A$107,0)),"")</f>
        <v>Irán</v>
      </c>
      <c r="F41" s="39">
        <v>1</v>
      </c>
      <c r="G41" s="39">
        <v>0</v>
      </c>
      <c r="H41" s="28" t="s">
        <v>96</v>
      </c>
    </row>
    <row r="42" spans="1:8" x14ac:dyDescent="0.3">
      <c r="A42" s="26">
        <v>39</v>
      </c>
      <c r="B42" s="26" t="s">
        <v>160</v>
      </c>
      <c r="C42" s="19" t="s">
        <v>95</v>
      </c>
      <c r="D42" s="19" t="str">
        <f>IFERROR(INDEX(Partidos!$D$4:$D$107,MATCH($A42,Partidos!$A$4:$A$107,0)),"")</f>
        <v>Uruguay</v>
      </c>
      <c r="E42" s="19" t="str">
        <f>IFERROR(INDEX(Partidos!$E$4:$E$107,MATCH($A42,Partidos!$A$4:$A$107,0)),"")</f>
        <v>Cabo Verde</v>
      </c>
      <c r="F42" s="39">
        <v>3</v>
      </c>
      <c r="G42" s="39">
        <v>0</v>
      </c>
      <c r="H42" s="28" t="s">
        <v>96</v>
      </c>
    </row>
    <row r="43" spans="1:8" x14ac:dyDescent="0.3">
      <c r="A43" s="24">
        <v>40</v>
      </c>
      <c r="B43" s="24" t="s">
        <v>160</v>
      </c>
      <c r="C43" s="19" t="s">
        <v>95</v>
      </c>
      <c r="D43" s="19" t="str">
        <f>IFERROR(INDEX(Partidos!$D$4:$D$107,MATCH($A43,Partidos!$A$4:$A$107,0)),"")</f>
        <v>Nueva Zelanda</v>
      </c>
      <c r="E43" s="19" t="str">
        <f>IFERROR(INDEX(Partidos!$E$4:$E$107,MATCH($A43,Partidos!$A$4:$A$107,0)),"")</f>
        <v>Egipto</v>
      </c>
      <c r="F43" s="39">
        <v>1</v>
      </c>
      <c r="G43" s="39">
        <v>4</v>
      </c>
      <c r="H43" s="28" t="s">
        <v>96</v>
      </c>
    </row>
    <row r="44" spans="1:8" x14ac:dyDescent="0.3">
      <c r="A44" s="26">
        <v>41</v>
      </c>
      <c r="B44" s="26" t="s">
        <v>161</v>
      </c>
      <c r="C44" s="19" t="s">
        <v>95</v>
      </c>
      <c r="D44" s="19" t="str">
        <f>IFERROR(INDEX(Partidos!$D$4:$D$107,MATCH($A44,Partidos!$A$4:$A$107,0)),"")</f>
        <v>Argentina</v>
      </c>
      <c r="E44" s="19" t="str">
        <f>IFERROR(INDEX(Partidos!$E$4:$E$107,MATCH($A44,Partidos!$A$4:$A$107,0)),"")</f>
        <v>Austria</v>
      </c>
      <c r="F44" s="39">
        <v>3</v>
      </c>
      <c r="G44" s="39">
        <v>1</v>
      </c>
      <c r="H44" s="28" t="s">
        <v>96</v>
      </c>
    </row>
    <row r="45" spans="1:8" x14ac:dyDescent="0.3">
      <c r="A45" s="24">
        <v>42</v>
      </c>
      <c r="B45" s="24" t="s">
        <v>161</v>
      </c>
      <c r="C45" s="19" t="s">
        <v>95</v>
      </c>
      <c r="D45" s="19" t="str">
        <f>IFERROR(INDEX(Partidos!$D$4:$D$107,MATCH($A45,Partidos!$A$4:$A$107,0)),"")</f>
        <v>Francia</v>
      </c>
      <c r="E45" s="19" t="str">
        <f>IFERROR(INDEX(Partidos!$E$4:$E$107,MATCH($A45,Partidos!$A$4:$A$107,0)),"")</f>
        <v>Irak</v>
      </c>
      <c r="F45" s="39">
        <v>2</v>
      </c>
      <c r="G45" s="39">
        <v>0</v>
      </c>
      <c r="H45" s="28" t="s">
        <v>96</v>
      </c>
    </row>
    <row r="46" spans="1:8" x14ac:dyDescent="0.3">
      <c r="A46" s="26">
        <v>43</v>
      </c>
      <c r="B46" s="26" t="s">
        <v>161</v>
      </c>
      <c r="C46" s="19" t="s">
        <v>95</v>
      </c>
      <c r="D46" s="19" t="str">
        <f>IFERROR(INDEX(Partidos!$D$4:$D$107,MATCH($A46,Partidos!$A$4:$A$107,0)),"")</f>
        <v>Noruega</v>
      </c>
      <c r="E46" s="19" t="str">
        <f>IFERROR(INDEX(Partidos!$E$4:$E$107,MATCH($A46,Partidos!$A$4:$A$107,0)),"")</f>
        <v>Senegal</v>
      </c>
      <c r="F46" s="39">
        <v>1</v>
      </c>
      <c r="G46" s="39">
        <v>1</v>
      </c>
      <c r="H46" s="28" t="s">
        <v>96</v>
      </c>
    </row>
    <row r="47" spans="1:8" x14ac:dyDescent="0.3">
      <c r="A47" s="24">
        <v>44</v>
      </c>
      <c r="B47" s="24" t="s">
        <v>161</v>
      </c>
      <c r="C47" s="19" t="s">
        <v>95</v>
      </c>
      <c r="D47" s="19" t="str">
        <f>IFERROR(INDEX(Partidos!$D$4:$D$107,MATCH($A47,Partidos!$A$4:$A$107,0)),"")</f>
        <v>Jordania</v>
      </c>
      <c r="E47" s="19" t="str">
        <f>IFERROR(INDEX(Partidos!$E$4:$E$107,MATCH($A47,Partidos!$A$4:$A$107,0)),"")</f>
        <v>Argelia</v>
      </c>
      <c r="F47" s="39">
        <v>1</v>
      </c>
      <c r="G47" s="39">
        <v>2</v>
      </c>
      <c r="H47" s="28" t="s">
        <v>96</v>
      </c>
    </row>
    <row r="48" spans="1:8" x14ac:dyDescent="0.3">
      <c r="A48" s="26">
        <v>45</v>
      </c>
      <c r="B48" s="26" t="s">
        <v>163</v>
      </c>
      <c r="C48" s="19" t="s">
        <v>95</v>
      </c>
      <c r="D48" s="19" t="str">
        <f>IFERROR(INDEX(Partidos!$D$4:$D$107,MATCH($A48,Partidos!$A$4:$A$107,0)),"")</f>
        <v>Portugal</v>
      </c>
      <c r="E48" s="19" t="str">
        <f>IFERROR(INDEX(Partidos!$E$4:$E$107,MATCH($A48,Partidos!$A$4:$A$107,0)),"")</f>
        <v>Uzbekistán</v>
      </c>
      <c r="F48" s="39">
        <v>4</v>
      </c>
      <c r="G48" s="39">
        <v>0</v>
      </c>
      <c r="H48" s="28" t="s">
        <v>96</v>
      </c>
    </row>
    <row r="49" spans="1:8" x14ac:dyDescent="0.3">
      <c r="A49" s="24">
        <v>46</v>
      </c>
      <c r="B49" s="24" t="s">
        <v>163</v>
      </c>
      <c r="C49" s="19" t="s">
        <v>95</v>
      </c>
      <c r="D49" s="19" t="str">
        <f>IFERROR(INDEX(Partidos!$D$4:$D$107,MATCH($A49,Partidos!$A$4:$A$107,0)),"")</f>
        <v>Inglaterra</v>
      </c>
      <c r="E49" s="19" t="str">
        <f>IFERROR(INDEX(Partidos!$E$4:$E$107,MATCH($A49,Partidos!$A$4:$A$107,0)),"")</f>
        <v>Ghana</v>
      </c>
      <c r="F49" s="39">
        <v>1</v>
      </c>
      <c r="G49" s="39">
        <v>0</v>
      </c>
      <c r="H49" s="28" t="s">
        <v>96</v>
      </c>
    </row>
    <row r="50" spans="1:8" x14ac:dyDescent="0.3">
      <c r="A50" s="26">
        <v>47</v>
      </c>
      <c r="B50" s="26" t="s">
        <v>163</v>
      </c>
      <c r="C50" s="19" t="s">
        <v>95</v>
      </c>
      <c r="D50" s="19" t="str">
        <f>IFERROR(INDEX(Partidos!$D$4:$D$107,MATCH($A50,Partidos!$A$4:$A$107,0)),"")</f>
        <v>Panamá</v>
      </c>
      <c r="E50" s="19" t="str">
        <f>IFERROR(INDEX(Partidos!$E$4:$E$107,MATCH($A50,Partidos!$A$4:$A$107,0)),"")</f>
        <v>Croacia</v>
      </c>
      <c r="F50" s="39">
        <v>1</v>
      </c>
      <c r="G50" s="39">
        <v>2</v>
      </c>
      <c r="H50" s="28" t="s">
        <v>96</v>
      </c>
    </row>
    <row r="51" spans="1:8" x14ac:dyDescent="0.3">
      <c r="A51" s="24">
        <v>48</v>
      </c>
      <c r="B51" s="24" t="s">
        <v>163</v>
      </c>
      <c r="C51" s="19" t="s">
        <v>95</v>
      </c>
      <c r="D51" s="19" t="str">
        <f>IFERROR(INDEX(Partidos!$D$4:$D$107,MATCH($A51,Partidos!$A$4:$A$107,0)),"")</f>
        <v>Colombia</v>
      </c>
      <c r="E51" s="19" t="str">
        <f>IFERROR(INDEX(Partidos!$E$4:$E$107,MATCH($A51,Partidos!$A$4:$A$107,0)),"")</f>
        <v>RD Congo</v>
      </c>
      <c r="F51" s="39">
        <v>2</v>
      </c>
      <c r="G51" s="39">
        <v>0</v>
      </c>
      <c r="H51" s="28" t="s">
        <v>96</v>
      </c>
    </row>
    <row r="52" spans="1:8" x14ac:dyDescent="0.3">
      <c r="A52" s="26">
        <v>49</v>
      </c>
      <c r="B52" s="26" t="s">
        <v>164</v>
      </c>
      <c r="C52" s="19" t="s">
        <v>95</v>
      </c>
      <c r="D52" s="19" t="str">
        <f>IFERROR(INDEX(Partidos!$D$4:$D$107,MATCH($A52,Partidos!$A$4:$A$107,0)),"")</f>
        <v>Suiza</v>
      </c>
      <c r="E52" s="19" t="str">
        <f>IFERROR(INDEX(Partidos!$E$4:$E$107,MATCH($A52,Partidos!$A$4:$A$107,0)),"")</f>
        <v>Canadá</v>
      </c>
      <c r="F52" s="39">
        <v>1</v>
      </c>
      <c r="G52" s="39">
        <v>1</v>
      </c>
      <c r="H52" s="28" t="s">
        <v>96</v>
      </c>
    </row>
    <row r="53" spans="1:8" x14ac:dyDescent="0.3">
      <c r="A53" s="24">
        <v>50</v>
      </c>
      <c r="B53" s="24" t="s">
        <v>164</v>
      </c>
      <c r="C53" s="19" t="s">
        <v>95</v>
      </c>
      <c r="D53" s="19" t="str">
        <f>IFERROR(INDEX(Partidos!$D$4:$D$107,MATCH($A53,Partidos!$A$4:$A$107,0)),"")</f>
        <v>Bosnia y Herzegovina</v>
      </c>
      <c r="E53" s="19" t="str">
        <f>IFERROR(INDEX(Partidos!$E$4:$E$107,MATCH($A53,Partidos!$A$4:$A$107,0)),"")</f>
        <v>Catar</v>
      </c>
      <c r="F53" s="39">
        <v>1</v>
      </c>
      <c r="G53" s="39">
        <v>1</v>
      </c>
      <c r="H53" s="28" t="s">
        <v>96</v>
      </c>
    </row>
    <row r="54" spans="1:8" x14ac:dyDescent="0.3">
      <c r="A54" s="26">
        <v>51</v>
      </c>
      <c r="B54" s="26" t="s">
        <v>164</v>
      </c>
      <c r="C54" s="19" t="s">
        <v>95</v>
      </c>
      <c r="D54" s="19" t="str">
        <f>IFERROR(INDEX(Partidos!$D$4:$D$107,MATCH($A54,Partidos!$A$4:$A$107,0)),"")</f>
        <v>Escocia</v>
      </c>
      <c r="E54" s="19" t="str">
        <f>IFERROR(INDEX(Partidos!$E$4:$E$107,MATCH($A54,Partidos!$A$4:$A$107,0)),"")</f>
        <v>Brasil</v>
      </c>
      <c r="F54" s="39">
        <v>1</v>
      </c>
      <c r="G54" s="39">
        <v>3</v>
      </c>
      <c r="H54" s="28" t="s">
        <v>96</v>
      </c>
    </row>
    <row r="55" spans="1:8" x14ac:dyDescent="0.3">
      <c r="A55" s="24">
        <v>52</v>
      </c>
      <c r="B55" s="24" t="s">
        <v>164</v>
      </c>
      <c r="C55" s="19" t="s">
        <v>95</v>
      </c>
      <c r="D55" s="19" t="str">
        <f>IFERROR(INDEX(Partidos!$D$4:$D$107,MATCH($A55,Partidos!$A$4:$A$107,0)),"")</f>
        <v>Marruecos</v>
      </c>
      <c r="E55" s="19" t="str">
        <f>IFERROR(INDEX(Partidos!$E$4:$E$107,MATCH($A55,Partidos!$A$4:$A$107,0)),"")</f>
        <v>Haití</v>
      </c>
      <c r="F55" s="39">
        <v>4</v>
      </c>
      <c r="G55" s="39">
        <v>0</v>
      </c>
      <c r="H55" s="28" t="s">
        <v>96</v>
      </c>
    </row>
    <row r="56" spans="1:8" x14ac:dyDescent="0.3">
      <c r="A56" s="26">
        <v>53</v>
      </c>
      <c r="B56" s="26" t="s">
        <v>164</v>
      </c>
      <c r="C56" s="19" t="s">
        <v>95</v>
      </c>
      <c r="D56" s="19" t="str">
        <f>IFERROR(INDEX(Partidos!$D$4:$D$107,MATCH($A56,Partidos!$A$4:$A$107,0)),"")</f>
        <v>República Checa</v>
      </c>
      <c r="E56" s="19" t="str">
        <f>IFERROR(INDEX(Partidos!$E$4:$E$107,MATCH($A56,Partidos!$A$4:$A$107,0)),"")</f>
        <v>México</v>
      </c>
      <c r="F56" s="39">
        <v>1</v>
      </c>
      <c r="G56" s="39">
        <v>2</v>
      </c>
      <c r="H56" s="28" t="s">
        <v>96</v>
      </c>
    </row>
    <row r="57" spans="1:8" x14ac:dyDescent="0.3">
      <c r="A57" s="24">
        <v>54</v>
      </c>
      <c r="B57" s="24" t="s">
        <v>164</v>
      </c>
      <c r="C57" s="19" t="s">
        <v>95</v>
      </c>
      <c r="D57" s="19" t="str">
        <f>IFERROR(INDEX(Partidos!$D$4:$D$107,MATCH($A57,Partidos!$A$4:$A$107,0)),"")</f>
        <v>Sudáfrica</v>
      </c>
      <c r="E57" s="19" t="str">
        <f>IFERROR(INDEX(Partidos!$E$4:$E$107,MATCH($A57,Partidos!$A$4:$A$107,0)),"")</f>
        <v>República de Corea</v>
      </c>
      <c r="F57" s="39">
        <v>1</v>
      </c>
      <c r="G57" s="39">
        <v>2</v>
      </c>
      <c r="H57" s="28" t="s">
        <v>96</v>
      </c>
    </row>
    <row r="58" spans="1:8" x14ac:dyDescent="0.3">
      <c r="A58" s="26">
        <v>55</v>
      </c>
      <c r="B58" s="26" t="s">
        <v>165</v>
      </c>
      <c r="C58" s="19" t="s">
        <v>95</v>
      </c>
      <c r="D58" s="19" t="str">
        <f>IFERROR(INDEX(Partidos!$D$4:$D$107,MATCH($A58,Partidos!$A$4:$A$107,0)),"")</f>
        <v>Curazao</v>
      </c>
      <c r="E58" s="19" t="str">
        <f>IFERROR(INDEX(Partidos!$E$4:$E$107,MATCH($A58,Partidos!$A$4:$A$107,0)),"")</f>
        <v>Costa de Marfil</v>
      </c>
      <c r="F58" s="39">
        <v>0</v>
      </c>
      <c r="G58" s="39">
        <v>2</v>
      </c>
      <c r="H58" s="28" t="s">
        <v>96</v>
      </c>
    </row>
    <row r="59" spans="1:8" x14ac:dyDescent="0.3">
      <c r="A59" s="24">
        <v>56</v>
      </c>
      <c r="B59" s="24" t="s">
        <v>165</v>
      </c>
      <c r="C59" s="19" t="s">
        <v>95</v>
      </c>
      <c r="D59" s="19" t="str">
        <f>IFERROR(INDEX(Partidos!$D$4:$D$107,MATCH($A59,Partidos!$A$4:$A$107,0)),"")</f>
        <v>Ecuador</v>
      </c>
      <c r="E59" s="19" t="str">
        <f>IFERROR(INDEX(Partidos!$E$4:$E$107,MATCH($A59,Partidos!$A$4:$A$107,0)),"")</f>
        <v>Alemania</v>
      </c>
      <c r="F59" s="39">
        <v>2</v>
      </c>
      <c r="G59" s="39">
        <v>2</v>
      </c>
      <c r="H59" s="28" t="s">
        <v>96</v>
      </c>
    </row>
    <row r="60" spans="1:8" x14ac:dyDescent="0.3">
      <c r="A60" s="26">
        <v>57</v>
      </c>
      <c r="B60" s="26" t="s">
        <v>165</v>
      </c>
      <c r="C60" s="19" t="s">
        <v>95</v>
      </c>
      <c r="D60" s="19" t="str">
        <f>IFERROR(INDEX(Partidos!$D$4:$D$107,MATCH($A60,Partidos!$A$4:$A$107,0)),"")</f>
        <v>Japón</v>
      </c>
      <c r="E60" s="19" t="str">
        <f>IFERROR(INDEX(Partidos!$E$4:$E$107,MATCH($A60,Partidos!$A$4:$A$107,0)),"")</f>
        <v>Suecia</v>
      </c>
      <c r="F60" s="39">
        <v>1</v>
      </c>
      <c r="G60" s="39">
        <v>2</v>
      </c>
      <c r="H60" s="28" t="s">
        <v>96</v>
      </c>
    </row>
    <row r="61" spans="1:8" x14ac:dyDescent="0.3">
      <c r="A61" s="24">
        <v>58</v>
      </c>
      <c r="B61" s="24" t="s">
        <v>165</v>
      </c>
      <c r="C61" s="19" t="s">
        <v>95</v>
      </c>
      <c r="D61" s="19" t="str">
        <f>IFERROR(INDEX(Partidos!$D$4:$D$107,MATCH($A61,Partidos!$A$4:$A$107,0)),"")</f>
        <v>Túnez</v>
      </c>
      <c r="E61" s="19" t="str">
        <f>IFERROR(INDEX(Partidos!$E$4:$E$107,MATCH($A61,Partidos!$A$4:$A$107,0)),"")</f>
        <v>Países Bajos</v>
      </c>
      <c r="F61" s="39">
        <v>1</v>
      </c>
      <c r="G61" s="39">
        <v>1</v>
      </c>
      <c r="H61" s="28" t="s">
        <v>96</v>
      </c>
    </row>
    <row r="62" spans="1:8" x14ac:dyDescent="0.3">
      <c r="A62" s="26">
        <v>59</v>
      </c>
      <c r="B62" s="26" t="s">
        <v>165</v>
      </c>
      <c r="C62" s="19" t="s">
        <v>95</v>
      </c>
      <c r="D62" s="19" t="str">
        <f>IFERROR(INDEX(Partidos!$D$4:$D$107,MATCH($A62,Partidos!$A$4:$A$107,0)),"")</f>
        <v>Turquía</v>
      </c>
      <c r="E62" s="19" t="str">
        <f>IFERROR(INDEX(Partidos!$E$4:$E$107,MATCH($A62,Partidos!$A$4:$A$107,0)),"")</f>
        <v>Estados Unidos</v>
      </c>
      <c r="F62" s="39">
        <v>2</v>
      </c>
      <c r="G62" s="39">
        <v>1</v>
      </c>
      <c r="H62" s="28" t="s">
        <v>96</v>
      </c>
    </row>
    <row r="63" spans="1:8" x14ac:dyDescent="0.3">
      <c r="A63" s="24">
        <v>60</v>
      </c>
      <c r="B63" s="24" t="s">
        <v>165</v>
      </c>
      <c r="C63" s="19" t="s">
        <v>95</v>
      </c>
      <c r="D63" s="19" t="str">
        <f>IFERROR(INDEX(Partidos!$D$4:$D$107,MATCH($A63,Partidos!$A$4:$A$107,0)),"")</f>
        <v>Paraguay</v>
      </c>
      <c r="E63" s="19" t="str">
        <f>IFERROR(INDEX(Partidos!$E$4:$E$107,MATCH($A63,Partidos!$A$4:$A$107,0)),"")</f>
        <v>Australia</v>
      </c>
      <c r="F63" s="39">
        <v>1</v>
      </c>
      <c r="G63" s="39">
        <v>0</v>
      </c>
      <c r="H63" s="28" t="s">
        <v>96</v>
      </c>
    </row>
    <row r="64" spans="1:8" x14ac:dyDescent="0.3">
      <c r="A64" s="26">
        <v>61</v>
      </c>
      <c r="B64" s="26" t="s">
        <v>166</v>
      </c>
      <c r="C64" s="19" t="s">
        <v>95</v>
      </c>
      <c r="D64" s="19" t="str">
        <f>IFERROR(INDEX(Partidos!$D$4:$D$107,MATCH($A64,Partidos!$A$4:$A$107,0)),"")</f>
        <v>Noruega</v>
      </c>
      <c r="E64" s="19" t="str">
        <f>IFERROR(INDEX(Partidos!$E$4:$E$107,MATCH($A64,Partidos!$A$4:$A$107,0)),"")</f>
        <v>Francia</v>
      </c>
      <c r="F64" s="39">
        <v>1</v>
      </c>
      <c r="G64" s="39">
        <v>4</v>
      </c>
      <c r="H64" s="28" t="s">
        <v>96</v>
      </c>
    </row>
    <row r="65" spans="1:8" x14ac:dyDescent="0.3">
      <c r="A65" s="24">
        <v>62</v>
      </c>
      <c r="B65" s="24" t="s">
        <v>166</v>
      </c>
      <c r="C65" s="19" t="s">
        <v>95</v>
      </c>
      <c r="D65" s="19" t="str">
        <f>IFERROR(INDEX(Partidos!$D$4:$D$107,MATCH($A65,Partidos!$A$4:$A$107,0)),"")</f>
        <v>Senegal</v>
      </c>
      <c r="E65" s="19" t="str">
        <f>IFERROR(INDEX(Partidos!$E$4:$E$107,MATCH($A65,Partidos!$A$4:$A$107,0)),"")</f>
        <v>Irak</v>
      </c>
      <c r="F65" s="39">
        <v>2</v>
      </c>
      <c r="G65" s="39">
        <v>0</v>
      </c>
      <c r="H65" s="28" t="s">
        <v>96</v>
      </c>
    </row>
    <row r="66" spans="1:8" x14ac:dyDescent="0.3">
      <c r="A66" s="26">
        <v>63</v>
      </c>
      <c r="B66" s="26" t="s">
        <v>166</v>
      </c>
      <c r="C66" s="19" t="s">
        <v>95</v>
      </c>
      <c r="D66" s="19" t="str">
        <f>IFERROR(INDEX(Partidos!$D$4:$D$107,MATCH($A66,Partidos!$A$4:$A$107,0)),"")</f>
        <v>Cabo Verde</v>
      </c>
      <c r="E66" s="19" t="str">
        <f>IFERROR(INDEX(Partidos!$E$4:$E$107,MATCH($A66,Partidos!$A$4:$A$107,0)),"")</f>
        <v>Arabia Saudí</v>
      </c>
      <c r="F66" s="39">
        <v>0</v>
      </c>
      <c r="G66" s="39">
        <v>0</v>
      </c>
      <c r="H66" s="28" t="s">
        <v>96</v>
      </c>
    </row>
    <row r="67" spans="1:8" x14ac:dyDescent="0.3">
      <c r="A67" s="24">
        <v>64</v>
      </c>
      <c r="B67" s="24" t="s">
        <v>166</v>
      </c>
      <c r="C67" s="19" t="s">
        <v>95</v>
      </c>
      <c r="D67" s="19" t="str">
        <f>IFERROR(INDEX(Partidos!$D$4:$D$107,MATCH($A67,Partidos!$A$4:$A$107,0)),"")</f>
        <v>Uruguay</v>
      </c>
      <c r="E67" s="19" t="str">
        <f>IFERROR(INDEX(Partidos!$E$4:$E$107,MATCH($A67,Partidos!$A$4:$A$107,0)),"")</f>
        <v>España</v>
      </c>
      <c r="F67" s="39">
        <v>1</v>
      </c>
      <c r="G67" s="39">
        <v>3</v>
      </c>
      <c r="H67" s="28" t="s">
        <v>96</v>
      </c>
    </row>
    <row r="68" spans="1:8" x14ac:dyDescent="0.3">
      <c r="A68" s="26">
        <v>65</v>
      </c>
      <c r="B68" s="26" t="s">
        <v>166</v>
      </c>
      <c r="C68" s="19" t="s">
        <v>95</v>
      </c>
      <c r="D68" s="19" t="str">
        <f>IFERROR(INDEX(Partidos!$D$4:$D$107,MATCH($A68,Partidos!$A$4:$A$107,0)),"")</f>
        <v>Egipto</v>
      </c>
      <c r="E68" s="19" t="str">
        <f>IFERROR(INDEX(Partidos!$E$4:$E$107,MATCH($A68,Partidos!$A$4:$A$107,0)),"")</f>
        <v>Irán</v>
      </c>
      <c r="F68" s="39">
        <v>1</v>
      </c>
      <c r="G68" s="39">
        <v>1</v>
      </c>
      <c r="H68" s="28" t="s">
        <v>96</v>
      </c>
    </row>
    <row r="69" spans="1:8" x14ac:dyDescent="0.3">
      <c r="A69" s="24">
        <v>66</v>
      </c>
      <c r="B69" s="24" t="s">
        <v>166</v>
      </c>
      <c r="C69" s="19" t="s">
        <v>95</v>
      </c>
      <c r="D69" s="19" t="str">
        <f>IFERROR(INDEX(Partidos!$D$4:$D$107,MATCH($A69,Partidos!$A$4:$A$107,0)),"")</f>
        <v>Nueva Zelanda</v>
      </c>
      <c r="E69" s="19" t="str">
        <f>IFERROR(INDEX(Partidos!$E$4:$E$107,MATCH($A69,Partidos!$A$4:$A$107,0)),"")</f>
        <v>Bélgica</v>
      </c>
      <c r="F69" s="39">
        <v>0</v>
      </c>
      <c r="G69" s="39">
        <v>2</v>
      </c>
      <c r="H69" s="28" t="s">
        <v>96</v>
      </c>
    </row>
    <row r="70" spans="1:8" x14ac:dyDescent="0.3">
      <c r="A70" s="26">
        <v>67</v>
      </c>
      <c r="B70" s="26" t="s">
        <v>167</v>
      </c>
      <c r="C70" s="19" t="s">
        <v>95</v>
      </c>
      <c r="D70" s="19" t="str">
        <f>IFERROR(INDEX(Partidos!$D$4:$D$107,MATCH($A70,Partidos!$A$4:$A$107,0)),"")</f>
        <v>Panamá</v>
      </c>
      <c r="E70" s="19" t="str">
        <f>IFERROR(INDEX(Partidos!$E$4:$E$107,MATCH($A70,Partidos!$A$4:$A$107,0)),"")</f>
        <v>Inglaterra</v>
      </c>
      <c r="F70" s="39">
        <v>1</v>
      </c>
      <c r="G70" s="39">
        <v>4</v>
      </c>
      <c r="H70" s="28" t="s">
        <v>96</v>
      </c>
    </row>
    <row r="71" spans="1:8" x14ac:dyDescent="0.3">
      <c r="A71" s="24">
        <v>68</v>
      </c>
      <c r="B71" s="24" t="s">
        <v>167</v>
      </c>
      <c r="C71" s="19" t="s">
        <v>95</v>
      </c>
      <c r="D71" s="19" t="str">
        <f>IFERROR(INDEX(Partidos!$D$4:$D$107,MATCH($A71,Partidos!$A$4:$A$107,0)),"")</f>
        <v>Croacia</v>
      </c>
      <c r="E71" s="19" t="str">
        <f>IFERROR(INDEX(Partidos!$E$4:$E$107,MATCH($A71,Partidos!$A$4:$A$107,0)),"")</f>
        <v>Ghana</v>
      </c>
      <c r="F71" s="39">
        <v>3</v>
      </c>
      <c r="G71" s="39">
        <v>1</v>
      </c>
      <c r="H71" s="28" t="s">
        <v>96</v>
      </c>
    </row>
    <row r="72" spans="1:8" x14ac:dyDescent="0.3">
      <c r="A72" s="26">
        <v>69</v>
      </c>
      <c r="B72" s="26" t="s">
        <v>167</v>
      </c>
      <c r="C72" s="19" t="s">
        <v>95</v>
      </c>
      <c r="D72" s="19" t="str">
        <f>IFERROR(INDEX(Partidos!$D$4:$D$107,MATCH($A72,Partidos!$A$4:$A$107,0)),"")</f>
        <v>Colombia</v>
      </c>
      <c r="E72" s="19" t="str">
        <f>IFERROR(INDEX(Partidos!$E$4:$E$107,MATCH($A72,Partidos!$A$4:$A$107,0)),"")</f>
        <v>Portugal</v>
      </c>
      <c r="F72" s="39">
        <v>2</v>
      </c>
      <c r="G72" s="39">
        <v>3</v>
      </c>
      <c r="H72" s="28" t="s">
        <v>96</v>
      </c>
    </row>
    <row r="73" spans="1:8" x14ac:dyDescent="0.3">
      <c r="A73" s="24">
        <v>70</v>
      </c>
      <c r="B73" s="24" t="s">
        <v>167</v>
      </c>
      <c r="C73" s="19" t="s">
        <v>95</v>
      </c>
      <c r="D73" s="19" t="str">
        <f>IFERROR(INDEX(Partidos!$D$4:$D$107,MATCH($A73,Partidos!$A$4:$A$107,0)),"")</f>
        <v>RD Congo</v>
      </c>
      <c r="E73" s="19" t="str">
        <f>IFERROR(INDEX(Partidos!$E$4:$E$107,MATCH($A73,Partidos!$A$4:$A$107,0)),"")</f>
        <v>Uzbekistán</v>
      </c>
      <c r="F73" s="39">
        <v>2</v>
      </c>
      <c r="G73" s="39">
        <v>0</v>
      </c>
      <c r="H73" s="28" t="s">
        <v>96</v>
      </c>
    </row>
    <row r="74" spans="1:8" x14ac:dyDescent="0.3">
      <c r="A74" s="26">
        <v>71</v>
      </c>
      <c r="B74" s="26" t="s">
        <v>167</v>
      </c>
      <c r="C74" s="19" t="s">
        <v>95</v>
      </c>
      <c r="D74" s="19" t="str">
        <f>IFERROR(INDEX(Partidos!$D$4:$D$107,MATCH($A74,Partidos!$A$4:$A$107,0)),"")</f>
        <v>Argelia</v>
      </c>
      <c r="E74" s="19" t="str">
        <f>IFERROR(INDEX(Partidos!$E$4:$E$107,MATCH($A74,Partidos!$A$4:$A$107,0)),"")</f>
        <v>Austria</v>
      </c>
      <c r="F74" s="39">
        <v>2</v>
      </c>
      <c r="G74" s="39">
        <v>1</v>
      </c>
      <c r="H74" s="28" t="s">
        <v>96</v>
      </c>
    </row>
    <row r="75" spans="1:8" x14ac:dyDescent="0.3">
      <c r="A75" s="24">
        <v>72</v>
      </c>
      <c r="B75" s="24" t="s">
        <v>167</v>
      </c>
      <c r="C75" s="19" t="s">
        <v>95</v>
      </c>
      <c r="D75" s="19" t="str">
        <f>IFERROR(INDEX(Partidos!$D$4:$D$107,MATCH($A75,Partidos!$A$4:$A$107,0)),"")</f>
        <v>Jordania</v>
      </c>
      <c r="E75" s="19" t="str">
        <f>IFERROR(INDEX(Partidos!$E$4:$E$107,MATCH($A75,Partidos!$A$4:$A$107,0)),"")</f>
        <v>Argentina</v>
      </c>
      <c r="F75" s="39">
        <v>1</v>
      </c>
      <c r="G75" s="39">
        <v>3</v>
      </c>
      <c r="H75" s="28" t="s">
        <v>96</v>
      </c>
    </row>
    <row r="76" spans="1:8" x14ac:dyDescent="0.3">
      <c r="A76" s="26">
        <v>73</v>
      </c>
      <c r="B76" s="26" t="s">
        <v>169</v>
      </c>
      <c r="C76" s="19" t="s">
        <v>172</v>
      </c>
      <c r="D76" s="19" t="str">
        <f>IFERROR(INDEX(Partidos!$D$4:$D$107,MATCH($A76,Partidos!$A$4:$A$107,0)),"")</f>
        <v>Ganador 1A</v>
      </c>
      <c r="E76" s="19" t="str">
        <f>IFERROR(INDEX(Partidos!$E$4:$E$107,MATCH($A76,Partidos!$A$4:$A$107,0)),"")</f>
        <v>Ganador 2B</v>
      </c>
      <c r="F76" s="27"/>
      <c r="G76" s="27"/>
      <c r="H76" s="27"/>
    </row>
    <row r="77" spans="1:8" x14ac:dyDescent="0.3">
      <c r="A77" s="24">
        <v>74</v>
      </c>
      <c r="B77" s="24" t="s">
        <v>173</v>
      </c>
      <c r="C77" s="19" t="s">
        <v>172</v>
      </c>
      <c r="D77" s="19" t="str">
        <f>IFERROR(INDEX(Partidos!$D$4:$D$107,MATCH($A77,Partidos!$A$4:$A$107,0)),"")</f>
        <v>Ganador 1C</v>
      </c>
      <c r="E77" s="19" t="str">
        <f>IFERROR(INDEX(Partidos!$E$4:$E$107,MATCH($A77,Partidos!$A$4:$A$107,0)),"")</f>
        <v>Ganador 2D</v>
      </c>
      <c r="F77" s="27"/>
      <c r="G77" s="27"/>
      <c r="H77" s="27"/>
    </row>
    <row r="78" spans="1:8" x14ac:dyDescent="0.3">
      <c r="A78" s="26">
        <v>75</v>
      </c>
      <c r="B78" s="26" t="s">
        <v>173</v>
      </c>
      <c r="C78" s="19" t="s">
        <v>172</v>
      </c>
      <c r="D78" s="19" t="str">
        <f>IFERROR(INDEX(Partidos!$D$4:$D$107,MATCH($A78,Partidos!$A$4:$A$107,0)),"")</f>
        <v>Ganador 1E</v>
      </c>
      <c r="E78" s="19" t="str">
        <f>IFERROR(INDEX(Partidos!$E$4:$E$107,MATCH($A78,Partidos!$A$4:$A$107,0)),"")</f>
        <v>Ganador 2F</v>
      </c>
      <c r="F78" s="27"/>
      <c r="G78" s="27"/>
      <c r="H78" s="27"/>
    </row>
    <row r="79" spans="1:8" x14ac:dyDescent="0.3">
      <c r="A79" s="24">
        <v>76</v>
      </c>
      <c r="B79" s="24" t="s">
        <v>173</v>
      </c>
      <c r="C79" s="19" t="s">
        <v>172</v>
      </c>
      <c r="D79" s="19" t="str">
        <f>IFERROR(INDEX(Partidos!$D$4:$D$107,MATCH($A79,Partidos!$A$4:$A$107,0)),"")</f>
        <v>Ganador 1G</v>
      </c>
      <c r="E79" s="19" t="str">
        <f>IFERROR(INDEX(Partidos!$E$4:$E$107,MATCH($A79,Partidos!$A$4:$A$107,0)),"")</f>
        <v>Ganador 2H</v>
      </c>
      <c r="F79" s="27"/>
      <c r="G79" s="27"/>
      <c r="H79" s="27"/>
    </row>
    <row r="80" spans="1:8" x14ac:dyDescent="0.3">
      <c r="A80" s="26">
        <v>77</v>
      </c>
      <c r="B80" s="26" t="s">
        <v>181</v>
      </c>
      <c r="C80" s="19" t="s">
        <v>172</v>
      </c>
      <c r="D80" s="19" t="str">
        <f>IFERROR(INDEX(Partidos!$D$4:$D$107,MATCH($A80,Partidos!$A$4:$A$107,0)),"")</f>
        <v>Ganador 1I</v>
      </c>
      <c r="E80" s="19" t="str">
        <f>IFERROR(INDEX(Partidos!$E$4:$E$107,MATCH($A80,Partidos!$A$4:$A$107,0)),"")</f>
        <v>Ganador 2J</v>
      </c>
      <c r="F80" s="27"/>
      <c r="G80" s="27"/>
      <c r="H80" s="27"/>
    </row>
    <row r="81" spans="1:8" x14ac:dyDescent="0.3">
      <c r="A81" s="24">
        <v>78</v>
      </c>
      <c r="B81" s="24" t="s">
        <v>181</v>
      </c>
      <c r="C81" s="19" t="s">
        <v>172</v>
      </c>
      <c r="D81" s="19" t="str">
        <f>IFERROR(INDEX(Partidos!$D$4:$D$107,MATCH($A81,Partidos!$A$4:$A$107,0)),"")</f>
        <v>Ganador 1K</v>
      </c>
      <c r="E81" s="19" t="str">
        <f>IFERROR(INDEX(Partidos!$E$4:$E$107,MATCH($A81,Partidos!$A$4:$A$107,0)),"")</f>
        <v>Ganador 2L</v>
      </c>
      <c r="F81" s="27"/>
      <c r="G81" s="27"/>
      <c r="H81" s="27"/>
    </row>
    <row r="82" spans="1:8" x14ac:dyDescent="0.3">
      <c r="A82" s="26">
        <v>79</v>
      </c>
      <c r="B82" s="26" t="s">
        <v>181</v>
      </c>
      <c r="C82" s="19" t="s">
        <v>172</v>
      </c>
      <c r="D82" s="19" t="str">
        <f>IFERROR(INDEX(Partidos!$D$4:$D$107,MATCH($A82,Partidos!$A$4:$A$107,0)),"")</f>
        <v>Ganador 1B</v>
      </c>
      <c r="E82" s="19" t="str">
        <f>IFERROR(INDEX(Partidos!$E$4:$E$107,MATCH($A82,Partidos!$A$4:$A$107,0)),"")</f>
        <v>Ganador 2A</v>
      </c>
      <c r="F82" s="27"/>
      <c r="G82" s="27"/>
      <c r="H82" s="27"/>
    </row>
    <row r="83" spans="1:8" x14ac:dyDescent="0.3">
      <c r="A83" s="24">
        <v>80</v>
      </c>
      <c r="B83" s="24" t="s">
        <v>188</v>
      </c>
      <c r="C83" s="19" t="s">
        <v>172</v>
      </c>
      <c r="D83" s="19" t="str">
        <f>IFERROR(INDEX(Partidos!$D$4:$D$107,MATCH($A83,Partidos!$A$4:$A$107,0)),"")</f>
        <v>Ganador 1D</v>
      </c>
      <c r="E83" s="19" t="str">
        <f>IFERROR(INDEX(Partidos!$E$4:$E$107,MATCH($A83,Partidos!$A$4:$A$107,0)),"")</f>
        <v>Ganador 2C</v>
      </c>
      <c r="F83" s="27"/>
      <c r="G83" s="27"/>
      <c r="H83" s="27"/>
    </row>
    <row r="84" spans="1:8" x14ac:dyDescent="0.3">
      <c r="A84" s="26">
        <v>81</v>
      </c>
      <c r="B84" s="26" t="s">
        <v>188</v>
      </c>
      <c r="C84" s="19" t="s">
        <v>172</v>
      </c>
      <c r="D84" s="19" t="str">
        <f>IFERROR(INDEX(Partidos!$D$4:$D$107,MATCH($A84,Partidos!$A$4:$A$107,0)),"")</f>
        <v>Ganador 1F</v>
      </c>
      <c r="E84" s="19" t="str">
        <f>IFERROR(INDEX(Partidos!$E$4:$E$107,MATCH($A84,Partidos!$A$4:$A$107,0)),"")</f>
        <v>Ganador 2E</v>
      </c>
      <c r="F84" s="27"/>
      <c r="G84" s="27"/>
      <c r="H84" s="27"/>
    </row>
    <row r="85" spans="1:8" x14ac:dyDescent="0.3">
      <c r="A85" s="24">
        <v>82</v>
      </c>
      <c r="B85" s="24" t="s">
        <v>188</v>
      </c>
      <c r="C85" s="19" t="s">
        <v>172</v>
      </c>
      <c r="D85" s="19" t="str">
        <f>IFERROR(INDEX(Partidos!$D$4:$D$107,MATCH($A85,Partidos!$A$4:$A$107,0)),"")</f>
        <v>Ganador 1H</v>
      </c>
      <c r="E85" s="19" t="str">
        <f>IFERROR(INDEX(Partidos!$E$4:$E$107,MATCH($A85,Partidos!$A$4:$A$107,0)),"")</f>
        <v>Ganador 2G</v>
      </c>
      <c r="F85" s="27"/>
      <c r="G85" s="27"/>
      <c r="H85" s="27"/>
    </row>
    <row r="86" spans="1:8" x14ac:dyDescent="0.3">
      <c r="A86" s="26">
        <v>83</v>
      </c>
      <c r="B86" s="26" t="s">
        <v>195</v>
      </c>
      <c r="C86" s="19" t="s">
        <v>172</v>
      </c>
      <c r="D86" s="19" t="str">
        <f>IFERROR(INDEX(Partidos!$D$4:$D$107,MATCH($A86,Partidos!$A$4:$A$107,0)),"")</f>
        <v>Ganador 1J</v>
      </c>
      <c r="E86" s="19" t="str">
        <f>IFERROR(INDEX(Partidos!$E$4:$E$107,MATCH($A86,Partidos!$A$4:$A$107,0)),"")</f>
        <v>Ganador 2I</v>
      </c>
      <c r="F86" s="27"/>
      <c r="G86" s="27"/>
      <c r="H86" s="27"/>
    </row>
    <row r="87" spans="1:8" x14ac:dyDescent="0.3">
      <c r="A87" s="24">
        <v>84</v>
      </c>
      <c r="B87" s="24" t="s">
        <v>195</v>
      </c>
      <c r="C87" s="19" t="s">
        <v>172</v>
      </c>
      <c r="D87" s="19" t="str">
        <f>IFERROR(INDEX(Partidos!$D$4:$D$107,MATCH($A87,Partidos!$A$4:$A$107,0)),"")</f>
        <v>Ganador 1L</v>
      </c>
      <c r="E87" s="19" t="str">
        <f>IFERROR(INDEX(Partidos!$E$4:$E$107,MATCH($A87,Partidos!$A$4:$A$107,0)),"")</f>
        <v>Ganador 2K</v>
      </c>
      <c r="F87" s="27"/>
      <c r="G87" s="27"/>
      <c r="H87" s="27"/>
    </row>
    <row r="88" spans="1:8" x14ac:dyDescent="0.3">
      <c r="A88" s="26">
        <v>85</v>
      </c>
      <c r="B88" s="26" t="s">
        <v>195</v>
      </c>
      <c r="C88" s="19" t="s">
        <v>172</v>
      </c>
      <c r="D88" s="19" t="str">
        <f>IFERROR(INDEX(Partidos!$D$4:$D$107,MATCH($A88,Partidos!$A$4:$A$107,0)),"")</f>
        <v>Ganador 3A</v>
      </c>
      <c r="E88" s="19" t="str">
        <f>IFERROR(INDEX(Partidos!$E$4:$E$107,MATCH($A88,Partidos!$A$4:$A$107,0)),"")</f>
        <v>Ganador 3B</v>
      </c>
      <c r="F88" s="27"/>
      <c r="G88" s="27"/>
      <c r="H88" s="27"/>
    </row>
    <row r="89" spans="1:8" x14ac:dyDescent="0.3">
      <c r="A89" s="24">
        <v>86</v>
      </c>
      <c r="B89" s="24" t="s">
        <v>202</v>
      </c>
      <c r="C89" s="19" t="s">
        <v>172</v>
      </c>
      <c r="D89" s="19" t="str">
        <f>IFERROR(INDEX(Partidos!$D$4:$D$107,MATCH($A89,Partidos!$A$4:$A$107,0)),"")</f>
        <v>Ganador 3C</v>
      </c>
      <c r="E89" s="19" t="str">
        <f>IFERROR(INDEX(Partidos!$E$4:$E$107,MATCH($A89,Partidos!$A$4:$A$107,0)),"")</f>
        <v>Ganador 3D</v>
      </c>
      <c r="F89" s="27"/>
      <c r="G89" s="27"/>
      <c r="H89" s="27"/>
    </row>
    <row r="90" spans="1:8" x14ac:dyDescent="0.3">
      <c r="A90" s="26">
        <v>87</v>
      </c>
      <c r="B90" s="26" t="s">
        <v>202</v>
      </c>
      <c r="C90" s="19" t="s">
        <v>172</v>
      </c>
      <c r="D90" s="19" t="str">
        <f>IFERROR(INDEX(Partidos!$D$4:$D$107,MATCH($A90,Partidos!$A$4:$A$107,0)),"")</f>
        <v>Ganador 3E</v>
      </c>
      <c r="E90" s="19" t="str">
        <f>IFERROR(INDEX(Partidos!$E$4:$E$107,MATCH($A90,Partidos!$A$4:$A$107,0)),"")</f>
        <v>Ganador 3F</v>
      </c>
      <c r="F90" s="27"/>
      <c r="G90" s="27"/>
      <c r="H90" s="27"/>
    </row>
    <row r="91" spans="1:8" x14ac:dyDescent="0.3">
      <c r="A91" s="24">
        <v>88</v>
      </c>
      <c r="B91" s="24" t="s">
        <v>202</v>
      </c>
      <c r="C91" s="19" t="s">
        <v>172</v>
      </c>
      <c r="D91" s="19" t="str">
        <f>IFERROR(INDEX(Partidos!$D$4:$D$107,MATCH($A91,Partidos!$A$4:$A$107,0)),"")</f>
        <v>Ganador 3G</v>
      </c>
      <c r="E91" s="19" t="str">
        <f>IFERROR(INDEX(Partidos!$E$4:$E$107,MATCH($A91,Partidos!$A$4:$A$107,0)),"")</f>
        <v>Ganador 3H</v>
      </c>
      <c r="F91" s="27"/>
      <c r="G91" s="27"/>
      <c r="H91" s="27"/>
    </row>
    <row r="92" spans="1:8" x14ac:dyDescent="0.3">
      <c r="A92" s="26">
        <v>89</v>
      </c>
      <c r="B92" s="26" t="s">
        <v>210</v>
      </c>
      <c r="C92" s="19" t="s">
        <v>213</v>
      </c>
      <c r="D92" s="19" t="str">
        <f>IFERROR(INDEX(Partidos!$D$4:$D$107,MATCH($A92,Partidos!$A$4:$A$107,0)),"")</f>
        <v>Ganador Octavos 1</v>
      </c>
      <c r="E92" s="19" t="str">
        <f>IFERROR(INDEX(Partidos!$E$4:$E$107,MATCH($A92,Partidos!$A$4:$A$107,0)),"")</f>
        <v>Ganador Octavos 2</v>
      </c>
      <c r="F92" s="27"/>
      <c r="G92" s="27"/>
      <c r="H92" s="27"/>
    </row>
    <row r="93" spans="1:8" x14ac:dyDescent="0.3">
      <c r="A93" s="24">
        <v>90</v>
      </c>
      <c r="B93" s="24" t="s">
        <v>210</v>
      </c>
      <c r="C93" s="19" t="s">
        <v>213</v>
      </c>
      <c r="D93" s="19" t="str">
        <f>IFERROR(INDEX(Partidos!$D$4:$D$107,MATCH($A93,Partidos!$A$4:$A$107,0)),"")</f>
        <v>Ganador Octavos 3</v>
      </c>
      <c r="E93" s="19" t="str">
        <f>IFERROR(INDEX(Partidos!$E$4:$E$107,MATCH($A93,Partidos!$A$4:$A$107,0)),"")</f>
        <v>Ganador Octavos 4</v>
      </c>
      <c r="F93" s="27"/>
      <c r="G93" s="27"/>
      <c r="H93" s="27"/>
    </row>
    <row r="94" spans="1:8" x14ac:dyDescent="0.3">
      <c r="A94" s="26">
        <v>91</v>
      </c>
      <c r="B94" s="26" t="s">
        <v>216</v>
      </c>
      <c r="C94" s="19" t="s">
        <v>213</v>
      </c>
      <c r="D94" s="19" t="str">
        <f>IFERROR(INDEX(Partidos!$D$4:$D$107,MATCH($A94,Partidos!$A$4:$A$107,0)),"")</f>
        <v>Ganador Octavos 5</v>
      </c>
      <c r="E94" s="19" t="str">
        <f>IFERROR(INDEX(Partidos!$E$4:$E$107,MATCH($A94,Partidos!$A$4:$A$107,0)),"")</f>
        <v>Ganador Octavos 6</v>
      </c>
      <c r="F94" s="27"/>
      <c r="G94" s="27"/>
      <c r="H94" s="27"/>
    </row>
    <row r="95" spans="1:8" x14ac:dyDescent="0.3">
      <c r="A95" s="24">
        <v>92</v>
      </c>
      <c r="B95" s="24" t="s">
        <v>216</v>
      </c>
      <c r="C95" s="19" t="s">
        <v>213</v>
      </c>
      <c r="D95" s="19" t="str">
        <f>IFERROR(INDEX(Partidos!$D$4:$D$107,MATCH($A95,Partidos!$A$4:$A$107,0)),"")</f>
        <v>Ganador Octavos 7</v>
      </c>
      <c r="E95" s="19" t="str">
        <f>IFERROR(INDEX(Partidos!$E$4:$E$107,MATCH($A95,Partidos!$A$4:$A$107,0)),"")</f>
        <v>Ganador Octavos 8</v>
      </c>
      <c r="F95" s="27"/>
      <c r="G95" s="27"/>
      <c r="H95" s="27"/>
    </row>
    <row r="96" spans="1:8" x14ac:dyDescent="0.3">
      <c r="A96" s="26">
        <v>93</v>
      </c>
      <c r="B96" s="26" t="s">
        <v>221</v>
      </c>
      <c r="C96" s="19" t="s">
        <v>213</v>
      </c>
      <c r="D96" s="19" t="str">
        <f>IFERROR(INDEX(Partidos!$D$4:$D$107,MATCH($A96,Partidos!$A$4:$A$107,0)),"")</f>
        <v>Ganador Octavos 9</v>
      </c>
      <c r="E96" s="19" t="str">
        <f>IFERROR(INDEX(Partidos!$E$4:$E$107,MATCH($A96,Partidos!$A$4:$A$107,0)),"")</f>
        <v>Ganador Octavos 10</v>
      </c>
      <c r="F96" s="27"/>
      <c r="G96" s="27"/>
      <c r="H96" s="27"/>
    </row>
    <row r="97" spans="1:8" x14ac:dyDescent="0.3">
      <c r="A97" s="24">
        <v>94</v>
      </c>
      <c r="B97" s="24" t="s">
        <v>221</v>
      </c>
      <c r="C97" s="19" t="s">
        <v>213</v>
      </c>
      <c r="D97" s="19" t="str">
        <f>IFERROR(INDEX(Partidos!$D$4:$D$107,MATCH($A97,Partidos!$A$4:$A$107,0)),"")</f>
        <v>Ganador Octavos 11</v>
      </c>
      <c r="E97" s="19" t="str">
        <f>IFERROR(INDEX(Partidos!$E$4:$E$107,MATCH($A97,Partidos!$A$4:$A$107,0)),"")</f>
        <v>Ganador Octavos 12</v>
      </c>
      <c r="F97" s="27"/>
      <c r="G97" s="27"/>
      <c r="H97" s="27"/>
    </row>
    <row r="98" spans="1:8" x14ac:dyDescent="0.3">
      <c r="A98" s="26">
        <v>95</v>
      </c>
      <c r="B98" s="26" t="s">
        <v>227</v>
      </c>
      <c r="C98" s="19" t="s">
        <v>213</v>
      </c>
      <c r="D98" s="19" t="str">
        <f>IFERROR(INDEX(Partidos!$D$4:$D$107,MATCH($A98,Partidos!$A$4:$A$107,0)),"")</f>
        <v>Ganador Octavos 13</v>
      </c>
      <c r="E98" s="19" t="str">
        <f>IFERROR(INDEX(Partidos!$E$4:$E$107,MATCH($A98,Partidos!$A$4:$A$107,0)),"")</f>
        <v>Ganador Octavos 14</v>
      </c>
      <c r="F98" s="27"/>
      <c r="G98" s="27"/>
      <c r="H98" s="27"/>
    </row>
    <row r="99" spans="1:8" x14ac:dyDescent="0.3">
      <c r="A99" s="24">
        <v>96</v>
      </c>
      <c r="B99" s="24" t="s">
        <v>227</v>
      </c>
      <c r="C99" s="19" t="s">
        <v>213</v>
      </c>
      <c r="D99" s="19" t="str">
        <f>IFERROR(INDEX(Partidos!$D$4:$D$107,MATCH($A99,Partidos!$A$4:$A$107,0)),"")</f>
        <v>Ganador Octavos 15</v>
      </c>
      <c r="E99" s="19" t="str">
        <f>IFERROR(INDEX(Partidos!$E$4:$E$107,MATCH($A99,Partidos!$A$4:$A$107,0)),"")</f>
        <v>Ganador Octavos 16</v>
      </c>
      <c r="F99" s="27"/>
      <c r="G99" s="27"/>
      <c r="H99" s="27"/>
    </row>
    <row r="100" spans="1:8" x14ac:dyDescent="0.3">
      <c r="A100" s="26">
        <v>97</v>
      </c>
      <c r="B100" s="26" t="s">
        <v>232</v>
      </c>
      <c r="C100" s="19" t="s">
        <v>235</v>
      </c>
      <c r="D100" s="19" t="str">
        <f>IFERROR(INDEX(Partidos!$D$4:$D$107,MATCH($A100,Partidos!$A$4:$A$107,0)),"")</f>
        <v>Ganador Cuartos 1</v>
      </c>
      <c r="E100" s="19" t="str">
        <f>IFERROR(INDEX(Partidos!$E$4:$E$107,MATCH($A100,Partidos!$A$4:$A$107,0)),"")</f>
        <v>Ganador Cuartos 2</v>
      </c>
      <c r="F100" s="27"/>
      <c r="G100" s="27"/>
      <c r="H100" s="27"/>
    </row>
    <row r="101" spans="1:8" x14ac:dyDescent="0.3">
      <c r="A101" s="24">
        <v>98</v>
      </c>
      <c r="B101" s="24" t="s">
        <v>236</v>
      </c>
      <c r="C101" s="19" t="s">
        <v>235</v>
      </c>
      <c r="D101" s="19" t="str">
        <f>IFERROR(INDEX(Partidos!$D$4:$D$107,MATCH($A101,Partidos!$A$4:$A$107,0)),"")</f>
        <v>Ganador Cuartos 3</v>
      </c>
      <c r="E101" s="19" t="str">
        <f>IFERROR(INDEX(Partidos!$E$4:$E$107,MATCH($A101,Partidos!$A$4:$A$107,0)),"")</f>
        <v>Ganador Cuartos 4</v>
      </c>
      <c r="F101" s="27"/>
      <c r="G101" s="27"/>
      <c r="H101" s="27"/>
    </row>
    <row r="102" spans="1:8" x14ac:dyDescent="0.3">
      <c r="A102" s="26">
        <v>99</v>
      </c>
      <c r="B102" s="26" t="s">
        <v>239</v>
      </c>
      <c r="C102" s="19" t="s">
        <v>235</v>
      </c>
      <c r="D102" s="19" t="str">
        <f>IFERROR(INDEX(Partidos!$D$4:$D$107,MATCH($A102,Partidos!$A$4:$A$107,0)),"")</f>
        <v>Ganador Cuartos 5</v>
      </c>
      <c r="E102" s="19" t="str">
        <f>IFERROR(INDEX(Partidos!$E$4:$E$107,MATCH($A102,Partidos!$A$4:$A$107,0)),"")</f>
        <v>Ganador Cuartos 6</v>
      </c>
      <c r="F102" s="27"/>
      <c r="G102" s="27"/>
      <c r="H102" s="27"/>
    </row>
    <row r="103" spans="1:8" x14ac:dyDescent="0.3">
      <c r="A103" s="24">
        <v>100</v>
      </c>
      <c r="B103" s="24" t="s">
        <v>239</v>
      </c>
      <c r="C103" s="19" t="s">
        <v>235</v>
      </c>
      <c r="D103" s="19" t="str">
        <f>IFERROR(INDEX(Partidos!$D$4:$D$107,MATCH($A103,Partidos!$A$4:$A$107,0)),"")</f>
        <v>Ganador Cuartos 7</v>
      </c>
      <c r="E103" s="19" t="str">
        <f>IFERROR(INDEX(Partidos!$E$4:$E$107,MATCH($A103,Partidos!$A$4:$A$107,0)),"")</f>
        <v>Ganador Cuartos 8</v>
      </c>
      <c r="F103" s="27"/>
      <c r="G103" s="27"/>
      <c r="H103" s="27"/>
    </row>
    <row r="104" spans="1:8" x14ac:dyDescent="0.3">
      <c r="A104" s="26">
        <v>101</v>
      </c>
      <c r="B104" s="26" t="s">
        <v>244</v>
      </c>
      <c r="C104" s="19" t="s">
        <v>247</v>
      </c>
      <c r="D104" s="19" t="str">
        <f>IFERROR(INDEX(Partidos!$D$4:$D$107,MATCH($A104,Partidos!$A$4:$A$107,0)),"")</f>
        <v>Ganador Semifinal 1</v>
      </c>
      <c r="E104" s="19" t="str">
        <f>IFERROR(INDEX(Partidos!$E$4:$E$107,MATCH($A104,Partidos!$A$4:$A$107,0)),"")</f>
        <v>Ganador Semifinal 2</v>
      </c>
      <c r="F104" s="27"/>
      <c r="G104" s="27"/>
      <c r="H104" s="27"/>
    </row>
    <row r="105" spans="1:8" x14ac:dyDescent="0.3">
      <c r="A105" s="24">
        <v>102</v>
      </c>
      <c r="B105" s="24" t="s">
        <v>248</v>
      </c>
      <c r="C105" s="19" t="s">
        <v>247</v>
      </c>
      <c r="D105" s="19" t="str">
        <f>IFERROR(INDEX(Partidos!$D$4:$D$107,MATCH($A105,Partidos!$A$4:$A$107,0)),"")</f>
        <v>Ganador Semifinal 3</v>
      </c>
      <c r="E105" s="19" t="str">
        <f>IFERROR(INDEX(Partidos!$E$4:$E$107,MATCH($A105,Partidos!$A$4:$A$107,0)),"")</f>
        <v>Ganador Semifinal 4</v>
      </c>
      <c r="F105" s="27"/>
      <c r="G105" s="27"/>
      <c r="H105" s="27"/>
    </row>
    <row r="106" spans="1:8" x14ac:dyDescent="0.3">
      <c r="A106" s="26">
        <v>103</v>
      </c>
      <c r="B106" s="26" t="s">
        <v>251</v>
      </c>
      <c r="C106" s="19" t="s">
        <v>254</v>
      </c>
      <c r="D106" s="19" t="str">
        <f>IFERROR(INDEX(Partidos!$D$4:$D$107,MATCH($A106,Partidos!$A$4:$A$107,0)),"")</f>
        <v>Perdedor Semifinal 1</v>
      </c>
      <c r="E106" s="19" t="str">
        <f>IFERROR(INDEX(Partidos!$E$4:$E$107,MATCH($A106,Partidos!$A$4:$A$107,0)),"")</f>
        <v>Perdedor Semifinal 2</v>
      </c>
      <c r="F106" s="27"/>
      <c r="G106" s="27"/>
      <c r="H106" s="27"/>
    </row>
    <row r="107" spans="1:8" x14ac:dyDescent="0.3">
      <c r="A107" s="24">
        <v>104</v>
      </c>
      <c r="B107" s="24" t="s">
        <v>255</v>
      </c>
      <c r="C107" s="19" t="s">
        <v>256</v>
      </c>
      <c r="D107" s="19" t="str">
        <f>IFERROR(INDEX(Partidos!$D$4:$D$107,MATCH($A107,Partidos!$A$4:$A$107,0)),"")</f>
        <v>Ganador Semifinal 1</v>
      </c>
      <c r="E107" s="19" t="str">
        <f>IFERROR(INDEX(Partidos!$E$4:$E$107,MATCH($A107,Partidos!$A$4:$A$107,0)),"")</f>
        <v>Ganador Semifinal 2</v>
      </c>
      <c r="F107" s="27"/>
      <c r="G107" s="27"/>
      <c r="H107" s="27"/>
    </row>
    <row r="109" spans="1:8" ht="15.6" x14ac:dyDescent="0.3">
      <c r="A109" s="8" t="s">
        <v>270</v>
      </c>
      <c r="B109" s="9"/>
      <c r="C109" s="9"/>
    </row>
    <row r="110" spans="1:8" x14ac:dyDescent="0.3">
      <c r="A110" s="14" t="s">
        <v>66</v>
      </c>
      <c r="B110" s="14" t="s">
        <v>271</v>
      </c>
      <c r="C110" s="14" t="s">
        <v>67</v>
      </c>
    </row>
    <row r="111" spans="1:8" x14ac:dyDescent="0.3">
      <c r="A111" s="24" t="s">
        <v>71</v>
      </c>
      <c r="B111" s="30" t="s">
        <v>129</v>
      </c>
      <c r="C111" s="26">
        <f>IFERROR(Resumen!$B$34,"")</f>
        <v>0</v>
      </c>
    </row>
    <row r="112" spans="1:8" x14ac:dyDescent="0.3">
      <c r="A112" s="26" t="s">
        <v>72</v>
      </c>
      <c r="B112" s="30" t="s">
        <v>147</v>
      </c>
      <c r="C112" s="26">
        <f>IFERROR(Resumen!$B$35,"")</f>
        <v>0</v>
      </c>
    </row>
    <row r="113" spans="1:3" x14ac:dyDescent="0.3">
      <c r="A113" s="24" t="s">
        <v>73</v>
      </c>
      <c r="B113" s="30" t="s">
        <v>138</v>
      </c>
      <c r="C113" s="26">
        <f>IFERROR(Resumen!$B$36,"")</f>
        <v>0</v>
      </c>
    </row>
    <row r="114" spans="1:3" x14ac:dyDescent="0.3">
      <c r="A114" s="26" t="s">
        <v>74</v>
      </c>
      <c r="B114" s="30" t="s">
        <v>321</v>
      </c>
      <c r="C114" s="26">
        <f>IFERROR(Resumen!$B$37,"")</f>
        <v>0</v>
      </c>
    </row>
    <row r="115" spans="1:3" ht="28.8" x14ac:dyDescent="0.3">
      <c r="A115" s="24" t="s">
        <v>75</v>
      </c>
      <c r="B115" s="30" t="s">
        <v>317</v>
      </c>
      <c r="C115" s="26">
        <f>IFERROR(Resumen!$B$38,"")</f>
        <v>0</v>
      </c>
    </row>
    <row r="116" spans="1:3" x14ac:dyDescent="0.3">
      <c r="A116" s="26" t="s">
        <v>76</v>
      </c>
      <c r="B116" s="30" t="s">
        <v>322</v>
      </c>
      <c r="C116" s="26">
        <f>IFERROR(Resumen!$B$39,"")</f>
        <v>0</v>
      </c>
    </row>
    <row r="117" spans="1:3" x14ac:dyDescent="0.3">
      <c r="A117" s="24" t="s">
        <v>77</v>
      </c>
      <c r="B117" s="30" t="s">
        <v>319</v>
      </c>
      <c r="C117" s="26">
        <f>IFERROR(Resumen!$B$40,"")</f>
        <v>0</v>
      </c>
    </row>
    <row r="118" spans="1:3" x14ac:dyDescent="0.3">
      <c r="A118" s="26" t="s">
        <v>78</v>
      </c>
      <c r="B118" s="30" t="s">
        <v>320</v>
      </c>
      <c r="C118" s="26">
        <f>IFERROR(Resumen!$B$41,"")</f>
        <v>0</v>
      </c>
    </row>
  </sheetData>
  <autoFilter ref="A3:H107" xr:uid="{00000000-0009-0000-0000-000007000000}"/>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9E9E9E"/>
  </sheetPr>
  <dimension ref="A1:H118"/>
  <sheetViews>
    <sheetView showGridLines="0" workbookViewId="0">
      <pane ySplit="3" topLeftCell="A97" activePane="bottomLeft" state="frozen"/>
      <selection pane="bottomLeft" activeCell="B117" sqref="B117"/>
    </sheetView>
  </sheetViews>
  <sheetFormatPr defaultRowHeight="14.4" x14ac:dyDescent="0.3"/>
  <cols>
    <col min="1" max="1" width="30" customWidth="1"/>
    <col min="2" max="2" width="11" customWidth="1"/>
    <col min="3" max="3" width="18" customWidth="1"/>
    <col min="4" max="5" width="22" customWidth="1"/>
    <col min="6" max="7" width="12" customWidth="1"/>
    <col min="8" max="8" width="14" customWidth="1"/>
  </cols>
  <sheetData>
    <row r="1" spans="1:8" ht="43.95" customHeight="1" x14ac:dyDescent="0.3">
      <c r="A1" s="2" t="s">
        <v>273</v>
      </c>
      <c r="B1" s="1"/>
      <c r="C1" s="1"/>
      <c r="D1" s="1"/>
      <c r="E1" s="1"/>
      <c r="F1" s="1"/>
      <c r="G1" s="1"/>
      <c r="H1" s="1"/>
    </row>
    <row r="2" spans="1:8" ht="18" customHeight="1" x14ac:dyDescent="0.3">
      <c r="A2" s="3" t="s">
        <v>267</v>
      </c>
      <c r="B2" s="4"/>
      <c r="C2" s="4"/>
      <c r="D2" s="4"/>
      <c r="E2" s="4"/>
      <c r="F2" s="4"/>
      <c r="G2" s="4"/>
      <c r="H2" s="4"/>
    </row>
    <row r="3" spans="1:8" ht="28.8" x14ac:dyDescent="0.3">
      <c r="A3" s="14" t="s">
        <v>259</v>
      </c>
      <c r="B3" s="14" t="s">
        <v>48</v>
      </c>
      <c r="C3" s="14" t="s">
        <v>89</v>
      </c>
      <c r="D3" s="14" t="s">
        <v>84</v>
      </c>
      <c r="E3" s="14" t="s">
        <v>85</v>
      </c>
      <c r="F3" s="14" t="s">
        <v>268</v>
      </c>
      <c r="G3" s="14" t="s">
        <v>269</v>
      </c>
      <c r="H3" s="14" t="s">
        <v>90</v>
      </c>
    </row>
    <row r="4" spans="1:8" x14ac:dyDescent="0.3">
      <c r="A4" s="26">
        <v>1</v>
      </c>
      <c r="B4" s="26" t="s">
        <v>91</v>
      </c>
      <c r="C4" s="19" t="s">
        <v>95</v>
      </c>
      <c r="D4" s="19" t="str">
        <f>IFERROR(INDEX(Partidos!$D$4:$D$107,MATCH($A4,Partidos!$A$4:$A$107,0)),"")</f>
        <v>México</v>
      </c>
      <c r="E4" s="19" t="str">
        <f>IFERROR(INDEX(Partidos!$E$4:$E$107,MATCH($A4,Partidos!$A$4:$A$107,0)),"")</f>
        <v>Sudáfrica</v>
      </c>
      <c r="F4" s="39">
        <v>2</v>
      </c>
      <c r="G4" s="39">
        <v>0</v>
      </c>
      <c r="H4" s="28" t="s">
        <v>96</v>
      </c>
    </row>
    <row r="5" spans="1:8" x14ac:dyDescent="0.3">
      <c r="A5" s="24">
        <v>2</v>
      </c>
      <c r="B5" s="24" t="s">
        <v>91</v>
      </c>
      <c r="C5" s="19" t="s">
        <v>95</v>
      </c>
      <c r="D5" s="19" t="str">
        <f>IFERROR(INDEX(Partidos!$D$4:$D$107,MATCH($A5,Partidos!$A$4:$A$107,0)),"")</f>
        <v>República de Corea</v>
      </c>
      <c r="E5" s="19" t="str">
        <f>IFERROR(INDEX(Partidos!$E$4:$E$107,MATCH($A5,Partidos!$A$4:$A$107,0)),"")</f>
        <v>República Checa</v>
      </c>
      <c r="F5" s="39">
        <v>1</v>
      </c>
      <c r="G5" s="39">
        <v>2</v>
      </c>
      <c r="H5" s="28" t="s">
        <v>96</v>
      </c>
    </row>
    <row r="6" spans="1:8" x14ac:dyDescent="0.3">
      <c r="A6" s="26">
        <v>3</v>
      </c>
      <c r="B6" s="26" t="s">
        <v>100</v>
      </c>
      <c r="C6" s="19" t="s">
        <v>95</v>
      </c>
      <c r="D6" s="19" t="str">
        <f>IFERROR(INDEX(Partidos!$D$4:$D$107,MATCH($A6,Partidos!$A$4:$A$107,0)),"")</f>
        <v>Canadá</v>
      </c>
      <c r="E6" s="19" t="str">
        <f>IFERROR(INDEX(Partidos!$E$4:$E$107,MATCH($A6,Partidos!$A$4:$A$107,0)),"")</f>
        <v>Bosnia y Herzegovina</v>
      </c>
      <c r="F6" s="39">
        <v>1</v>
      </c>
      <c r="G6" s="39">
        <v>0</v>
      </c>
      <c r="H6" s="28" t="s">
        <v>96</v>
      </c>
    </row>
    <row r="7" spans="1:8" x14ac:dyDescent="0.3">
      <c r="A7" s="24">
        <v>4</v>
      </c>
      <c r="B7" s="24" t="s">
        <v>100</v>
      </c>
      <c r="C7" s="19" t="s">
        <v>95</v>
      </c>
      <c r="D7" s="19" t="str">
        <f>IFERROR(INDEX(Partidos!$D$4:$D$107,MATCH($A7,Partidos!$A$4:$A$107,0)),"")</f>
        <v>Estados Unidos</v>
      </c>
      <c r="E7" s="19" t="str">
        <f>IFERROR(INDEX(Partidos!$E$4:$E$107,MATCH($A7,Partidos!$A$4:$A$107,0)),"")</f>
        <v>Paraguay</v>
      </c>
      <c r="F7" s="39">
        <v>1</v>
      </c>
      <c r="G7" s="39">
        <v>1</v>
      </c>
      <c r="H7" s="28" t="s">
        <v>96</v>
      </c>
    </row>
    <row r="8" spans="1:8" x14ac:dyDescent="0.3">
      <c r="A8" s="26">
        <v>5</v>
      </c>
      <c r="B8" s="26" t="s">
        <v>107</v>
      </c>
      <c r="C8" s="19" t="s">
        <v>95</v>
      </c>
      <c r="D8" s="19" t="str">
        <f>IFERROR(INDEX(Partidos!$D$4:$D$107,MATCH($A8,Partidos!$A$4:$A$107,0)),"")</f>
        <v>Catar</v>
      </c>
      <c r="E8" s="19" t="str">
        <f>IFERROR(INDEX(Partidos!$E$4:$E$107,MATCH($A8,Partidos!$A$4:$A$107,0)),"")</f>
        <v>Suiza</v>
      </c>
      <c r="F8" s="39">
        <v>1</v>
      </c>
      <c r="G8" s="39">
        <v>5</v>
      </c>
      <c r="H8" s="28" t="s">
        <v>96</v>
      </c>
    </row>
    <row r="9" spans="1:8" x14ac:dyDescent="0.3">
      <c r="A9" s="24">
        <v>6</v>
      </c>
      <c r="B9" s="24" t="s">
        <v>107</v>
      </c>
      <c r="C9" s="19" t="s">
        <v>95</v>
      </c>
      <c r="D9" s="19" t="str">
        <f>IFERROR(INDEX(Partidos!$D$4:$D$107,MATCH($A9,Partidos!$A$4:$A$107,0)),"")</f>
        <v>Brasil</v>
      </c>
      <c r="E9" s="19" t="str">
        <f>IFERROR(INDEX(Partidos!$E$4:$E$107,MATCH($A9,Partidos!$A$4:$A$107,0)),"")</f>
        <v>Marruecos</v>
      </c>
      <c r="F9" s="39">
        <v>2</v>
      </c>
      <c r="G9" s="39">
        <v>2</v>
      </c>
      <c r="H9" s="28" t="s">
        <v>96</v>
      </c>
    </row>
    <row r="10" spans="1:8" x14ac:dyDescent="0.3">
      <c r="A10" s="26">
        <v>7</v>
      </c>
      <c r="B10" s="26" t="s">
        <v>107</v>
      </c>
      <c r="C10" s="19" t="s">
        <v>95</v>
      </c>
      <c r="D10" s="19" t="str">
        <f>IFERROR(INDEX(Partidos!$D$4:$D$107,MATCH($A10,Partidos!$A$4:$A$107,0)),"")</f>
        <v>Haití</v>
      </c>
      <c r="E10" s="19" t="str">
        <f>IFERROR(INDEX(Partidos!$E$4:$E$107,MATCH($A10,Partidos!$A$4:$A$107,0)),"")</f>
        <v>Escocia</v>
      </c>
      <c r="F10" s="39">
        <v>0</v>
      </c>
      <c r="G10" s="39">
        <v>3</v>
      </c>
      <c r="H10" s="28" t="s">
        <v>96</v>
      </c>
    </row>
    <row r="11" spans="1:8" x14ac:dyDescent="0.3">
      <c r="A11" s="24">
        <v>8</v>
      </c>
      <c r="B11" s="24" t="s">
        <v>107</v>
      </c>
      <c r="C11" s="19" t="s">
        <v>95</v>
      </c>
      <c r="D11" s="19" t="str">
        <f>IFERROR(INDEX(Partidos!$D$4:$D$107,MATCH($A11,Partidos!$A$4:$A$107,0)),"")</f>
        <v>Australia</v>
      </c>
      <c r="E11" s="19" t="str">
        <f>IFERROR(INDEX(Partidos!$E$4:$E$107,MATCH($A11,Partidos!$A$4:$A$107,0)),"")</f>
        <v>Turquía</v>
      </c>
      <c r="F11" s="39">
        <v>1</v>
      </c>
      <c r="G11" s="39">
        <v>4</v>
      </c>
      <c r="H11" s="28" t="s">
        <v>96</v>
      </c>
    </row>
    <row r="12" spans="1:8" x14ac:dyDescent="0.3">
      <c r="A12" s="26">
        <v>9</v>
      </c>
      <c r="B12" s="26" t="s">
        <v>118</v>
      </c>
      <c r="C12" s="19" t="s">
        <v>95</v>
      </c>
      <c r="D12" s="19" t="str">
        <f>IFERROR(INDEX(Partidos!$D$4:$D$107,MATCH($A12,Partidos!$A$4:$A$107,0)),"")</f>
        <v>Alemania</v>
      </c>
      <c r="E12" s="19" t="str">
        <f>IFERROR(INDEX(Partidos!$E$4:$E$107,MATCH($A12,Partidos!$A$4:$A$107,0)),"")</f>
        <v>Curazao</v>
      </c>
      <c r="F12" s="39">
        <v>4</v>
      </c>
      <c r="G12" s="39">
        <v>0</v>
      </c>
      <c r="H12" s="28" t="s">
        <v>96</v>
      </c>
    </row>
    <row r="13" spans="1:8" x14ac:dyDescent="0.3">
      <c r="A13" s="24">
        <v>10</v>
      </c>
      <c r="B13" s="24" t="s">
        <v>118</v>
      </c>
      <c r="C13" s="19" t="s">
        <v>95</v>
      </c>
      <c r="D13" s="19" t="str">
        <f>IFERROR(INDEX(Partidos!$D$4:$D$107,MATCH($A13,Partidos!$A$4:$A$107,0)),"")</f>
        <v>Países Bajos</v>
      </c>
      <c r="E13" s="19" t="str">
        <f>IFERROR(INDEX(Partidos!$E$4:$E$107,MATCH($A13,Partidos!$A$4:$A$107,0)),"")</f>
        <v>Japón</v>
      </c>
      <c r="F13" s="39">
        <v>3</v>
      </c>
      <c r="G13" s="39">
        <v>2</v>
      </c>
      <c r="H13" s="28" t="s">
        <v>96</v>
      </c>
    </row>
    <row r="14" spans="1:8" x14ac:dyDescent="0.3">
      <c r="A14" s="26">
        <v>11</v>
      </c>
      <c r="B14" s="26" t="s">
        <v>118</v>
      </c>
      <c r="C14" s="19" t="s">
        <v>95</v>
      </c>
      <c r="D14" s="19" t="str">
        <f>IFERROR(INDEX(Partidos!$D$4:$D$107,MATCH($A14,Partidos!$A$4:$A$107,0)),"")</f>
        <v>Costa de Marfil</v>
      </c>
      <c r="E14" s="19" t="str">
        <f>IFERROR(INDEX(Partidos!$E$4:$E$107,MATCH($A14,Partidos!$A$4:$A$107,0)),"")</f>
        <v>Ecuador</v>
      </c>
      <c r="F14" s="39">
        <v>2</v>
      </c>
      <c r="G14" s="39">
        <v>0</v>
      </c>
      <c r="H14" s="28" t="s">
        <v>96</v>
      </c>
    </row>
    <row r="15" spans="1:8" x14ac:dyDescent="0.3">
      <c r="A15" s="24">
        <v>12</v>
      </c>
      <c r="B15" s="24" t="s">
        <v>118</v>
      </c>
      <c r="C15" s="19" t="s">
        <v>95</v>
      </c>
      <c r="D15" s="19" t="str">
        <f>IFERROR(INDEX(Partidos!$D$4:$D$107,MATCH($A15,Partidos!$A$4:$A$107,0)),"")</f>
        <v>Suecia</v>
      </c>
      <c r="E15" s="19" t="str">
        <f>IFERROR(INDEX(Partidos!$E$4:$E$107,MATCH($A15,Partidos!$A$4:$A$107,0)),"")</f>
        <v>Túnez</v>
      </c>
      <c r="F15" s="39">
        <v>1</v>
      </c>
      <c r="G15" s="39">
        <v>1</v>
      </c>
      <c r="H15" s="28" t="s">
        <v>96</v>
      </c>
    </row>
    <row r="16" spans="1:8" x14ac:dyDescent="0.3">
      <c r="A16" s="26">
        <v>13</v>
      </c>
      <c r="B16" s="26" t="s">
        <v>128</v>
      </c>
      <c r="C16" s="19" t="s">
        <v>95</v>
      </c>
      <c r="D16" s="19" t="str">
        <f>IFERROR(INDEX(Partidos!$D$4:$D$107,MATCH($A16,Partidos!$A$4:$A$107,0)),"")</f>
        <v>España</v>
      </c>
      <c r="E16" s="19" t="str">
        <f>IFERROR(INDEX(Partidos!$E$4:$E$107,MATCH($A16,Partidos!$A$4:$A$107,0)),"")</f>
        <v>Cabo Verde</v>
      </c>
      <c r="F16" s="39">
        <v>3</v>
      </c>
      <c r="G16" s="39">
        <v>1</v>
      </c>
      <c r="H16" s="28" t="s">
        <v>96</v>
      </c>
    </row>
    <row r="17" spans="1:8" x14ac:dyDescent="0.3">
      <c r="A17" s="24">
        <v>14</v>
      </c>
      <c r="B17" s="24" t="s">
        <v>128</v>
      </c>
      <c r="C17" s="19" t="s">
        <v>95</v>
      </c>
      <c r="D17" s="19" t="str">
        <f>IFERROR(INDEX(Partidos!$D$4:$D$107,MATCH($A17,Partidos!$A$4:$A$107,0)),"")</f>
        <v>Bélgica</v>
      </c>
      <c r="E17" s="19" t="str">
        <f>IFERROR(INDEX(Partidos!$E$4:$E$107,MATCH($A17,Partidos!$A$4:$A$107,0)),"")</f>
        <v>Egipto</v>
      </c>
      <c r="F17" s="39">
        <v>2</v>
      </c>
      <c r="G17" s="39">
        <v>0</v>
      </c>
      <c r="H17" s="28" t="s">
        <v>96</v>
      </c>
    </row>
    <row r="18" spans="1:8" x14ac:dyDescent="0.3">
      <c r="A18" s="26">
        <v>15</v>
      </c>
      <c r="B18" s="26" t="s">
        <v>128</v>
      </c>
      <c r="C18" s="19" t="s">
        <v>95</v>
      </c>
      <c r="D18" s="19" t="str">
        <f>IFERROR(INDEX(Partidos!$D$4:$D$107,MATCH($A18,Partidos!$A$4:$A$107,0)),"")</f>
        <v>Arabia Saudí</v>
      </c>
      <c r="E18" s="19" t="str">
        <f>IFERROR(INDEX(Partidos!$E$4:$E$107,MATCH($A18,Partidos!$A$4:$A$107,0)),"")</f>
        <v>Uruguay</v>
      </c>
      <c r="F18" s="39">
        <v>1</v>
      </c>
      <c r="G18" s="39">
        <v>2</v>
      </c>
      <c r="H18" s="28" t="s">
        <v>96</v>
      </c>
    </row>
    <row r="19" spans="1:8" x14ac:dyDescent="0.3">
      <c r="A19" s="24">
        <v>16</v>
      </c>
      <c r="B19" s="24" t="s">
        <v>128</v>
      </c>
      <c r="C19" s="19" t="s">
        <v>95</v>
      </c>
      <c r="D19" s="19" t="str">
        <f>IFERROR(INDEX(Partidos!$D$4:$D$107,MATCH($A19,Partidos!$A$4:$A$107,0)),"")</f>
        <v>Irán</v>
      </c>
      <c r="E19" s="19" t="str">
        <f>IFERROR(INDEX(Partidos!$E$4:$E$107,MATCH($A19,Partidos!$A$4:$A$107,0)),"")</f>
        <v>Nueva Zelanda</v>
      </c>
      <c r="F19" s="39">
        <v>2</v>
      </c>
      <c r="G19" s="39">
        <v>1</v>
      </c>
      <c r="H19" s="28" t="s">
        <v>96</v>
      </c>
    </row>
    <row r="20" spans="1:8" x14ac:dyDescent="0.3">
      <c r="A20" s="26">
        <v>17</v>
      </c>
      <c r="B20" s="26" t="s">
        <v>137</v>
      </c>
      <c r="C20" s="19" t="s">
        <v>95</v>
      </c>
      <c r="D20" s="19" t="str">
        <f>IFERROR(INDEX(Partidos!$D$4:$D$107,MATCH($A20,Partidos!$A$4:$A$107,0)),"")</f>
        <v>Francia</v>
      </c>
      <c r="E20" s="19" t="str">
        <f>IFERROR(INDEX(Partidos!$E$4:$E$107,MATCH($A20,Partidos!$A$4:$A$107,0)),"")</f>
        <v>Senegal</v>
      </c>
      <c r="F20" s="39">
        <v>2</v>
      </c>
      <c r="G20" s="39">
        <v>2</v>
      </c>
      <c r="H20" s="28" t="s">
        <v>96</v>
      </c>
    </row>
    <row r="21" spans="1:8" x14ac:dyDescent="0.3">
      <c r="A21" s="24">
        <v>18</v>
      </c>
      <c r="B21" s="24" t="s">
        <v>137</v>
      </c>
      <c r="C21" s="19" t="s">
        <v>95</v>
      </c>
      <c r="D21" s="19" t="str">
        <f>IFERROR(INDEX(Partidos!$D$4:$D$107,MATCH($A21,Partidos!$A$4:$A$107,0)),"")</f>
        <v>Irak</v>
      </c>
      <c r="E21" s="19" t="str">
        <f>IFERROR(INDEX(Partidos!$E$4:$E$107,MATCH($A21,Partidos!$A$4:$A$107,0)),"")</f>
        <v>Noruega</v>
      </c>
      <c r="F21" s="39">
        <v>0</v>
      </c>
      <c r="G21" s="39">
        <v>2</v>
      </c>
      <c r="H21" s="28" t="s">
        <v>96</v>
      </c>
    </row>
    <row r="22" spans="1:8" x14ac:dyDescent="0.3">
      <c r="A22" s="26">
        <v>19</v>
      </c>
      <c r="B22" s="26" t="s">
        <v>137</v>
      </c>
      <c r="C22" s="19" t="s">
        <v>95</v>
      </c>
      <c r="D22" s="19" t="str">
        <f>IFERROR(INDEX(Partidos!$D$4:$D$107,MATCH($A22,Partidos!$A$4:$A$107,0)),"")</f>
        <v>Argentina</v>
      </c>
      <c r="E22" s="19" t="str">
        <f>IFERROR(INDEX(Partidos!$E$4:$E$107,MATCH($A22,Partidos!$A$4:$A$107,0)),"")</f>
        <v>Argelia</v>
      </c>
      <c r="F22" s="39">
        <v>3</v>
      </c>
      <c r="G22" s="39">
        <v>1</v>
      </c>
      <c r="H22" s="28" t="s">
        <v>96</v>
      </c>
    </row>
    <row r="23" spans="1:8" x14ac:dyDescent="0.3">
      <c r="A23" s="24">
        <v>20</v>
      </c>
      <c r="B23" s="24" t="s">
        <v>137</v>
      </c>
      <c r="C23" s="19" t="s">
        <v>95</v>
      </c>
      <c r="D23" s="19" t="str">
        <f>IFERROR(INDEX(Partidos!$D$4:$D$107,MATCH($A23,Partidos!$A$4:$A$107,0)),"")</f>
        <v>Austria</v>
      </c>
      <c r="E23" s="19" t="str">
        <f>IFERROR(INDEX(Partidos!$E$4:$E$107,MATCH($A23,Partidos!$A$4:$A$107,0)),"")</f>
        <v>Jordania</v>
      </c>
      <c r="F23" s="39">
        <v>3</v>
      </c>
      <c r="G23" s="39">
        <v>0</v>
      </c>
      <c r="H23" s="28" t="s">
        <v>96</v>
      </c>
    </row>
    <row r="24" spans="1:8" x14ac:dyDescent="0.3">
      <c r="A24" s="26">
        <v>21</v>
      </c>
      <c r="B24" s="26" t="s">
        <v>146</v>
      </c>
      <c r="C24" s="19" t="s">
        <v>95</v>
      </c>
      <c r="D24" s="19" t="str">
        <f>IFERROR(INDEX(Partidos!$D$4:$D$107,MATCH($A24,Partidos!$A$4:$A$107,0)),"")</f>
        <v>Portugal</v>
      </c>
      <c r="E24" s="19" t="str">
        <f>IFERROR(INDEX(Partidos!$E$4:$E$107,MATCH($A24,Partidos!$A$4:$A$107,0)),"")</f>
        <v>RD Congo</v>
      </c>
      <c r="F24" s="39">
        <v>5</v>
      </c>
      <c r="G24" s="39">
        <v>0</v>
      </c>
      <c r="H24" s="28" t="s">
        <v>96</v>
      </c>
    </row>
    <row r="25" spans="1:8" x14ac:dyDescent="0.3">
      <c r="A25" s="24">
        <v>22</v>
      </c>
      <c r="B25" s="24" t="s">
        <v>146</v>
      </c>
      <c r="C25" s="19" t="s">
        <v>95</v>
      </c>
      <c r="D25" s="19" t="str">
        <f>IFERROR(INDEX(Partidos!$D$4:$D$107,MATCH($A25,Partidos!$A$4:$A$107,0)),"")</f>
        <v>Inglaterra</v>
      </c>
      <c r="E25" s="19" t="str">
        <f>IFERROR(INDEX(Partidos!$E$4:$E$107,MATCH($A25,Partidos!$A$4:$A$107,0)),"")</f>
        <v>Croacia</v>
      </c>
      <c r="F25" s="39">
        <v>1</v>
      </c>
      <c r="G25" s="39">
        <v>2</v>
      </c>
      <c r="H25" s="28" t="s">
        <v>96</v>
      </c>
    </row>
    <row r="26" spans="1:8" x14ac:dyDescent="0.3">
      <c r="A26" s="26">
        <v>23</v>
      </c>
      <c r="B26" s="26" t="s">
        <v>146</v>
      </c>
      <c r="C26" s="19" t="s">
        <v>95</v>
      </c>
      <c r="D26" s="19" t="str">
        <f>IFERROR(INDEX(Partidos!$D$4:$D$107,MATCH($A26,Partidos!$A$4:$A$107,0)),"")</f>
        <v>Ghana</v>
      </c>
      <c r="E26" s="19" t="str">
        <f>IFERROR(INDEX(Partidos!$E$4:$E$107,MATCH($A26,Partidos!$A$4:$A$107,0)),"")</f>
        <v>Panamá</v>
      </c>
      <c r="F26" s="39">
        <v>2</v>
      </c>
      <c r="G26" s="39">
        <v>0</v>
      </c>
      <c r="H26" s="28" t="s">
        <v>96</v>
      </c>
    </row>
    <row r="27" spans="1:8" x14ac:dyDescent="0.3">
      <c r="A27" s="24">
        <v>24</v>
      </c>
      <c r="B27" s="24" t="s">
        <v>146</v>
      </c>
      <c r="C27" s="19" t="s">
        <v>95</v>
      </c>
      <c r="D27" s="19" t="str">
        <f>IFERROR(INDEX(Partidos!$D$4:$D$107,MATCH($A27,Partidos!$A$4:$A$107,0)),"")</f>
        <v>Uzbekistán</v>
      </c>
      <c r="E27" s="19" t="str">
        <f>IFERROR(INDEX(Partidos!$E$4:$E$107,MATCH($A27,Partidos!$A$4:$A$107,0)),"")</f>
        <v>Colombia</v>
      </c>
      <c r="F27" s="39">
        <v>0</v>
      </c>
      <c r="G27" s="39">
        <v>1</v>
      </c>
      <c r="H27" s="28" t="s">
        <v>96</v>
      </c>
    </row>
    <row r="28" spans="1:8" x14ac:dyDescent="0.3">
      <c r="A28" s="26">
        <v>25</v>
      </c>
      <c r="B28" s="26" t="s">
        <v>155</v>
      </c>
      <c r="C28" s="19" t="s">
        <v>95</v>
      </c>
      <c r="D28" s="19" t="str">
        <f>IFERROR(INDEX(Partidos!$D$4:$D$107,MATCH($A28,Partidos!$A$4:$A$107,0)),"")</f>
        <v>República Checa</v>
      </c>
      <c r="E28" s="19" t="str">
        <f>IFERROR(INDEX(Partidos!$E$4:$E$107,MATCH($A28,Partidos!$A$4:$A$107,0)),"")</f>
        <v>Sudáfrica</v>
      </c>
      <c r="F28" s="39">
        <v>2</v>
      </c>
      <c r="G28" s="39">
        <v>1</v>
      </c>
      <c r="H28" s="28" t="s">
        <v>96</v>
      </c>
    </row>
    <row r="29" spans="1:8" x14ac:dyDescent="0.3">
      <c r="A29" s="24">
        <v>26</v>
      </c>
      <c r="B29" s="24" t="s">
        <v>155</v>
      </c>
      <c r="C29" s="19" t="s">
        <v>95</v>
      </c>
      <c r="D29" s="19" t="str">
        <f>IFERROR(INDEX(Partidos!$D$4:$D$107,MATCH($A29,Partidos!$A$4:$A$107,0)),"")</f>
        <v>Suiza</v>
      </c>
      <c r="E29" s="19" t="str">
        <f>IFERROR(INDEX(Partidos!$E$4:$E$107,MATCH($A29,Partidos!$A$4:$A$107,0)),"")</f>
        <v>Bosnia y Herzegovina</v>
      </c>
      <c r="F29" s="39">
        <v>1</v>
      </c>
      <c r="G29" s="39">
        <v>0</v>
      </c>
      <c r="H29" s="28" t="s">
        <v>96</v>
      </c>
    </row>
    <row r="30" spans="1:8" x14ac:dyDescent="0.3">
      <c r="A30" s="26">
        <v>27</v>
      </c>
      <c r="B30" s="26" t="s">
        <v>155</v>
      </c>
      <c r="C30" s="19" t="s">
        <v>95</v>
      </c>
      <c r="D30" s="19" t="str">
        <f>IFERROR(INDEX(Partidos!$D$4:$D$107,MATCH($A30,Partidos!$A$4:$A$107,0)),"")</f>
        <v>Canadá</v>
      </c>
      <c r="E30" s="19" t="str">
        <f>IFERROR(INDEX(Partidos!$E$4:$E$107,MATCH($A30,Partidos!$A$4:$A$107,0)),"")</f>
        <v>Catar</v>
      </c>
      <c r="F30" s="39">
        <v>3</v>
      </c>
      <c r="G30" s="39">
        <v>1</v>
      </c>
      <c r="H30" s="28" t="s">
        <v>96</v>
      </c>
    </row>
    <row r="31" spans="1:8" x14ac:dyDescent="0.3">
      <c r="A31" s="24">
        <v>28</v>
      </c>
      <c r="B31" s="24" t="s">
        <v>155</v>
      </c>
      <c r="C31" s="19" t="s">
        <v>95</v>
      </c>
      <c r="D31" s="19" t="str">
        <f>IFERROR(INDEX(Partidos!$D$4:$D$107,MATCH($A31,Partidos!$A$4:$A$107,0)),"")</f>
        <v>México</v>
      </c>
      <c r="E31" s="19" t="str">
        <f>IFERROR(INDEX(Partidos!$E$4:$E$107,MATCH($A31,Partidos!$A$4:$A$107,0)),"")</f>
        <v>República de Corea</v>
      </c>
      <c r="F31" s="39">
        <v>1</v>
      </c>
      <c r="G31" s="39">
        <v>1</v>
      </c>
      <c r="H31" s="28" t="s">
        <v>96</v>
      </c>
    </row>
    <row r="32" spans="1:8" x14ac:dyDescent="0.3">
      <c r="A32" s="26">
        <v>29</v>
      </c>
      <c r="B32" s="26" t="s">
        <v>156</v>
      </c>
      <c r="C32" s="19" t="s">
        <v>95</v>
      </c>
      <c r="D32" s="19" t="str">
        <f>IFERROR(INDEX(Partidos!$D$4:$D$107,MATCH($A32,Partidos!$A$4:$A$107,0)),"")</f>
        <v>Estados Unidos</v>
      </c>
      <c r="E32" s="19" t="str">
        <f>IFERROR(INDEX(Partidos!$E$4:$E$107,MATCH($A32,Partidos!$A$4:$A$107,0)),"")</f>
        <v>Australia</v>
      </c>
      <c r="F32" s="39">
        <v>3</v>
      </c>
      <c r="G32" s="39">
        <v>0</v>
      </c>
      <c r="H32" s="28" t="s">
        <v>96</v>
      </c>
    </row>
    <row r="33" spans="1:8" x14ac:dyDescent="0.3">
      <c r="A33" s="24">
        <v>30</v>
      </c>
      <c r="B33" s="24" t="s">
        <v>156</v>
      </c>
      <c r="C33" s="19" t="s">
        <v>95</v>
      </c>
      <c r="D33" s="19" t="str">
        <f>IFERROR(INDEX(Partidos!$D$4:$D$107,MATCH($A33,Partidos!$A$4:$A$107,0)),"")</f>
        <v>Escocia</v>
      </c>
      <c r="E33" s="19" t="str">
        <f>IFERROR(INDEX(Partidos!$E$4:$E$107,MATCH($A33,Partidos!$A$4:$A$107,0)),"")</f>
        <v>Marruecos</v>
      </c>
      <c r="F33" s="39">
        <v>1</v>
      </c>
      <c r="G33" s="39">
        <v>3</v>
      </c>
      <c r="H33" s="28" t="s">
        <v>96</v>
      </c>
    </row>
    <row r="34" spans="1:8" x14ac:dyDescent="0.3">
      <c r="A34" s="26">
        <v>31</v>
      </c>
      <c r="B34" s="26" t="s">
        <v>156</v>
      </c>
      <c r="C34" s="19" t="s">
        <v>95</v>
      </c>
      <c r="D34" s="19" t="str">
        <f>IFERROR(INDEX(Partidos!$D$4:$D$107,MATCH($A34,Partidos!$A$4:$A$107,0)),"")</f>
        <v>Brasil</v>
      </c>
      <c r="E34" s="19" t="str">
        <f>IFERROR(INDEX(Partidos!$E$4:$E$107,MATCH($A34,Partidos!$A$4:$A$107,0)),"")</f>
        <v>Haití</v>
      </c>
      <c r="F34" s="39">
        <v>4</v>
      </c>
      <c r="G34" s="39">
        <v>0</v>
      </c>
      <c r="H34" s="28" t="s">
        <v>96</v>
      </c>
    </row>
    <row r="35" spans="1:8" x14ac:dyDescent="0.3">
      <c r="A35" s="24">
        <v>32</v>
      </c>
      <c r="B35" s="24" t="s">
        <v>156</v>
      </c>
      <c r="C35" s="19" t="s">
        <v>95</v>
      </c>
      <c r="D35" s="19" t="str">
        <f>IFERROR(INDEX(Partidos!$D$4:$D$107,MATCH($A35,Partidos!$A$4:$A$107,0)),"")</f>
        <v>Turquía</v>
      </c>
      <c r="E35" s="19" t="str">
        <f>IFERROR(INDEX(Partidos!$E$4:$E$107,MATCH($A35,Partidos!$A$4:$A$107,0)),"")</f>
        <v>Paraguay</v>
      </c>
      <c r="F35" s="39">
        <v>3</v>
      </c>
      <c r="G35" s="39">
        <v>1</v>
      </c>
      <c r="H35" s="28" t="s">
        <v>96</v>
      </c>
    </row>
    <row r="36" spans="1:8" x14ac:dyDescent="0.3">
      <c r="A36" s="26">
        <v>33</v>
      </c>
      <c r="B36" s="26" t="s">
        <v>157</v>
      </c>
      <c r="C36" s="19" t="s">
        <v>95</v>
      </c>
      <c r="D36" s="19" t="str">
        <f>IFERROR(INDEX(Partidos!$D$4:$D$107,MATCH($A36,Partidos!$A$4:$A$107,0)),"")</f>
        <v>Países Bajos</v>
      </c>
      <c r="E36" s="19" t="str">
        <f>IFERROR(INDEX(Partidos!$E$4:$E$107,MATCH($A36,Partidos!$A$4:$A$107,0)),"")</f>
        <v>Suecia</v>
      </c>
      <c r="F36" s="39">
        <v>1</v>
      </c>
      <c r="G36" s="39">
        <v>1</v>
      </c>
      <c r="H36" s="28" t="s">
        <v>96</v>
      </c>
    </row>
    <row r="37" spans="1:8" x14ac:dyDescent="0.3">
      <c r="A37" s="24">
        <v>34</v>
      </c>
      <c r="B37" s="24" t="s">
        <v>157</v>
      </c>
      <c r="C37" s="19" t="s">
        <v>95</v>
      </c>
      <c r="D37" s="19" t="str">
        <f>IFERROR(INDEX(Partidos!$D$4:$D$107,MATCH($A37,Partidos!$A$4:$A$107,0)),"")</f>
        <v>Alemania</v>
      </c>
      <c r="E37" s="19" t="str">
        <f>IFERROR(INDEX(Partidos!$E$4:$E$107,MATCH($A37,Partidos!$A$4:$A$107,0)),"")</f>
        <v>Costa de Marfil</v>
      </c>
      <c r="F37" s="39">
        <v>3</v>
      </c>
      <c r="G37" s="39">
        <v>1</v>
      </c>
      <c r="H37" s="28" t="s">
        <v>96</v>
      </c>
    </row>
    <row r="38" spans="1:8" x14ac:dyDescent="0.3">
      <c r="A38" s="26">
        <v>35</v>
      </c>
      <c r="B38" s="26" t="s">
        <v>157</v>
      </c>
      <c r="C38" s="19" t="s">
        <v>95</v>
      </c>
      <c r="D38" s="19" t="str">
        <f>IFERROR(INDEX(Partidos!$D$4:$D$107,MATCH($A38,Partidos!$A$4:$A$107,0)),"")</f>
        <v>Ecuador</v>
      </c>
      <c r="E38" s="19" t="str">
        <f>IFERROR(INDEX(Partidos!$E$4:$E$107,MATCH($A38,Partidos!$A$4:$A$107,0)),"")</f>
        <v>Curazao</v>
      </c>
      <c r="F38" s="39">
        <v>2</v>
      </c>
      <c r="G38" s="39">
        <v>0</v>
      </c>
      <c r="H38" s="28" t="s">
        <v>96</v>
      </c>
    </row>
    <row r="39" spans="1:8" x14ac:dyDescent="0.3">
      <c r="A39" s="24">
        <v>36</v>
      </c>
      <c r="B39" s="24" t="s">
        <v>157</v>
      </c>
      <c r="C39" s="19" t="s">
        <v>95</v>
      </c>
      <c r="D39" s="19" t="str">
        <f>IFERROR(INDEX(Partidos!$D$4:$D$107,MATCH($A39,Partidos!$A$4:$A$107,0)),"")</f>
        <v>Túnez</v>
      </c>
      <c r="E39" s="19" t="str">
        <f>IFERROR(INDEX(Partidos!$E$4:$E$107,MATCH($A39,Partidos!$A$4:$A$107,0)),"")</f>
        <v>Japón</v>
      </c>
      <c r="F39" s="39">
        <v>0</v>
      </c>
      <c r="G39" s="39">
        <v>1</v>
      </c>
      <c r="H39" s="28" t="s">
        <v>96</v>
      </c>
    </row>
    <row r="40" spans="1:8" x14ac:dyDescent="0.3">
      <c r="A40" s="26">
        <v>37</v>
      </c>
      <c r="B40" s="26" t="s">
        <v>160</v>
      </c>
      <c r="C40" s="19" t="s">
        <v>95</v>
      </c>
      <c r="D40" s="19" t="str">
        <f>IFERROR(INDEX(Partidos!$D$4:$D$107,MATCH($A40,Partidos!$A$4:$A$107,0)),"")</f>
        <v>España</v>
      </c>
      <c r="E40" s="19" t="str">
        <f>IFERROR(INDEX(Partidos!$E$4:$E$107,MATCH($A40,Partidos!$A$4:$A$107,0)),"")</f>
        <v>Arabia Saudí</v>
      </c>
      <c r="F40" s="39">
        <v>4</v>
      </c>
      <c r="G40" s="39">
        <v>1</v>
      </c>
      <c r="H40" s="28" t="s">
        <v>96</v>
      </c>
    </row>
    <row r="41" spans="1:8" x14ac:dyDescent="0.3">
      <c r="A41" s="24">
        <v>38</v>
      </c>
      <c r="B41" s="24" t="s">
        <v>160</v>
      </c>
      <c r="C41" s="19" t="s">
        <v>95</v>
      </c>
      <c r="D41" s="19" t="str">
        <f>IFERROR(INDEX(Partidos!$D$4:$D$107,MATCH($A41,Partidos!$A$4:$A$107,0)),"")</f>
        <v>Bélgica</v>
      </c>
      <c r="E41" s="19" t="str">
        <f>IFERROR(INDEX(Partidos!$E$4:$E$107,MATCH($A41,Partidos!$A$4:$A$107,0)),"")</f>
        <v>Irán</v>
      </c>
      <c r="F41" s="39">
        <v>2</v>
      </c>
      <c r="G41" s="39">
        <v>1</v>
      </c>
      <c r="H41" s="28" t="s">
        <v>96</v>
      </c>
    </row>
    <row r="42" spans="1:8" x14ac:dyDescent="0.3">
      <c r="A42" s="26">
        <v>39</v>
      </c>
      <c r="B42" s="26" t="s">
        <v>160</v>
      </c>
      <c r="C42" s="19" t="s">
        <v>95</v>
      </c>
      <c r="D42" s="19" t="str">
        <f>IFERROR(INDEX(Partidos!$D$4:$D$107,MATCH($A42,Partidos!$A$4:$A$107,0)),"")</f>
        <v>Uruguay</v>
      </c>
      <c r="E42" s="19" t="str">
        <f>IFERROR(INDEX(Partidos!$E$4:$E$107,MATCH($A42,Partidos!$A$4:$A$107,0)),"")</f>
        <v>Cabo Verde</v>
      </c>
      <c r="F42" s="39">
        <v>2</v>
      </c>
      <c r="G42" s="39">
        <v>0</v>
      </c>
      <c r="H42" s="28" t="s">
        <v>96</v>
      </c>
    </row>
    <row r="43" spans="1:8" x14ac:dyDescent="0.3">
      <c r="A43" s="24">
        <v>40</v>
      </c>
      <c r="B43" s="24" t="s">
        <v>160</v>
      </c>
      <c r="C43" s="19" t="s">
        <v>95</v>
      </c>
      <c r="D43" s="19" t="str">
        <f>IFERROR(INDEX(Partidos!$D$4:$D$107,MATCH($A43,Partidos!$A$4:$A$107,0)),"")</f>
        <v>Nueva Zelanda</v>
      </c>
      <c r="E43" s="19" t="str">
        <f>IFERROR(INDEX(Partidos!$E$4:$E$107,MATCH($A43,Partidos!$A$4:$A$107,0)),"")</f>
        <v>Egipto</v>
      </c>
      <c r="F43" s="39">
        <v>1</v>
      </c>
      <c r="G43" s="39">
        <v>1</v>
      </c>
      <c r="H43" s="28" t="s">
        <v>96</v>
      </c>
    </row>
    <row r="44" spans="1:8" x14ac:dyDescent="0.3">
      <c r="A44" s="26">
        <v>41</v>
      </c>
      <c r="B44" s="26" t="s">
        <v>161</v>
      </c>
      <c r="C44" s="19" t="s">
        <v>95</v>
      </c>
      <c r="D44" s="19" t="str">
        <f>IFERROR(INDEX(Partidos!$D$4:$D$107,MATCH($A44,Partidos!$A$4:$A$107,0)),"")</f>
        <v>Argentina</v>
      </c>
      <c r="E44" s="19" t="str">
        <f>IFERROR(INDEX(Partidos!$E$4:$E$107,MATCH($A44,Partidos!$A$4:$A$107,0)),"")</f>
        <v>Austria</v>
      </c>
      <c r="F44" s="39">
        <v>1</v>
      </c>
      <c r="G44" s="39">
        <v>1</v>
      </c>
      <c r="H44" s="28" t="s">
        <v>96</v>
      </c>
    </row>
    <row r="45" spans="1:8" x14ac:dyDescent="0.3">
      <c r="A45" s="24">
        <v>42</v>
      </c>
      <c r="B45" s="24" t="s">
        <v>161</v>
      </c>
      <c r="C45" s="19" t="s">
        <v>95</v>
      </c>
      <c r="D45" s="19" t="str">
        <f>IFERROR(INDEX(Partidos!$D$4:$D$107,MATCH($A45,Partidos!$A$4:$A$107,0)),"")</f>
        <v>Francia</v>
      </c>
      <c r="E45" s="19" t="str">
        <f>IFERROR(INDEX(Partidos!$E$4:$E$107,MATCH($A45,Partidos!$A$4:$A$107,0)),"")</f>
        <v>Irak</v>
      </c>
      <c r="F45" s="39">
        <v>5</v>
      </c>
      <c r="G45" s="39">
        <v>1</v>
      </c>
      <c r="H45" s="28" t="s">
        <v>96</v>
      </c>
    </row>
    <row r="46" spans="1:8" x14ac:dyDescent="0.3">
      <c r="A46" s="26">
        <v>43</v>
      </c>
      <c r="B46" s="26" t="s">
        <v>161</v>
      </c>
      <c r="C46" s="19" t="s">
        <v>95</v>
      </c>
      <c r="D46" s="19" t="str">
        <f>IFERROR(INDEX(Partidos!$D$4:$D$107,MATCH($A46,Partidos!$A$4:$A$107,0)),"")</f>
        <v>Noruega</v>
      </c>
      <c r="E46" s="19" t="str">
        <f>IFERROR(INDEX(Partidos!$E$4:$E$107,MATCH($A46,Partidos!$A$4:$A$107,0)),"")</f>
        <v>Senegal</v>
      </c>
      <c r="F46" s="39">
        <v>2</v>
      </c>
      <c r="G46" s="39">
        <v>3</v>
      </c>
      <c r="H46" s="28" t="s">
        <v>96</v>
      </c>
    </row>
    <row r="47" spans="1:8" x14ac:dyDescent="0.3">
      <c r="A47" s="24">
        <v>44</v>
      </c>
      <c r="B47" s="24" t="s">
        <v>161</v>
      </c>
      <c r="C47" s="19" t="s">
        <v>95</v>
      </c>
      <c r="D47" s="19" t="str">
        <f>IFERROR(INDEX(Partidos!$D$4:$D$107,MATCH($A47,Partidos!$A$4:$A$107,0)),"")</f>
        <v>Jordania</v>
      </c>
      <c r="E47" s="19" t="str">
        <f>IFERROR(INDEX(Partidos!$E$4:$E$107,MATCH($A47,Partidos!$A$4:$A$107,0)),"")</f>
        <v>Argelia</v>
      </c>
      <c r="F47" s="39">
        <v>1</v>
      </c>
      <c r="G47" s="39">
        <v>3</v>
      </c>
      <c r="H47" s="28" t="s">
        <v>96</v>
      </c>
    </row>
    <row r="48" spans="1:8" x14ac:dyDescent="0.3">
      <c r="A48" s="26">
        <v>45</v>
      </c>
      <c r="B48" s="26" t="s">
        <v>163</v>
      </c>
      <c r="C48" s="19" t="s">
        <v>95</v>
      </c>
      <c r="D48" s="19" t="str">
        <f>IFERROR(INDEX(Partidos!$D$4:$D$107,MATCH($A48,Partidos!$A$4:$A$107,0)),"")</f>
        <v>Portugal</v>
      </c>
      <c r="E48" s="19" t="str">
        <f>IFERROR(INDEX(Partidos!$E$4:$E$107,MATCH($A48,Partidos!$A$4:$A$107,0)),"")</f>
        <v>Uzbekistán</v>
      </c>
      <c r="F48" s="39">
        <v>4</v>
      </c>
      <c r="G48" s="39">
        <v>0</v>
      </c>
      <c r="H48" s="28" t="s">
        <v>96</v>
      </c>
    </row>
    <row r="49" spans="1:8" x14ac:dyDescent="0.3">
      <c r="A49" s="24">
        <v>46</v>
      </c>
      <c r="B49" s="24" t="s">
        <v>163</v>
      </c>
      <c r="C49" s="19" t="s">
        <v>95</v>
      </c>
      <c r="D49" s="19" t="str">
        <f>IFERROR(INDEX(Partidos!$D$4:$D$107,MATCH($A49,Partidos!$A$4:$A$107,0)),"")</f>
        <v>Inglaterra</v>
      </c>
      <c r="E49" s="19" t="str">
        <f>IFERROR(INDEX(Partidos!$E$4:$E$107,MATCH($A49,Partidos!$A$4:$A$107,0)),"")</f>
        <v>Ghana</v>
      </c>
      <c r="F49" s="39">
        <v>2</v>
      </c>
      <c r="G49" s="39">
        <v>1</v>
      </c>
      <c r="H49" s="28" t="s">
        <v>96</v>
      </c>
    </row>
    <row r="50" spans="1:8" x14ac:dyDescent="0.3">
      <c r="A50" s="26">
        <v>47</v>
      </c>
      <c r="B50" s="26" t="s">
        <v>163</v>
      </c>
      <c r="C50" s="19" t="s">
        <v>95</v>
      </c>
      <c r="D50" s="19" t="str">
        <f>IFERROR(INDEX(Partidos!$D$4:$D$107,MATCH($A50,Partidos!$A$4:$A$107,0)),"")</f>
        <v>Panamá</v>
      </c>
      <c r="E50" s="19" t="str">
        <f>IFERROR(INDEX(Partidos!$E$4:$E$107,MATCH($A50,Partidos!$A$4:$A$107,0)),"")</f>
        <v>Croacia</v>
      </c>
      <c r="F50" s="39">
        <v>1</v>
      </c>
      <c r="G50" s="39">
        <v>3</v>
      </c>
      <c r="H50" s="28" t="s">
        <v>96</v>
      </c>
    </row>
    <row r="51" spans="1:8" x14ac:dyDescent="0.3">
      <c r="A51" s="24">
        <v>48</v>
      </c>
      <c r="B51" s="24" t="s">
        <v>163</v>
      </c>
      <c r="C51" s="19" t="s">
        <v>95</v>
      </c>
      <c r="D51" s="19" t="str">
        <f>IFERROR(INDEX(Partidos!$D$4:$D$107,MATCH($A51,Partidos!$A$4:$A$107,0)),"")</f>
        <v>Colombia</v>
      </c>
      <c r="E51" s="19" t="str">
        <f>IFERROR(INDEX(Partidos!$E$4:$E$107,MATCH($A51,Partidos!$A$4:$A$107,0)),"")</f>
        <v>RD Congo</v>
      </c>
      <c r="F51" s="39">
        <v>5</v>
      </c>
      <c r="G51" s="39">
        <v>2</v>
      </c>
      <c r="H51" s="28" t="s">
        <v>96</v>
      </c>
    </row>
    <row r="52" spans="1:8" x14ac:dyDescent="0.3">
      <c r="A52" s="26">
        <v>49</v>
      </c>
      <c r="B52" s="26" t="s">
        <v>164</v>
      </c>
      <c r="C52" s="19" t="s">
        <v>95</v>
      </c>
      <c r="D52" s="19" t="str">
        <f>IFERROR(INDEX(Partidos!$D$4:$D$107,MATCH($A52,Partidos!$A$4:$A$107,0)),"")</f>
        <v>Suiza</v>
      </c>
      <c r="E52" s="19" t="str">
        <f>IFERROR(INDEX(Partidos!$E$4:$E$107,MATCH($A52,Partidos!$A$4:$A$107,0)),"")</f>
        <v>Canadá</v>
      </c>
      <c r="F52" s="39">
        <v>1</v>
      </c>
      <c r="G52" s="39">
        <v>1</v>
      </c>
      <c r="H52" s="28" t="s">
        <v>96</v>
      </c>
    </row>
    <row r="53" spans="1:8" x14ac:dyDescent="0.3">
      <c r="A53" s="24">
        <v>50</v>
      </c>
      <c r="B53" s="24" t="s">
        <v>164</v>
      </c>
      <c r="C53" s="19" t="s">
        <v>95</v>
      </c>
      <c r="D53" s="19" t="str">
        <f>IFERROR(INDEX(Partidos!$D$4:$D$107,MATCH($A53,Partidos!$A$4:$A$107,0)),"")</f>
        <v>Bosnia y Herzegovina</v>
      </c>
      <c r="E53" s="19" t="str">
        <f>IFERROR(INDEX(Partidos!$E$4:$E$107,MATCH($A53,Partidos!$A$4:$A$107,0)),"")</f>
        <v>Catar</v>
      </c>
      <c r="F53" s="39">
        <v>0</v>
      </c>
      <c r="G53" s="39">
        <v>1</v>
      </c>
      <c r="H53" s="28" t="s">
        <v>96</v>
      </c>
    </row>
    <row r="54" spans="1:8" x14ac:dyDescent="0.3">
      <c r="A54" s="26">
        <v>51</v>
      </c>
      <c r="B54" s="26" t="s">
        <v>164</v>
      </c>
      <c r="C54" s="19" t="s">
        <v>95</v>
      </c>
      <c r="D54" s="19" t="str">
        <f>IFERROR(INDEX(Partidos!$D$4:$D$107,MATCH($A54,Partidos!$A$4:$A$107,0)),"")</f>
        <v>Escocia</v>
      </c>
      <c r="E54" s="19" t="str">
        <f>IFERROR(INDEX(Partidos!$E$4:$E$107,MATCH($A54,Partidos!$A$4:$A$107,0)),"")</f>
        <v>Brasil</v>
      </c>
      <c r="F54" s="39">
        <v>1</v>
      </c>
      <c r="G54" s="39">
        <v>2</v>
      </c>
      <c r="H54" s="28" t="s">
        <v>96</v>
      </c>
    </row>
    <row r="55" spans="1:8" x14ac:dyDescent="0.3">
      <c r="A55" s="24">
        <v>52</v>
      </c>
      <c r="B55" s="24" t="s">
        <v>164</v>
      </c>
      <c r="C55" s="19" t="s">
        <v>95</v>
      </c>
      <c r="D55" s="19" t="str">
        <f>IFERROR(INDEX(Partidos!$D$4:$D$107,MATCH($A55,Partidos!$A$4:$A$107,0)),"")</f>
        <v>Marruecos</v>
      </c>
      <c r="E55" s="19" t="str">
        <f>IFERROR(INDEX(Partidos!$E$4:$E$107,MATCH($A55,Partidos!$A$4:$A$107,0)),"")</f>
        <v>Haití</v>
      </c>
      <c r="F55" s="39">
        <v>3</v>
      </c>
      <c r="G55" s="39">
        <v>0</v>
      </c>
      <c r="H55" s="28" t="s">
        <v>96</v>
      </c>
    </row>
    <row r="56" spans="1:8" x14ac:dyDescent="0.3">
      <c r="A56" s="26">
        <v>53</v>
      </c>
      <c r="B56" s="26" t="s">
        <v>164</v>
      </c>
      <c r="C56" s="19" t="s">
        <v>95</v>
      </c>
      <c r="D56" s="19" t="str">
        <f>IFERROR(INDEX(Partidos!$D$4:$D$107,MATCH($A56,Partidos!$A$4:$A$107,0)),"")</f>
        <v>República Checa</v>
      </c>
      <c r="E56" s="19" t="str">
        <f>IFERROR(INDEX(Partidos!$E$4:$E$107,MATCH($A56,Partidos!$A$4:$A$107,0)),"")</f>
        <v>México</v>
      </c>
      <c r="F56" s="39">
        <v>2</v>
      </c>
      <c r="G56" s="39">
        <v>2</v>
      </c>
      <c r="H56" s="28" t="s">
        <v>96</v>
      </c>
    </row>
    <row r="57" spans="1:8" x14ac:dyDescent="0.3">
      <c r="A57" s="24">
        <v>54</v>
      </c>
      <c r="B57" s="24" t="s">
        <v>164</v>
      </c>
      <c r="C57" s="19" t="s">
        <v>95</v>
      </c>
      <c r="D57" s="19" t="str">
        <f>IFERROR(INDEX(Partidos!$D$4:$D$107,MATCH($A57,Partidos!$A$4:$A$107,0)),"")</f>
        <v>Sudáfrica</v>
      </c>
      <c r="E57" s="19" t="str">
        <f>IFERROR(INDEX(Partidos!$E$4:$E$107,MATCH($A57,Partidos!$A$4:$A$107,0)),"")</f>
        <v>República de Corea</v>
      </c>
      <c r="F57" s="39">
        <v>0</v>
      </c>
      <c r="G57" s="39">
        <v>1</v>
      </c>
      <c r="H57" s="28" t="s">
        <v>96</v>
      </c>
    </row>
    <row r="58" spans="1:8" x14ac:dyDescent="0.3">
      <c r="A58" s="26">
        <v>55</v>
      </c>
      <c r="B58" s="26" t="s">
        <v>165</v>
      </c>
      <c r="C58" s="19" t="s">
        <v>95</v>
      </c>
      <c r="D58" s="19" t="str">
        <f>IFERROR(INDEX(Partidos!$D$4:$D$107,MATCH($A58,Partidos!$A$4:$A$107,0)),"")</f>
        <v>Curazao</v>
      </c>
      <c r="E58" s="19" t="str">
        <f>IFERROR(INDEX(Partidos!$E$4:$E$107,MATCH($A58,Partidos!$A$4:$A$107,0)),"")</f>
        <v>Costa de Marfil</v>
      </c>
      <c r="F58" s="39">
        <v>0</v>
      </c>
      <c r="G58" s="39">
        <v>2</v>
      </c>
      <c r="H58" s="28" t="s">
        <v>96</v>
      </c>
    </row>
    <row r="59" spans="1:8" x14ac:dyDescent="0.3">
      <c r="A59" s="24">
        <v>56</v>
      </c>
      <c r="B59" s="24" t="s">
        <v>165</v>
      </c>
      <c r="C59" s="19" t="s">
        <v>95</v>
      </c>
      <c r="D59" s="19" t="str">
        <f>IFERROR(INDEX(Partidos!$D$4:$D$107,MATCH($A59,Partidos!$A$4:$A$107,0)),"")</f>
        <v>Ecuador</v>
      </c>
      <c r="E59" s="19" t="str">
        <f>IFERROR(INDEX(Partidos!$E$4:$E$107,MATCH($A59,Partidos!$A$4:$A$107,0)),"")</f>
        <v>Alemania</v>
      </c>
      <c r="F59" s="39">
        <v>1</v>
      </c>
      <c r="G59" s="39">
        <v>1</v>
      </c>
      <c r="H59" s="28" t="s">
        <v>96</v>
      </c>
    </row>
    <row r="60" spans="1:8" x14ac:dyDescent="0.3">
      <c r="A60" s="26">
        <v>57</v>
      </c>
      <c r="B60" s="26" t="s">
        <v>165</v>
      </c>
      <c r="C60" s="19" t="s">
        <v>95</v>
      </c>
      <c r="D60" s="19" t="str">
        <f>IFERROR(INDEX(Partidos!$D$4:$D$107,MATCH($A60,Partidos!$A$4:$A$107,0)),"")</f>
        <v>Japón</v>
      </c>
      <c r="E60" s="19" t="str">
        <f>IFERROR(INDEX(Partidos!$E$4:$E$107,MATCH($A60,Partidos!$A$4:$A$107,0)),"")</f>
        <v>Suecia</v>
      </c>
      <c r="F60" s="39">
        <v>1</v>
      </c>
      <c r="G60" s="39">
        <v>2</v>
      </c>
      <c r="H60" s="28" t="s">
        <v>96</v>
      </c>
    </row>
    <row r="61" spans="1:8" x14ac:dyDescent="0.3">
      <c r="A61" s="24">
        <v>58</v>
      </c>
      <c r="B61" s="24" t="s">
        <v>165</v>
      </c>
      <c r="C61" s="19" t="s">
        <v>95</v>
      </c>
      <c r="D61" s="19" t="str">
        <f>IFERROR(INDEX(Partidos!$D$4:$D$107,MATCH($A61,Partidos!$A$4:$A$107,0)),"")</f>
        <v>Túnez</v>
      </c>
      <c r="E61" s="19" t="str">
        <f>IFERROR(INDEX(Partidos!$E$4:$E$107,MATCH($A61,Partidos!$A$4:$A$107,0)),"")</f>
        <v>Países Bajos</v>
      </c>
      <c r="F61" s="39">
        <v>1</v>
      </c>
      <c r="G61" s="39">
        <v>1</v>
      </c>
      <c r="H61" s="28" t="s">
        <v>96</v>
      </c>
    </row>
    <row r="62" spans="1:8" x14ac:dyDescent="0.3">
      <c r="A62" s="26">
        <v>59</v>
      </c>
      <c r="B62" s="26" t="s">
        <v>165</v>
      </c>
      <c r="C62" s="19" t="s">
        <v>95</v>
      </c>
      <c r="D62" s="19" t="str">
        <f>IFERROR(INDEX(Partidos!$D$4:$D$107,MATCH($A62,Partidos!$A$4:$A$107,0)),"")</f>
        <v>Turquía</v>
      </c>
      <c r="E62" s="19" t="str">
        <f>IFERROR(INDEX(Partidos!$E$4:$E$107,MATCH($A62,Partidos!$A$4:$A$107,0)),"")</f>
        <v>Estados Unidos</v>
      </c>
      <c r="F62" s="39">
        <v>3</v>
      </c>
      <c r="G62" s="39">
        <v>1</v>
      </c>
      <c r="H62" s="28" t="s">
        <v>96</v>
      </c>
    </row>
    <row r="63" spans="1:8" x14ac:dyDescent="0.3">
      <c r="A63" s="24">
        <v>60</v>
      </c>
      <c r="B63" s="24" t="s">
        <v>165</v>
      </c>
      <c r="C63" s="19" t="s">
        <v>95</v>
      </c>
      <c r="D63" s="19" t="str">
        <f>IFERROR(INDEX(Partidos!$D$4:$D$107,MATCH($A63,Partidos!$A$4:$A$107,0)),"")</f>
        <v>Paraguay</v>
      </c>
      <c r="E63" s="19" t="str">
        <f>IFERROR(INDEX(Partidos!$E$4:$E$107,MATCH($A63,Partidos!$A$4:$A$107,0)),"")</f>
        <v>Australia</v>
      </c>
      <c r="F63" s="39">
        <v>2</v>
      </c>
      <c r="G63" s="39">
        <v>1</v>
      </c>
      <c r="H63" s="28" t="s">
        <v>96</v>
      </c>
    </row>
    <row r="64" spans="1:8" x14ac:dyDescent="0.3">
      <c r="A64" s="26">
        <v>61</v>
      </c>
      <c r="B64" s="26" t="s">
        <v>166</v>
      </c>
      <c r="C64" s="19" t="s">
        <v>95</v>
      </c>
      <c r="D64" s="19" t="str">
        <f>IFERROR(INDEX(Partidos!$D$4:$D$107,MATCH($A64,Partidos!$A$4:$A$107,0)),"")</f>
        <v>Noruega</v>
      </c>
      <c r="E64" s="19" t="str">
        <f>IFERROR(INDEX(Partidos!$E$4:$E$107,MATCH($A64,Partidos!$A$4:$A$107,0)),"")</f>
        <v>Francia</v>
      </c>
      <c r="F64" s="39">
        <v>2</v>
      </c>
      <c r="G64" s="39">
        <v>1</v>
      </c>
      <c r="H64" s="28" t="s">
        <v>96</v>
      </c>
    </row>
    <row r="65" spans="1:8" x14ac:dyDescent="0.3">
      <c r="A65" s="24">
        <v>62</v>
      </c>
      <c r="B65" s="24" t="s">
        <v>166</v>
      </c>
      <c r="C65" s="19" t="s">
        <v>95</v>
      </c>
      <c r="D65" s="19" t="str">
        <f>IFERROR(INDEX(Partidos!$D$4:$D$107,MATCH($A65,Partidos!$A$4:$A$107,0)),"")</f>
        <v>Senegal</v>
      </c>
      <c r="E65" s="19" t="str">
        <f>IFERROR(INDEX(Partidos!$E$4:$E$107,MATCH($A65,Partidos!$A$4:$A$107,0)),"")</f>
        <v>Irak</v>
      </c>
      <c r="F65" s="39">
        <v>2</v>
      </c>
      <c r="G65" s="39">
        <v>0</v>
      </c>
      <c r="H65" s="28" t="s">
        <v>96</v>
      </c>
    </row>
    <row r="66" spans="1:8" x14ac:dyDescent="0.3">
      <c r="A66" s="26">
        <v>63</v>
      </c>
      <c r="B66" s="26" t="s">
        <v>166</v>
      </c>
      <c r="C66" s="19" t="s">
        <v>95</v>
      </c>
      <c r="D66" s="19" t="str">
        <f>IFERROR(INDEX(Partidos!$D$4:$D$107,MATCH($A66,Partidos!$A$4:$A$107,0)),"")</f>
        <v>Cabo Verde</v>
      </c>
      <c r="E66" s="19" t="str">
        <f>IFERROR(INDEX(Partidos!$E$4:$E$107,MATCH($A66,Partidos!$A$4:$A$107,0)),"")</f>
        <v>Arabia Saudí</v>
      </c>
      <c r="F66" s="39">
        <v>0</v>
      </c>
      <c r="G66" s="39">
        <v>2</v>
      </c>
      <c r="H66" s="28" t="s">
        <v>96</v>
      </c>
    </row>
    <row r="67" spans="1:8" x14ac:dyDescent="0.3">
      <c r="A67" s="24">
        <v>64</v>
      </c>
      <c r="B67" s="24" t="s">
        <v>166</v>
      </c>
      <c r="C67" s="19" t="s">
        <v>95</v>
      </c>
      <c r="D67" s="19" t="str">
        <f>IFERROR(INDEX(Partidos!$D$4:$D$107,MATCH($A67,Partidos!$A$4:$A$107,0)),"")</f>
        <v>Uruguay</v>
      </c>
      <c r="E67" s="19" t="str">
        <f>IFERROR(INDEX(Partidos!$E$4:$E$107,MATCH($A67,Partidos!$A$4:$A$107,0)),"")</f>
        <v>España</v>
      </c>
      <c r="F67" s="39">
        <v>0</v>
      </c>
      <c r="G67" s="39">
        <v>3</v>
      </c>
      <c r="H67" s="28" t="s">
        <v>96</v>
      </c>
    </row>
    <row r="68" spans="1:8" x14ac:dyDescent="0.3">
      <c r="A68" s="26">
        <v>65</v>
      </c>
      <c r="B68" s="26" t="s">
        <v>166</v>
      </c>
      <c r="C68" s="19" t="s">
        <v>95</v>
      </c>
      <c r="D68" s="19" t="str">
        <f>IFERROR(INDEX(Partidos!$D$4:$D$107,MATCH($A68,Partidos!$A$4:$A$107,0)),"")</f>
        <v>Egipto</v>
      </c>
      <c r="E68" s="19" t="str">
        <f>IFERROR(INDEX(Partidos!$E$4:$E$107,MATCH($A68,Partidos!$A$4:$A$107,0)),"")</f>
        <v>Irán</v>
      </c>
      <c r="F68" s="39">
        <v>1</v>
      </c>
      <c r="G68" s="39">
        <v>0</v>
      </c>
      <c r="H68" s="28" t="s">
        <v>96</v>
      </c>
    </row>
    <row r="69" spans="1:8" x14ac:dyDescent="0.3">
      <c r="A69" s="24">
        <v>66</v>
      </c>
      <c r="B69" s="24" t="s">
        <v>166</v>
      </c>
      <c r="C69" s="19" t="s">
        <v>95</v>
      </c>
      <c r="D69" s="19" t="str">
        <f>IFERROR(INDEX(Partidos!$D$4:$D$107,MATCH($A69,Partidos!$A$4:$A$107,0)),"")</f>
        <v>Nueva Zelanda</v>
      </c>
      <c r="E69" s="19" t="str">
        <f>IFERROR(INDEX(Partidos!$E$4:$E$107,MATCH($A69,Partidos!$A$4:$A$107,0)),"")</f>
        <v>Bélgica</v>
      </c>
      <c r="F69" s="39">
        <v>1</v>
      </c>
      <c r="G69" s="39">
        <v>3</v>
      </c>
      <c r="H69" s="28" t="s">
        <v>96</v>
      </c>
    </row>
    <row r="70" spans="1:8" x14ac:dyDescent="0.3">
      <c r="A70" s="26">
        <v>67</v>
      </c>
      <c r="B70" s="26" t="s">
        <v>167</v>
      </c>
      <c r="C70" s="19" t="s">
        <v>95</v>
      </c>
      <c r="D70" s="19" t="str">
        <f>IFERROR(INDEX(Partidos!$D$4:$D$107,MATCH($A70,Partidos!$A$4:$A$107,0)),"")</f>
        <v>Panamá</v>
      </c>
      <c r="E70" s="19" t="str">
        <f>IFERROR(INDEX(Partidos!$E$4:$E$107,MATCH($A70,Partidos!$A$4:$A$107,0)),"")</f>
        <v>Inglaterra</v>
      </c>
      <c r="F70" s="39">
        <v>1</v>
      </c>
      <c r="G70" s="39">
        <v>5</v>
      </c>
      <c r="H70" s="28" t="s">
        <v>96</v>
      </c>
    </row>
    <row r="71" spans="1:8" x14ac:dyDescent="0.3">
      <c r="A71" s="24">
        <v>68</v>
      </c>
      <c r="B71" s="24" t="s">
        <v>167</v>
      </c>
      <c r="C71" s="19" t="s">
        <v>95</v>
      </c>
      <c r="D71" s="19" t="str">
        <f>IFERROR(INDEX(Partidos!$D$4:$D$107,MATCH($A71,Partidos!$A$4:$A$107,0)),"")</f>
        <v>Croacia</v>
      </c>
      <c r="E71" s="19" t="str">
        <f>IFERROR(INDEX(Partidos!$E$4:$E$107,MATCH($A71,Partidos!$A$4:$A$107,0)),"")</f>
        <v>Ghana</v>
      </c>
      <c r="F71" s="39">
        <v>2</v>
      </c>
      <c r="G71" s="39">
        <v>1</v>
      </c>
      <c r="H71" s="28" t="s">
        <v>96</v>
      </c>
    </row>
    <row r="72" spans="1:8" x14ac:dyDescent="0.3">
      <c r="A72" s="26">
        <v>69</v>
      </c>
      <c r="B72" s="26" t="s">
        <v>167</v>
      </c>
      <c r="C72" s="19" t="s">
        <v>95</v>
      </c>
      <c r="D72" s="19" t="str">
        <f>IFERROR(INDEX(Partidos!$D$4:$D$107,MATCH($A72,Partidos!$A$4:$A$107,0)),"")</f>
        <v>Colombia</v>
      </c>
      <c r="E72" s="19" t="str">
        <f>IFERROR(INDEX(Partidos!$E$4:$E$107,MATCH($A72,Partidos!$A$4:$A$107,0)),"")</f>
        <v>Portugal</v>
      </c>
      <c r="F72" s="39">
        <v>1</v>
      </c>
      <c r="G72" s="39">
        <v>2</v>
      </c>
      <c r="H72" s="28" t="s">
        <v>96</v>
      </c>
    </row>
    <row r="73" spans="1:8" x14ac:dyDescent="0.3">
      <c r="A73" s="24">
        <v>70</v>
      </c>
      <c r="B73" s="24" t="s">
        <v>167</v>
      </c>
      <c r="C73" s="19" t="s">
        <v>95</v>
      </c>
      <c r="D73" s="19" t="str">
        <f>IFERROR(INDEX(Partidos!$D$4:$D$107,MATCH($A73,Partidos!$A$4:$A$107,0)),"")</f>
        <v>RD Congo</v>
      </c>
      <c r="E73" s="19" t="str">
        <f>IFERROR(INDEX(Partidos!$E$4:$E$107,MATCH($A73,Partidos!$A$4:$A$107,0)),"")</f>
        <v>Uzbekistán</v>
      </c>
      <c r="F73" s="39">
        <v>1</v>
      </c>
      <c r="G73" s="39">
        <v>0</v>
      </c>
      <c r="H73" s="28" t="s">
        <v>96</v>
      </c>
    </row>
    <row r="74" spans="1:8" x14ac:dyDescent="0.3">
      <c r="A74" s="26">
        <v>71</v>
      </c>
      <c r="B74" s="26" t="s">
        <v>167</v>
      </c>
      <c r="C74" s="19" t="s">
        <v>95</v>
      </c>
      <c r="D74" s="19" t="str">
        <f>IFERROR(INDEX(Partidos!$D$4:$D$107,MATCH($A74,Partidos!$A$4:$A$107,0)),"")</f>
        <v>Argelia</v>
      </c>
      <c r="E74" s="19" t="str">
        <f>IFERROR(INDEX(Partidos!$E$4:$E$107,MATCH($A74,Partidos!$A$4:$A$107,0)),"")</f>
        <v>Austria</v>
      </c>
      <c r="F74" s="39">
        <v>1</v>
      </c>
      <c r="G74" s="39">
        <v>2</v>
      </c>
      <c r="H74" s="28" t="s">
        <v>96</v>
      </c>
    </row>
    <row r="75" spans="1:8" x14ac:dyDescent="0.3">
      <c r="A75" s="24">
        <v>72</v>
      </c>
      <c r="B75" s="24" t="s">
        <v>167</v>
      </c>
      <c r="C75" s="19" t="s">
        <v>95</v>
      </c>
      <c r="D75" s="19" t="str">
        <f>IFERROR(INDEX(Partidos!$D$4:$D$107,MATCH($A75,Partidos!$A$4:$A$107,0)),"")</f>
        <v>Jordania</v>
      </c>
      <c r="E75" s="19" t="str">
        <f>IFERROR(INDEX(Partidos!$E$4:$E$107,MATCH($A75,Partidos!$A$4:$A$107,0)),"")</f>
        <v>Argentina</v>
      </c>
      <c r="F75" s="39">
        <v>0</v>
      </c>
      <c r="G75" s="39">
        <v>2</v>
      </c>
      <c r="H75" s="28" t="s">
        <v>96</v>
      </c>
    </row>
    <row r="76" spans="1:8" x14ac:dyDescent="0.3">
      <c r="A76" s="26">
        <v>73</v>
      </c>
      <c r="B76" s="26" t="s">
        <v>169</v>
      </c>
      <c r="C76" s="19" t="s">
        <v>172</v>
      </c>
      <c r="D76" s="19" t="str">
        <f>IFERROR(INDEX(Partidos!$D$4:$D$107,MATCH($A76,Partidos!$A$4:$A$107,0)),"")</f>
        <v>Ganador 1A</v>
      </c>
      <c r="E76" s="19" t="str">
        <f>IFERROR(INDEX(Partidos!$E$4:$E$107,MATCH($A76,Partidos!$A$4:$A$107,0)),"")</f>
        <v>Ganador 2B</v>
      </c>
      <c r="F76" s="27"/>
      <c r="G76" s="27"/>
      <c r="H76" s="27"/>
    </row>
    <row r="77" spans="1:8" x14ac:dyDescent="0.3">
      <c r="A77" s="24">
        <v>74</v>
      </c>
      <c r="B77" s="24" t="s">
        <v>173</v>
      </c>
      <c r="C77" s="19" t="s">
        <v>172</v>
      </c>
      <c r="D77" s="19" t="str">
        <f>IFERROR(INDEX(Partidos!$D$4:$D$107,MATCH($A77,Partidos!$A$4:$A$107,0)),"")</f>
        <v>Ganador 1C</v>
      </c>
      <c r="E77" s="19" t="str">
        <f>IFERROR(INDEX(Partidos!$E$4:$E$107,MATCH($A77,Partidos!$A$4:$A$107,0)),"")</f>
        <v>Ganador 2D</v>
      </c>
      <c r="F77" s="27"/>
      <c r="G77" s="27"/>
      <c r="H77" s="27"/>
    </row>
    <row r="78" spans="1:8" x14ac:dyDescent="0.3">
      <c r="A78" s="26">
        <v>75</v>
      </c>
      <c r="B78" s="26" t="s">
        <v>173</v>
      </c>
      <c r="C78" s="19" t="s">
        <v>172</v>
      </c>
      <c r="D78" s="19" t="str">
        <f>IFERROR(INDEX(Partidos!$D$4:$D$107,MATCH($A78,Partidos!$A$4:$A$107,0)),"")</f>
        <v>Ganador 1E</v>
      </c>
      <c r="E78" s="19" t="str">
        <f>IFERROR(INDEX(Partidos!$E$4:$E$107,MATCH($A78,Partidos!$A$4:$A$107,0)),"")</f>
        <v>Ganador 2F</v>
      </c>
      <c r="F78" s="27"/>
      <c r="G78" s="27"/>
      <c r="H78" s="27"/>
    </row>
    <row r="79" spans="1:8" x14ac:dyDescent="0.3">
      <c r="A79" s="24">
        <v>76</v>
      </c>
      <c r="B79" s="24" t="s">
        <v>173</v>
      </c>
      <c r="C79" s="19" t="s">
        <v>172</v>
      </c>
      <c r="D79" s="19" t="str">
        <f>IFERROR(INDEX(Partidos!$D$4:$D$107,MATCH($A79,Partidos!$A$4:$A$107,0)),"")</f>
        <v>Ganador 1G</v>
      </c>
      <c r="E79" s="19" t="str">
        <f>IFERROR(INDEX(Partidos!$E$4:$E$107,MATCH($A79,Partidos!$A$4:$A$107,0)),"")</f>
        <v>Ganador 2H</v>
      </c>
      <c r="F79" s="27"/>
      <c r="G79" s="27"/>
      <c r="H79" s="27"/>
    </row>
    <row r="80" spans="1:8" x14ac:dyDescent="0.3">
      <c r="A80" s="26">
        <v>77</v>
      </c>
      <c r="B80" s="26" t="s">
        <v>181</v>
      </c>
      <c r="C80" s="19" t="s">
        <v>172</v>
      </c>
      <c r="D80" s="19" t="str">
        <f>IFERROR(INDEX(Partidos!$D$4:$D$107,MATCH($A80,Partidos!$A$4:$A$107,0)),"")</f>
        <v>Ganador 1I</v>
      </c>
      <c r="E80" s="19" t="str">
        <f>IFERROR(INDEX(Partidos!$E$4:$E$107,MATCH($A80,Partidos!$A$4:$A$107,0)),"")</f>
        <v>Ganador 2J</v>
      </c>
      <c r="F80" s="27"/>
      <c r="G80" s="27"/>
      <c r="H80" s="27"/>
    </row>
    <row r="81" spans="1:8" x14ac:dyDescent="0.3">
      <c r="A81" s="24">
        <v>78</v>
      </c>
      <c r="B81" s="24" t="s">
        <v>181</v>
      </c>
      <c r="C81" s="19" t="s">
        <v>172</v>
      </c>
      <c r="D81" s="19" t="str">
        <f>IFERROR(INDEX(Partidos!$D$4:$D$107,MATCH($A81,Partidos!$A$4:$A$107,0)),"")</f>
        <v>Ganador 1K</v>
      </c>
      <c r="E81" s="19" t="str">
        <f>IFERROR(INDEX(Partidos!$E$4:$E$107,MATCH($A81,Partidos!$A$4:$A$107,0)),"")</f>
        <v>Ganador 2L</v>
      </c>
      <c r="F81" s="27"/>
      <c r="G81" s="27"/>
      <c r="H81" s="27"/>
    </row>
    <row r="82" spans="1:8" x14ac:dyDescent="0.3">
      <c r="A82" s="26">
        <v>79</v>
      </c>
      <c r="B82" s="26" t="s">
        <v>181</v>
      </c>
      <c r="C82" s="19" t="s">
        <v>172</v>
      </c>
      <c r="D82" s="19" t="str">
        <f>IFERROR(INDEX(Partidos!$D$4:$D$107,MATCH($A82,Partidos!$A$4:$A$107,0)),"")</f>
        <v>Ganador 1B</v>
      </c>
      <c r="E82" s="19" t="str">
        <f>IFERROR(INDEX(Partidos!$E$4:$E$107,MATCH($A82,Partidos!$A$4:$A$107,0)),"")</f>
        <v>Ganador 2A</v>
      </c>
      <c r="F82" s="27"/>
      <c r="G82" s="27"/>
      <c r="H82" s="27"/>
    </row>
    <row r="83" spans="1:8" x14ac:dyDescent="0.3">
      <c r="A83" s="24">
        <v>80</v>
      </c>
      <c r="B83" s="24" t="s">
        <v>188</v>
      </c>
      <c r="C83" s="19" t="s">
        <v>172</v>
      </c>
      <c r="D83" s="19" t="str">
        <f>IFERROR(INDEX(Partidos!$D$4:$D$107,MATCH($A83,Partidos!$A$4:$A$107,0)),"")</f>
        <v>Ganador 1D</v>
      </c>
      <c r="E83" s="19" t="str">
        <f>IFERROR(INDEX(Partidos!$E$4:$E$107,MATCH($A83,Partidos!$A$4:$A$107,0)),"")</f>
        <v>Ganador 2C</v>
      </c>
      <c r="F83" s="27"/>
      <c r="G83" s="27"/>
      <c r="H83" s="27"/>
    </row>
    <row r="84" spans="1:8" x14ac:dyDescent="0.3">
      <c r="A84" s="26">
        <v>81</v>
      </c>
      <c r="B84" s="26" t="s">
        <v>188</v>
      </c>
      <c r="C84" s="19" t="s">
        <v>172</v>
      </c>
      <c r="D84" s="19" t="str">
        <f>IFERROR(INDEX(Partidos!$D$4:$D$107,MATCH($A84,Partidos!$A$4:$A$107,0)),"")</f>
        <v>Ganador 1F</v>
      </c>
      <c r="E84" s="19" t="str">
        <f>IFERROR(INDEX(Partidos!$E$4:$E$107,MATCH($A84,Partidos!$A$4:$A$107,0)),"")</f>
        <v>Ganador 2E</v>
      </c>
      <c r="F84" s="27"/>
      <c r="G84" s="27"/>
      <c r="H84" s="27"/>
    </row>
    <row r="85" spans="1:8" x14ac:dyDescent="0.3">
      <c r="A85" s="24">
        <v>82</v>
      </c>
      <c r="B85" s="24" t="s">
        <v>188</v>
      </c>
      <c r="C85" s="19" t="s">
        <v>172</v>
      </c>
      <c r="D85" s="19" t="str">
        <f>IFERROR(INDEX(Partidos!$D$4:$D$107,MATCH($A85,Partidos!$A$4:$A$107,0)),"")</f>
        <v>Ganador 1H</v>
      </c>
      <c r="E85" s="19" t="str">
        <f>IFERROR(INDEX(Partidos!$E$4:$E$107,MATCH($A85,Partidos!$A$4:$A$107,0)),"")</f>
        <v>Ganador 2G</v>
      </c>
      <c r="F85" s="27"/>
      <c r="G85" s="27"/>
      <c r="H85" s="27"/>
    </row>
    <row r="86" spans="1:8" x14ac:dyDescent="0.3">
      <c r="A86" s="26">
        <v>83</v>
      </c>
      <c r="B86" s="26" t="s">
        <v>195</v>
      </c>
      <c r="C86" s="19" t="s">
        <v>172</v>
      </c>
      <c r="D86" s="19" t="str">
        <f>IFERROR(INDEX(Partidos!$D$4:$D$107,MATCH($A86,Partidos!$A$4:$A$107,0)),"")</f>
        <v>Ganador 1J</v>
      </c>
      <c r="E86" s="19" t="str">
        <f>IFERROR(INDEX(Partidos!$E$4:$E$107,MATCH($A86,Partidos!$A$4:$A$107,0)),"")</f>
        <v>Ganador 2I</v>
      </c>
      <c r="F86" s="27"/>
      <c r="G86" s="27"/>
      <c r="H86" s="27"/>
    </row>
    <row r="87" spans="1:8" x14ac:dyDescent="0.3">
      <c r="A87" s="24">
        <v>84</v>
      </c>
      <c r="B87" s="24" t="s">
        <v>195</v>
      </c>
      <c r="C87" s="19" t="s">
        <v>172</v>
      </c>
      <c r="D87" s="19" t="str">
        <f>IFERROR(INDEX(Partidos!$D$4:$D$107,MATCH($A87,Partidos!$A$4:$A$107,0)),"")</f>
        <v>Ganador 1L</v>
      </c>
      <c r="E87" s="19" t="str">
        <f>IFERROR(INDEX(Partidos!$E$4:$E$107,MATCH($A87,Partidos!$A$4:$A$107,0)),"")</f>
        <v>Ganador 2K</v>
      </c>
      <c r="F87" s="27"/>
      <c r="G87" s="27"/>
      <c r="H87" s="27"/>
    </row>
    <row r="88" spans="1:8" x14ac:dyDescent="0.3">
      <c r="A88" s="26">
        <v>85</v>
      </c>
      <c r="B88" s="26" t="s">
        <v>195</v>
      </c>
      <c r="C88" s="19" t="s">
        <v>172</v>
      </c>
      <c r="D88" s="19" t="str">
        <f>IFERROR(INDEX(Partidos!$D$4:$D$107,MATCH($A88,Partidos!$A$4:$A$107,0)),"")</f>
        <v>Ganador 3A</v>
      </c>
      <c r="E88" s="19" t="str">
        <f>IFERROR(INDEX(Partidos!$E$4:$E$107,MATCH($A88,Partidos!$A$4:$A$107,0)),"")</f>
        <v>Ganador 3B</v>
      </c>
      <c r="F88" s="27"/>
      <c r="G88" s="27"/>
      <c r="H88" s="27"/>
    </row>
    <row r="89" spans="1:8" x14ac:dyDescent="0.3">
      <c r="A89" s="24">
        <v>86</v>
      </c>
      <c r="B89" s="24" t="s">
        <v>202</v>
      </c>
      <c r="C89" s="19" t="s">
        <v>172</v>
      </c>
      <c r="D89" s="19" t="str">
        <f>IFERROR(INDEX(Partidos!$D$4:$D$107,MATCH($A89,Partidos!$A$4:$A$107,0)),"")</f>
        <v>Ganador 3C</v>
      </c>
      <c r="E89" s="19" t="str">
        <f>IFERROR(INDEX(Partidos!$E$4:$E$107,MATCH($A89,Partidos!$A$4:$A$107,0)),"")</f>
        <v>Ganador 3D</v>
      </c>
      <c r="F89" s="27"/>
      <c r="G89" s="27"/>
      <c r="H89" s="27"/>
    </row>
    <row r="90" spans="1:8" x14ac:dyDescent="0.3">
      <c r="A90" s="26">
        <v>87</v>
      </c>
      <c r="B90" s="26" t="s">
        <v>202</v>
      </c>
      <c r="C90" s="19" t="s">
        <v>172</v>
      </c>
      <c r="D90" s="19" t="str">
        <f>IFERROR(INDEX(Partidos!$D$4:$D$107,MATCH($A90,Partidos!$A$4:$A$107,0)),"")</f>
        <v>Ganador 3E</v>
      </c>
      <c r="E90" s="19" t="str">
        <f>IFERROR(INDEX(Partidos!$E$4:$E$107,MATCH($A90,Partidos!$A$4:$A$107,0)),"")</f>
        <v>Ganador 3F</v>
      </c>
      <c r="F90" s="27"/>
      <c r="G90" s="27"/>
      <c r="H90" s="27"/>
    </row>
    <row r="91" spans="1:8" x14ac:dyDescent="0.3">
      <c r="A91" s="24">
        <v>88</v>
      </c>
      <c r="B91" s="24" t="s">
        <v>202</v>
      </c>
      <c r="C91" s="19" t="s">
        <v>172</v>
      </c>
      <c r="D91" s="19" t="str">
        <f>IFERROR(INDEX(Partidos!$D$4:$D$107,MATCH($A91,Partidos!$A$4:$A$107,0)),"")</f>
        <v>Ganador 3G</v>
      </c>
      <c r="E91" s="19" t="str">
        <f>IFERROR(INDEX(Partidos!$E$4:$E$107,MATCH($A91,Partidos!$A$4:$A$107,0)),"")</f>
        <v>Ganador 3H</v>
      </c>
      <c r="F91" s="27"/>
      <c r="G91" s="27"/>
      <c r="H91" s="27"/>
    </row>
    <row r="92" spans="1:8" x14ac:dyDescent="0.3">
      <c r="A92" s="26">
        <v>89</v>
      </c>
      <c r="B92" s="26" t="s">
        <v>210</v>
      </c>
      <c r="C92" s="19" t="s">
        <v>213</v>
      </c>
      <c r="D92" s="19" t="str">
        <f>IFERROR(INDEX(Partidos!$D$4:$D$107,MATCH($A92,Partidos!$A$4:$A$107,0)),"")</f>
        <v>Ganador Octavos 1</v>
      </c>
      <c r="E92" s="19" t="str">
        <f>IFERROR(INDEX(Partidos!$E$4:$E$107,MATCH($A92,Partidos!$A$4:$A$107,0)),"")</f>
        <v>Ganador Octavos 2</v>
      </c>
      <c r="F92" s="27"/>
      <c r="G92" s="27"/>
      <c r="H92" s="27"/>
    </row>
    <row r="93" spans="1:8" x14ac:dyDescent="0.3">
      <c r="A93" s="24">
        <v>90</v>
      </c>
      <c r="B93" s="24" t="s">
        <v>210</v>
      </c>
      <c r="C93" s="19" t="s">
        <v>213</v>
      </c>
      <c r="D93" s="19" t="str">
        <f>IFERROR(INDEX(Partidos!$D$4:$D$107,MATCH($A93,Partidos!$A$4:$A$107,0)),"")</f>
        <v>Ganador Octavos 3</v>
      </c>
      <c r="E93" s="19" t="str">
        <f>IFERROR(INDEX(Partidos!$E$4:$E$107,MATCH($A93,Partidos!$A$4:$A$107,0)),"")</f>
        <v>Ganador Octavos 4</v>
      </c>
      <c r="F93" s="27"/>
      <c r="G93" s="27"/>
      <c r="H93" s="27"/>
    </row>
    <row r="94" spans="1:8" x14ac:dyDescent="0.3">
      <c r="A94" s="26">
        <v>91</v>
      </c>
      <c r="B94" s="26" t="s">
        <v>216</v>
      </c>
      <c r="C94" s="19" t="s">
        <v>213</v>
      </c>
      <c r="D94" s="19" t="str">
        <f>IFERROR(INDEX(Partidos!$D$4:$D$107,MATCH($A94,Partidos!$A$4:$A$107,0)),"")</f>
        <v>Ganador Octavos 5</v>
      </c>
      <c r="E94" s="19" t="str">
        <f>IFERROR(INDEX(Partidos!$E$4:$E$107,MATCH($A94,Partidos!$A$4:$A$107,0)),"")</f>
        <v>Ganador Octavos 6</v>
      </c>
      <c r="F94" s="27"/>
      <c r="G94" s="27"/>
      <c r="H94" s="27"/>
    </row>
    <row r="95" spans="1:8" x14ac:dyDescent="0.3">
      <c r="A95" s="24">
        <v>92</v>
      </c>
      <c r="B95" s="24" t="s">
        <v>216</v>
      </c>
      <c r="C95" s="19" t="s">
        <v>213</v>
      </c>
      <c r="D95" s="19" t="str">
        <f>IFERROR(INDEX(Partidos!$D$4:$D$107,MATCH($A95,Partidos!$A$4:$A$107,0)),"")</f>
        <v>Ganador Octavos 7</v>
      </c>
      <c r="E95" s="19" t="str">
        <f>IFERROR(INDEX(Partidos!$E$4:$E$107,MATCH($A95,Partidos!$A$4:$A$107,0)),"")</f>
        <v>Ganador Octavos 8</v>
      </c>
      <c r="F95" s="27"/>
      <c r="G95" s="27"/>
      <c r="H95" s="27"/>
    </row>
    <row r="96" spans="1:8" x14ac:dyDescent="0.3">
      <c r="A96" s="26">
        <v>93</v>
      </c>
      <c r="B96" s="26" t="s">
        <v>221</v>
      </c>
      <c r="C96" s="19" t="s">
        <v>213</v>
      </c>
      <c r="D96" s="19" t="str">
        <f>IFERROR(INDEX(Partidos!$D$4:$D$107,MATCH($A96,Partidos!$A$4:$A$107,0)),"")</f>
        <v>Ganador Octavos 9</v>
      </c>
      <c r="E96" s="19" t="str">
        <f>IFERROR(INDEX(Partidos!$E$4:$E$107,MATCH($A96,Partidos!$A$4:$A$107,0)),"")</f>
        <v>Ganador Octavos 10</v>
      </c>
      <c r="F96" s="27"/>
      <c r="G96" s="27"/>
      <c r="H96" s="27"/>
    </row>
    <row r="97" spans="1:8" x14ac:dyDescent="0.3">
      <c r="A97" s="24">
        <v>94</v>
      </c>
      <c r="B97" s="24" t="s">
        <v>221</v>
      </c>
      <c r="C97" s="19" t="s">
        <v>213</v>
      </c>
      <c r="D97" s="19" t="str">
        <f>IFERROR(INDEX(Partidos!$D$4:$D$107,MATCH($A97,Partidos!$A$4:$A$107,0)),"")</f>
        <v>Ganador Octavos 11</v>
      </c>
      <c r="E97" s="19" t="str">
        <f>IFERROR(INDEX(Partidos!$E$4:$E$107,MATCH($A97,Partidos!$A$4:$A$107,0)),"")</f>
        <v>Ganador Octavos 12</v>
      </c>
      <c r="F97" s="27"/>
      <c r="G97" s="27"/>
      <c r="H97" s="27"/>
    </row>
    <row r="98" spans="1:8" x14ac:dyDescent="0.3">
      <c r="A98" s="26">
        <v>95</v>
      </c>
      <c r="B98" s="26" t="s">
        <v>227</v>
      </c>
      <c r="C98" s="19" t="s">
        <v>213</v>
      </c>
      <c r="D98" s="19" t="str">
        <f>IFERROR(INDEX(Partidos!$D$4:$D$107,MATCH($A98,Partidos!$A$4:$A$107,0)),"")</f>
        <v>Ganador Octavos 13</v>
      </c>
      <c r="E98" s="19" t="str">
        <f>IFERROR(INDEX(Partidos!$E$4:$E$107,MATCH($A98,Partidos!$A$4:$A$107,0)),"")</f>
        <v>Ganador Octavos 14</v>
      </c>
      <c r="F98" s="27"/>
      <c r="G98" s="27"/>
      <c r="H98" s="27"/>
    </row>
    <row r="99" spans="1:8" x14ac:dyDescent="0.3">
      <c r="A99" s="24">
        <v>96</v>
      </c>
      <c r="B99" s="24" t="s">
        <v>227</v>
      </c>
      <c r="C99" s="19" t="s">
        <v>213</v>
      </c>
      <c r="D99" s="19" t="str">
        <f>IFERROR(INDEX(Partidos!$D$4:$D$107,MATCH($A99,Partidos!$A$4:$A$107,0)),"")</f>
        <v>Ganador Octavos 15</v>
      </c>
      <c r="E99" s="19" t="str">
        <f>IFERROR(INDEX(Partidos!$E$4:$E$107,MATCH($A99,Partidos!$A$4:$A$107,0)),"")</f>
        <v>Ganador Octavos 16</v>
      </c>
      <c r="F99" s="27"/>
      <c r="G99" s="27"/>
      <c r="H99" s="27"/>
    </row>
    <row r="100" spans="1:8" x14ac:dyDescent="0.3">
      <c r="A100" s="26">
        <v>97</v>
      </c>
      <c r="B100" s="26" t="s">
        <v>232</v>
      </c>
      <c r="C100" s="19" t="s">
        <v>235</v>
      </c>
      <c r="D100" s="19" t="str">
        <f>IFERROR(INDEX(Partidos!$D$4:$D$107,MATCH($A100,Partidos!$A$4:$A$107,0)),"")</f>
        <v>Ganador Cuartos 1</v>
      </c>
      <c r="E100" s="19" t="str">
        <f>IFERROR(INDEX(Partidos!$E$4:$E$107,MATCH($A100,Partidos!$A$4:$A$107,0)),"")</f>
        <v>Ganador Cuartos 2</v>
      </c>
      <c r="F100" s="27"/>
      <c r="G100" s="27"/>
      <c r="H100" s="27"/>
    </row>
    <row r="101" spans="1:8" x14ac:dyDescent="0.3">
      <c r="A101" s="24">
        <v>98</v>
      </c>
      <c r="B101" s="24" t="s">
        <v>236</v>
      </c>
      <c r="C101" s="19" t="s">
        <v>235</v>
      </c>
      <c r="D101" s="19" t="str">
        <f>IFERROR(INDEX(Partidos!$D$4:$D$107,MATCH($A101,Partidos!$A$4:$A$107,0)),"")</f>
        <v>Ganador Cuartos 3</v>
      </c>
      <c r="E101" s="19" t="str">
        <f>IFERROR(INDEX(Partidos!$E$4:$E$107,MATCH($A101,Partidos!$A$4:$A$107,0)),"")</f>
        <v>Ganador Cuartos 4</v>
      </c>
      <c r="F101" s="27"/>
      <c r="G101" s="27"/>
      <c r="H101" s="27"/>
    </row>
    <row r="102" spans="1:8" x14ac:dyDescent="0.3">
      <c r="A102" s="26">
        <v>99</v>
      </c>
      <c r="B102" s="26" t="s">
        <v>239</v>
      </c>
      <c r="C102" s="19" t="s">
        <v>235</v>
      </c>
      <c r="D102" s="19" t="str">
        <f>IFERROR(INDEX(Partidos!$D$4:$D$107,MATCH($A102,Partidos!$A$4:$A$107,0)),"")</f>
        <v>Ganador Cuartos 5</v>
      </c>
      <c r="E102" s="19" t="str">
        <f>IFERROR(INDEX(Partidos!$E$4:$E$107,MATCH($A102,Partidos!$A$4:$A$107,0)),"")</f>
        <v>Ganador Cuartos 6</v>
      </c>
      <c r="F102" s="27"/>
      <c r="G102" s="27"/>
      <c r="H102" s="27"/>
    </row>
    <row r="103" spans="1:8" x14ac:dyDescent="0.3">
      <c r="A103" s="24">
        <v>100</v>
      </c>
      <c r="B103" s="24" t="s">
        <v>239</v>
      </c>
      <c r="C103" s="19" t="s">
        <v>235</v>
      </c>
      <c r="D103" s="19" t="str">
        <f>IFERROR(INDEX(Partidos!$D$4:$D$107,MATCH($A103,Partidos!$A$4:$A$107,0)),"")</f>
        <v>Ganador Cuartos 7</v>
      </c>
      <c r="E103" s="19" t="str">
        <f>IFERROR(INDEX(Partidos!$E$4:$E$107,MATCH($A103,Partidos!$A$4:$A$107,0)),"")</f>
        <v>Ganador Cuartos 8</v>
      </c>
      <c r="F103" s="27"/>
      <c r="G103" s="27"/>
      <c r="H103" s="27"/>
    </row>
    <row r="104" spans="1:8" x14ac:dyDescent="0.3">
      <c r="A104" s="26">
        <v>101</v>
      </c>
      <c r="B104" s="26" t="s">
        <v>244</v>
      </c>
      <c r="C104" s="19" t="s">
        <v>247</v>
      </c>
      <c r="D104" s="19" t="str">
        <f>IFERROR(INDEX(Partidos!$D$4:$D$107,MATCH($A104,Partidos!$A$4:$A$107,0)),"")</f>
        <v>Ganador Semifinal 1</v>
      </c>
      <c r="E104" s="19" t="str">
        <f>IFERROR(INDEX(Partidos!$E$4:$E$107,MATCH($A104,Partidos!$A$4:$A$107,0)),"")</f>
        <v>Ganador Semifinal 2</v>
      </c>
      <c r="F104" s="27"/>
      <c r="G104" s="27"/>
      <c r="H104" s="27"/>
    </row>
    <row r="105" spans="1:8" x14ac:dyDescent="0.3">
      <c r="A105" s="24">
        <v>102</v>
      </c>
      <c r="B105" s="24" t="s">
        <v>248</v>
      </c>
      <c r="C105" s="19" t="s">
        <v>247</v>
      </c>
      <c r="D105" s="19" t="str">
        <f>IFERROR(INDEX(Partidos!$D$4:$D$107,MATCH($A105,Partidos!$A$4:$A$107,0)),"")</f>
        <v>Ganador Semifinal 3</v>
      </c>
      <c r="E105" s="19" t="str">
        <f>IFERROR(INDEX(Partidos!$E$4:$E$107,MATCH($A105,Partidos!$A$4:$A$107,0)),"")</f>
        <v>Ganador Semifinal 4</v>
      </c>
      <c r="F105" s="27"/>
      <c r="G105" s="27"/>
      <c r="H105" s="27"/>
    </row>
    <row r="106" spans="1:8" x14ac:dyDescent="0.3">
      <c r="A106" s="26">
        <v>103</v>
      </c>
      <c r="B106" s="26" t="s">
        <v>251</v>
      </c>
      <c r="C106" s="19" t="s">
        <v>254</v>
      </c>
      <c r="D106" s="19" t="str">
        <f>IFERROR(INDEX(Partidos!$D$4:$D$107,MATCH($A106,Partidos!$A$4:$A$107,0)),"")</f>
        <v>Perdedor Semifinal 1</v>
      </c>
      <c r="E106" s="19" t="str">
        <f>IFERROR(INDEX(Partidos!$E$4:$E$107,MATCH($A106,Partidos!$A$4:$A$107,0)),"")</f>
        <v>Perdedor Semifinal 2</v>
      </c>
      <c r="F106" s="27"/>
      <c r="G106" s="27"/>
      <c r="H106" s="27"/>
    </row>
    <row r="107" spans="1:8" x14ac:dyDescent="0.3">
      <c r="A107" s="24">
        <v>104</v>
      </c>
      <c r="B107" s="24" t="s">
        <v>255</v>
      </c>
      <c r="C107" s="19" t="s">
        <v>256</v>
      </c>
      <c r="D107" s="19" t="str">
        <f>IFERROR(INDEX(Partidos!$D$4:$D$107,MATCH($A107,Partidos!$A$4:$A$107,0)),"")</f>
        <v>Ganador Semifinal 1</v>
      </c>
      <c r="E107" s="19" t="str">
        <f>IFERROR(INDEX(Partidos!$E$4:$E$107,MATCH($A107,Partidos!$A$4:$A$107,0)),"")</f>
        <v>Ganador Semifinal 2</v>
      </c>
      <c r="F107" s="27"/>
      <c r="G107" s="27"/>
      <c r="H107" s="27"/>
    </row>
    <row r="109" spans="1:8" ht="15.6" x14ac:dyDescent="0.3">
      <c r="A109" s="8" t="s">
        <v>270</v>
      </c>
      <c r="B109" s="9"/>
      <c r="C109" s="9"/>
    </row>
    <row r="110" spans="1:8" x14ac:dyDescent="0.3">
      <c r="A110" s="14" t="s">
        <v>66</v>
      </c>
      <c r="B110" s="14" t="s">
        <v>271</v>
      </c>
      <c r="C110" s="14" t="s">
        <v>67</v>
      </c>
    </row>
    <row r="111" spans="1:8" x14ac:dyDescent="0.3">
      <c r="A111" s="24" t="s">
        <v>71</v>
      </c>
      <c r="B111" s="30" t="s">
        <v>147</v>
      </c>
      <c r="C111" s="26">
        <f>IFERROR(Resumen!$B$34,"")</f>
        <v>0</v>
      </c>
    </row>
    <row r="112" spans="1:8" x14ac:dyDescent="0.3">
      <c r="A112" s="26" t="s">
        <v>72</v>
      </c>
      <c r="B112" s="30" t="s">
        <v>129</v>
      </c>
      <c r="C112" s="26">
        <f>IFERROR(Resumen!$B$35,"")</f>
        <v>0</v>
      </c>
    </row>
    <row r="113" spans="1:3" x14ac:dyDescent="0.3">
      <c r="A113" s="24" t="s">
        <v>73</v>
      </c>
      <c r="B113" s="30" t="s">
        <v>138</v>
      </c>
      <c r="C113" s="26">
        <f>IFERROR(Resumen!$B$36,"")</f>
        <v>0</v>
      </c>
    </row>
    <row r="114" spans="1:3" ht="28.8" x14ac:dyDescent="0.3">
      <c r="A114" s="26" t="s">
        <v>74</v>
      </c>
      <c r="B114" s="30" t="s">
        <v>316</v>
      </c>
      <c r="C114" s="26">
        <f>IFERROR(Resumen!$B$37,"")</f>
        <v>0</v>
      </c>
    </row>
    <row r="115" spans="1:3" ht="28.8" x14ac:dyDescent="0.3">
      <c r="A115" s="24" t="s">
        <v>75</v>
      </c>
      <c r="B115" s="30" t="s">
        <v>317</v>
      </c>
      <c r="C115" s="26">
        <f>IFERROR(Resumen!$B$38,"")</f>
        <v>0</v>
      </c>
    </row>
    <row r="116" spans="1:3" x14ac:dyDescent="0.3">
      <c r="A116" s="26" t="s">
        <v>76</v>
      </c>
      <c r="B116" s="30" t="s">
        <v>318</v>
      </c>
      <c r="C116" s="26">
        <f>IFERROR(Resumen!$B$39,"")</f>
        <v>0</v>
      </c>
    </row>
    <row r="117" spans="1:3" x14ac:dyDescent="0.3">
      <c r="A117" s="24" t="s">
        <v>77</v>
      </c>
      <c r="B117" s="30" t="s">
        <v>319</v>
      </c>
      <c r="C117" s="26">
        <f>IFERROR(Resumen!$B$40,"")</f>
        <v>0</v>
      </c>
    </row>
    <row r="118" spans="1:3" x14ac:dyDescent="0.3">
      <c r="A118" s="26" t="s">
        <v>78</v>
      </c>
      <c r="B118" s="30" t="s">
        <v>320</v>
      </c>
      <c r="C118" s="26">
        <f>IFERROR(Resumen!$B$41,"")</f>
        <v>0</v>
      </c>
    </row>
  </sheetData>
  <autoFilter ref="A3:H107" xr:uid="{00000000-0009-0000-0000-000008000000}"/>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9E9E9E"/>
  </sheetPr>
  <dimension ref="A1:D19"/>
  <sheetViews>
    <sheetView showGridLines="0" workbookViewId="0"/>
  </sheetViews>
  <sheetFormatPr defaultRowHeight="14.4" x14ac:dyDescent="0.3"/>
  <cols>
    <col min="1" max="1" width="36" customWidth="1"/>
    <col min="2" max="2" width="12" customWidth="1"/>
    <col min="3" max="3" width="8" customWidth="1"/>
  </cols>
  <sheetData>
    <row r="1" spans="1:4" ht="40.049999999999997" customHeight="1" x14ac:dyDescent="0.3">
      <c r="A1" s="2" t="s">
        <v>274</v>
      </c>
      <c r="B1" s="31" t="s">
        <v>275</v>
      </c>
      <c r="C1" s="1"/>
      <c r="D1" s="1"/>
    </row>
    <row r="3" spans="1:4" x14ac:dyDescent="0.3">
      <c r="A3" s="21" t="s">
        <v>276</v>
      </c>
    </row>
    <row r="4" spans="1:4" x14ac:dyDescent="0.3">
      <c r="A4" t="s">
        <v>277</v>
      </c>
      <c r="B4" s="32">
        <v>5</v>
      </c>
      <c r="C4" t="s">
        <v>278</v>
      </c>
    </row>
    <row r="5" spans="1:4" x14ac:dyDescent="0.3">
      <c r="A5" t="s">
        <v>279</v>
      </c>
      <c r="B5" s="32">
        <v>3</v>
      </c>
      <c r="C5" t="s">
        <v>278</v>
      </c>
    </row>
    <row r="6" spans="1:4" x14ac:dyDescent="0.3">
      <c r="A6" t="s">
        <v>280</v>
      </c>
      <c r="B6" s="32">
        <v>2</v>
      </c>
      <c r="C6" t="s">
        <v>278</v>
      </c>
    </row>
    <row r="8" spans="1:4" x14ac:dyDescent="0.3">
      <c r="A8" s="21" t="s">
        <v>281</v>
      </c>
    </row>
    <row r="9" spans="1:4" x14ac:dyDescent="0.3">
      <c r="A9" t="s">
        <v>282</v>
      </c>
      <c r="B9" s="32">
        <v>10</v>
      </c>
      <c r="C9" t="s">
        <v>278</v>
      </c>
    </row>
    <row r="10" spans="1:4" x14ac:dyDescent="0.3">
      <c r="A10" t="s">
        <v>283</v>
      </c>
      <c r="B10" s="32">
        <v>6</v>
      </c>
      <c r="C10" t="s">
        <v>278</v>
      </c>
    </row>
    <row r="11" spans="1:4" x14ac:dyDescent="0.3">
      <c r="A11" t="s">
        <v>284</v>
      </c>
      <c r="B11" s="32">
        <v>4</v>
      </c>
      <c r="C11" t="s">
        <v>278</v>
      </c>
    </row>
    <row r="13" spans="1:4" x14ac:dyDescent="0.3">
      <c r="A13" s="21" t="s">
        <v>285</v>
      </c>
    </row>
    <row r="14" spans="1:4" x14ac:dyDescent="0.3">
      <c r="A14" t="s">
        <v>286</v>
      </c>
      <c r="B14" s="32">
        <v>15</v>
      </c>
      <c r="C14" t="s">
        <v>278</v>
      </c>
    </row>
    <row r="15" spans="1:4" x14ac:dyDescent="0.3">
      <c r="A15" t="s">
        <v>287</v>
      </c>
      <c r="B15" s="32">
        <v>15</v>
      </c>
      <c r="C15" t="s">
        <v>278</v>
      </c>
    </row>
    <row r="16" spans="1:4" x14ac:dyDescent="0.3">
      <c r="A16" t="s">
        <v>288</v>
      </c>
      <c r="B16" s="32">
        <v>15</v>
      </c>
      <c r="C16" t="s">
        <v>278</v>
      </c>
    </row>
    <row r="18" spans="1:3" x14ac:dyDescent="0.3">
      <c r="A18" s="21" t="s">
        <v>289</v>
      </c>
    </row>
    <row r="19" spans="1:3" x14ac:dyDescent="0.3">
      <c r="A19" t="s">
        <v>290</v>
      </c>
      <c r="B19" s="32">
        <v>10</v>
      </c>
      <c r="C19" t="s">
        <v>278</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E9E9E"/>
  </sheetPr>
  <dimension ref="A1:X73"/>
  <sheetViews>
    <sheetView showGridLines="0" workbookViewId="0"/>
  </sheetViews>
  <sheetFormatPr defaultRowHeight="14.4" x14ac:dyDescent="0.3"/>
  <cols>
    <col min="1" max="1" width="14" customWidth="1"/>
    <col min="2" max="10" width="11" customWidth="1"/>
    <col min="11" max="13" width="13" hidden="1" customWidth="1"/>
    <col min="21" max="24" width="13" hidden="1" customWidth="1"/>
  </cols>
  <sheetData>
    <row r="1" spans="1:13" x14ac:dyDescent="0.3">
      <c r="A1" s="14" t="s">
        <v>40</v>
      </c>
      <c r="B1" s="14" t="s">
        <v>291</v>
      </c>
      <c r="C1" s="14" t="s">
        <v>292</v>
      </c>
      <c r="D1" s="14" t="s">
        <v>293</v>
      </c>
      <c r="E1" s="14" t="s">
        <v>294</v>
      </c>
      <c r="F1" s="14" t="s">
        <v>42</v>
      </c>
      <c r="G1" s="14" t="s">
        <v>43</v>
      </c>
      <c r="H1" s="14" t="s">
        <v>44</v>
      </c>
      <c r="I1" s="14" t="s">
        <v>45</v>
      </c>
      <c r="J1" s="14" t="s">
        <v>295</v>
      </c>
    </row>
    <row r="2" spans="1:13" x14ac:dyDescent="0.3">
      <c r="A2" t="s">
        <v>54</v>
      </c>
      <c r="B2">
        <f>SUMIFS(Pronosticos!$G$4:$G$315,Pronosticos!$D$4:$D$315,A2)</f>
        <v>11</v>
      </c>
      <c r="C2">
        <f>K2+L2+M2</f>
        <v>0</v>
      </c>
      <c r="D2">
        <f>IF(AND(Resumen!$B$34&lt;&gt;"",Álvaro!$B$111&lt;&gt;"",Álvaro!$B$111=Resumen!$B$34),Puntuacion!$B$19,0)+IF(AND(Resumen!$B$35&lt;&gt;"",Álvaro!$B$112&lt;&gt;"",Álvaro!$B$112=Resumen!$B$35),Puntuacion!$B$19,0)+IF(AND(Resumen!$B$36&lt;&gt;"",Álvaro!$B$113&lt;&gt;"",Álvaro!$B$113=Resumen!$B$36),Puntuacion!$B$19,0)+IF(AND(Resumen!$B$37&lt;&gt;"",Álvaro!$B$114&lt;&gt;"",Álvaro!$B$114=Resumen!$B$37),Puntuacion!$B$19,0)+IF(AND(Resumen!$B$38&lt;&gt;"",Álvaro!$B$115&lt;&gt;"",Álvaro!$B$115=Resumen!$B$38),Puntuacion!$B$19,0)+IF(AND(Resumen!$B$39&lt;&gt;"",Álvaro!$B$116&lt;&gt;"",Álvaro!$B$116=Resumen!$B$39),Puntuacion!$B$19,0)+IF(AND(Resumen!$B$40&lt;&gt;"",Álvaro!$B$117&lt;&gt;"",Álvaro!$B$117=Resumen!$B$40),Puntuacion!$B$19,0)+IF(AND(Resumen!$B$41&lt;&gt;"",Álvaro!$B$118&lt;&gt;"",Álvaro!$B$118=Resumen!$B$41),Puntuacion!$B$19,0)</f>
        <v>0</v>
      </c>
      <c r="E2">
        <f>B2+C2+D2</f>
        <v>11</v>
      </c>
      <c r="F2">
        <f>COUNTIFS(Pronosticos!$D$4:$D$315,A2,Pronosticos!$G$4:$G$315,Puntuacion!$B$4)+COUNTIFS(Pronosticos!$D$4:$D$315,A2,Pronosticos!$G$4:$G$315,Puntuacion!$B$9)</f>
        <v>1</v>
      </c>
      <c r="G2">
        <f>COUNTIFS(Pronosticos!$D$4:$D$315,A2,Pronosticos!$G$4:$G$315,Puntuacion!$B$5)+COUNTIFS(Pronosticos!$D$4:$D$315,A2,Pronosticos!$G$4:$G$315,Puntuacion!$B$6)+COUNTIFS(Pronosticos!$D$4:$D$315,A2,Pronosticos!$G$4:$G$315,Puntuacion!$B$10)+COUNTIFS(Pronosticos!$D$4:$D$315,A2,Pronosticos!$G$4:$G$315,Puntuacion!$B$11)</f>
        <v>3</v>
      </c>
      <c r="H2">
        <f>COUNTIFS(Pronosticos!$D$4:$D$315,A2,Pronosticos!$G$4:$G$315,0)</f>
        <v>5</v>
      </c>
      <c r="I2">
        <f>IF(COUNTIF(Partidos!$H$4:$H$107,"Finalizado")=0,"",(F2+G2)/COUNTIF(Partidos!$H$4:$H$107,"Finalizado"))</f>
        <v>0.44444444444444442</v>
      </c>
      <c r="J2">
        <f>E2*1000000+F2*1000+(100-H2)</f>
        <v>11001095</v>
      </c>
      <c r="K2">
        <f>IF(AND(COUNTIFS(Partidos!$J$4:$J$107,"Octavos",Partidos!$H$4:$H$107,"Finalizado")=8,COUNTIFS(Partidos!$J$4:$J$107,"Octavos",Partidos!$H$4:$H$107,"Finalizado")&gt;0,SUMIFS(Pronosticos!$J$4:$J$315,Pronosticos!$D$4:$D$315,A2,Pronosticos!$I$4:$I$315,"Octavos")=8),Puntuacion!$B$14,0)</f>
        <v>0</v>
      </c>
      <c r="L2">
        <f>IF(AND(COUNTIFS(Partidos!$J$4:$J$107,"Cuartos",Partidos!$H$4:$H$107,"Finalizado")=4,COUNTIFS(Partidos!$J$4:$J$107,"Cuartos",Partidos!$H$4:$H$107,"Finalizado")&gt;0,SUMIFS(Pronosticos!$J$4:$J$315,Pronosticos!$D$4:$D$315,A2,Pronosticos!$I$4:$I$315,"Cuartos")=4),Puntuacion!$B$15,0)</f>
        <v>0</v>
      </c>
      <c r="M2">
        <f>IF(AND(COUNTIFS(Partidos!$J$4:$J$107,"Semifinal",Partidos!$H$4:$H$107,"Finalizado")=2,COUNTIFS(Partidos!$J$4:$J$107,"Semifinal",Partidos!$H$4:$H$107,"Finalizado")&gt;0,SUMIFS(Pronosticos!$J$4:$J$315,Pronosticos!$D$4:$D$315,A2,Pronosticos!$I$4:$I$315,"Semifinal")=2),Puntuacion!$B$16,0)</f>
        <v>0</v>
      </c>
    </row>
    <row r="3" spans="1:13" x14ac:dyDescent="0.3">
      <c r="A3" t="s">
        <v>263</v>
      </c>
      <c r="B3">
        <f>SUMIFS(Pronosticos!$G$4:$G$315,Pronosticos!$D$4:$D$315,A3)</f>
        <v>11</v>
      </c>
      <c r="C3">
        <f>K3+L3+M3</f>
        <v>0</v>
      </c>
      <c r="D3">
        <f>IF(AND(Resumen!$B$34&lt;&gt;"",Papá!$B$111&lt;&gt;"",Papá!$B$111=Resumen!$B$34),Puntuacion!$B$19,0)+IF(AND(Resumen!$B$35&lt;&gt;"",Papá!$B$112&lt;&gt;"",Papá!$B$112=Resumen!$B$35),Puntuacion!$B$19,0)+IF(AND(Resumen!$B$36&lt;&gt;"",Papá!$B$113&lt;&gt;"",Papá!$B$113=Resumen!$B$36),Puntuacion!$B$19,0)+IF(AND(Resumen!$B$37&lt;&gt;"",Papá!$B$114&lt;&gt;"",Papá!$B$114=Resumen!$B$37),Puntuacion!$B$19,0)+IF(AND(Resumen!$B$38&lt;&gt;"",Papá!$B$115&lt;&gt;"",Papá!$B$115=Resumen!$B$38),Puntuacion!$B$19,0)+IF(AND(Resumen!$B$39&lt;&gt;"",Papá!$B$116&lt;&gt;"",Papá!$B$116=Resumen!$B$39),Puntuacion!$B$19,0)+IF(AND(Resumen!$B$40&lt;&gt;"",Papá!$B$117&lt;&gt;"",Papá!$B$117=Resumen!$B$40),Puntuacion!$B$19,0)+IF(AND(Resumen!$B$41&lt;&gt;"",Papá!$B$118&lt;&gt;"",Papá!$B$118=Resumen!$B$41),Puntuacion!$B$19,0)</f>
        <v>0</v>
      </c>
      <c r="E3">
        <f>B3+C3+D3</f>
        <v>11</v>
      </c>
      <c r="F3">
        <f>COUNTIFS(Pronosticos!$D$4:$D$315,A3,Pronosticos!$G$4:$G$315,Puntuacion!$B$4)+COUNTIFS(Pronosticos!$D$4:$D$315,A3,Pronosticos!$G$4:$G$315,Puntuacion!$B$9)</f>
        <v>1</v>
      </c>
      <c r="G3">
        <f>COUNTIFS(Pronosticos!$D$4:$D$315,A3,Pronosticos!$G$4:$G$315,Puntuacion!$B$5)+COUNTIFS(Pronosticos!$D$4:$D$315,A3,Pronosticos!$G$4:$G$315,Puntuacion!$B$6)+COUNTIFS(Pronosticos!$D$4:$D$315,A3,Pronosticos!$G$4:$G$315,Puntuacion!$B$10)+COUNTIFS(Pronosticos!$D$4:$D$315,A3,Pronosticos!$G$4:$G$315,Puntuacion!$B$11)</f>
        <v>3</v>
      </c>
      <c r="H3">
        <f>COUNTIFS(Pronosticos!$D$4:$D$315,A3,Pronosticos!$G$4:$G$315,0)</f>
        <v>5</v>
      </c>
      <c r="I3">
        <f>IF(COUNTIF(Partidos!$H$4:$H$107,"Finalizado")=0,"",(F3+G3)/COUNTIF(Partidos!$H$4:$H$107,"Finalizado"))</f>
        <v>0.44444444444444442</v>
      </c>
      <c r="J3">
        <f>E3*1000000+F3*1000+(100-H3)</f>
        <v>11001095</v>
      </c>
      <c r="K3">
        <f>IF(AND(COUNTIFS(Partidos!$J$4:$J$107,"Octavos",Partidos!$H$4:$H$107,"Finalizado")=8,COUNTIFS(Partidos!$J$4:$J$107,"Octavos",Partidos!$H$4:$H$107,"Finalizado")&gt;0,SUMIFS(Pronosticos!$J$4:$J$315,Pronosticos!$D$4:$D$315,A3,Pronosticos!$I$4:$I$315,"Octavos")=8),Puntuacion!$B$14,0)</f>
        <v>0</v>
      </c>
      <c r="L3">
        <f>IF(AND(COUNTIFS(Partidos!$J$4:$J$107,"Cuartos",Partidos!$H$4:$H$107,"Finalizado")=4,COUNTIFS(Partidos!$J$4:$J$107,"Cuartos",Partidos!$H$4:$H$107,"Finalizado")&gt;0,SUMIFS(Pronosticos!$J$4:$J$315,Pronosticos!$D$4:$D$315,A3,Pronosticos!$I$4:$I$315,"Cuartos")=4),Puntuacion!$B$15,0)</f>
        <v>0</v>
      </c>
      <c r="M3">
        <f>IF(AND(COUNTIFS(Partidos!$J$4:$J$107,"Semifinal",Partidos!$H$4:$H$107,"Finalizado")=2,COUNTIFS(Partidos!$J$4:$J$107,"Semifinal",Partidos!$H$4:$H$107,"Finalizado")&gt;0,SUMIFS(Pronosticos!$J$4:$J$315,Pronosticos!$D$4:$D$315,A3,Pronosticos!$I$4:$I$315,"Semifinal")=2),Puntuacion!$B$16,0)</f>
        <v>0</v>
      </c>
    </row>
    <row r="4" spans="1:13" x14ac:dyDescent="0.3">
      <c r="A4" t="s">
        <v>264</v>
      </c>
      <c r="B4">
        <f>SUMIFS(Pronosticos!$G$4:$G$315,Pronosticos!$D$4:$D$315,A4)</f>
        <v>12</v>
      </c>
      <c r="C4">
        <f>K4+L4+M4</f>
        <v>0</v>
      </c>
      <c r="D4">
        <f>IF(AND(Resumen!$B$34&lt;&gt;"",Diego!$B$111&lt;&gt;"",Diego!$B$111=Resumen!$B$34),Puntuacion!$B$19,0)+IF(AND(Resumen!$B$35&lt;&gt;"",Diego!$B$112&lt;&gt;"",Diego!$B$112=Resumen!$B$35),Puntuacion!$B$19,0)+IF(AND(Resumen!$B$36&lt;&gt;"",Diego!$B$113&lt;&gt;"",Diego!$B$113=Resumen!$B$36),Puntuacion!$B$19,0)+IF(AND(Resumen!$B$37&lt;&gt;"",Diego!$B$114&lt;&gt;"",Diego!$B$114=Resumen!$B$37),Puntuacion!$B$19,0)+IF(AND(Resumen!$B$38&lt;&gt;"",Diego!$B$115&lt;&gt;"",Diego!$B$115=Resumen!$B$38),Puntuacion!$B$19,0)+IF(AND(Resumen!$B$39&lt;&gt;"",Diego!$B$116&lt;&gt;"",Diego!$B$116=Resumen!$B$39),Puntuacion!$B$19,0)+IF(AND(Resumen!$B$40&lt;&gt;"",Diego!$B$117&lt;&gt;"",Diego!$B$117=Resumen!$B$40),Puntuacion!$B$19,0)+IF(AND(Resumen!$B$41&lt;&gt;"",Diego!$B$118&lt;&gt;"",Diego!$B$118=Resumen!$B$41),Puntuacion!$B$19,0)</f>
        <v>0</v>
      </c>
      <c r="E4">
        <f>B4+C4+D4</f>
        <v>12</v>
      </c>
      <c r="F4">
        <f>COUNTIFS(Pronosticos!$D$4:$D$315,A4,Pronosticos!$G$4:$G$315,Puntuacion!$B$4)+COUNTIFS(Pronosticos!$D$4:$D$315,A4,Pronosticos!$G$4:$G$315,Puntuacion!$B$9)</f>
        <v>1</v>
      </c>
      <c r="G4">
        <f>COUNTIFS(Pronosticos!$D$4:$D$315,A4,Pronosticos!$G$4:$G$315,Puntuacion!$B$5)+COUNTIFS(Pronosticos!$D$4:$D$315,A4,Pronosticos!$G$4:$G$315,Puntuacion!$B$6)+COUNTIFS(Pronosticos!$D$4:$D$315,A4,Pronosticos!$G$4:$G$315,Puntuacion!$B$10)+COUNTIFS(Pronosticos!$D$4:$D$315,A4,Pronosticos!$G$4:$G$315,Puntuacion!$B$11)</f>
        <v>3</v>
      </c>
      <c r="H4">
        <f>COUNTIFS(Pronosticos!$D$4:$D$315,A4,Pronosticos!$G$4:$G$315,0)</f>
        <v>5</v>
      </c>
      <c r="I4">
        <f>IF(COUNTIF(Partidos!$H$4:$H$107,"Finalizado")=0,"",(F4+G4)/COUNTIF(Partidos!$H$4:$H$107,"Finalizado"))</f>
        <v>0.44444444444444442</v>
      </c>
      <c r="J4">
        <f>E4*1000000+F4*1000+(100-H4)</f>
        <v>12001095</v>
      </c>
      <c r="K4">
        <f>IF(AND(COUNTIFS(Partidos!$J$4:$J$107,"Octavos",Partidos!$H$4:$H$107,"Finalizado")=8,COUNTIFS(Partidos!$J$4:$J$107,"Octavos",Partidos!$H$4:$H$107,"Finalizado")&gt;0,SUMIFS(Pronosticos!$J$4:$J$315,Pronosticos!$D$4:$D$315,A4,Pronosticos!$I$4:$I$315,"Octavos")=8),Puntuacion!$B$14,0)</f>
        <v>0</v>
      </c>
      <c r="L4">
        <f>IF(AND(COUNTIFS(Partidos!$J$4:$J$107,"Cuartos",Partidos!$H$4:$H$107,"Finalizado")=4,COUNTIFS(Partidos!$J$4:$J$107,"Cuartos",Partidos!$H$4:$H$107,"Finalizado")&gt;0,SUMIFS(Pronosticos!$J$4:$J$315,Pronosticos!$D$4:$D$315,A4,Pronosticos!$I$4:$I$315,"Cuartos")=4),Puntuacion!$B$15,0)</f>
        <v>0</v>
      </c>
      <c r="M4">
        <f>IF(AND(COUNTIFS(Partidos!$J$4:$J$107,"Semifinal",Partidos!$H$4:$H$107,"Finalizado")=2,COUNTIFS(Partidos!$J$4:$J$107,"Semifinal",Partidos!$H$4:$H$107,"Finalizado")&gt;0,SUMIFS(Pronosticos!$J$4:$J$315,Pronosticos!$D$4:$D$315,A4,Pronosticos!$I$4:$I$315,"Semifinal")=2),Puntuacion!$B$16,0)</f>
        <v>0</v>
      </c>
    </row>
    <row r="6" spans="1:13" x14ac:dyDescent="0.3">
      <c r="A6" s="14" t="s">
        <v>40</v>
      </c>
      <c r="B6" s="14" t="s">
        <v>291</v>
      </c>
      <c r="C6" s="14" t="s">
        <v>292</v>
      </c>
      <c r="D6" s="14" t="s">
        <v>293</v>
      </c>
      <c r="E6" s="14" t="s">
        <v>294</v>
      </c>
      <c r="F6" s="14" t="s">
        <v>42</v>
      </c>
    </row>
    <row r="7" spans="1:13" x14ac:dyDescent="0.3">
      <c r="A7" t="str">
        <f>IFERROR(INDEX($A$2:$A$4,MATCH(LARGE($J$2:$J$4,1),$J$2:$J$4,0)),"")</f>
        <v>Diego</v>
      </c>
      <c r="B7">
        <f>IFERROR(INDEX($E$2:$E$4,MATCH(LARGE($J$2:$J$4,1),$J$2:$J$4,0)),"")</f>
        <v>12</v>
      </c>
      <c r="C7">
        <f>IFERROR(INDEX($F$2:$F$4,MATCH(LARGE($J$2:$J$4,1),$J$2:$J$4,0)),"")</f>
        <v>1</v>
      </c>
      <c r="D7">
        <f>IFERROR(INDEX($G$2:$G$4,MATCH(LARGE($J$2:$J$4,1),$J$2:$J$4,0)),"")</f>
        <v>3</v>
      </c>
      <c r="E7">
        <f>IFERROR(INDEX($H$2:$H$4,MATCH(LARGE($J$2:$J$4,1),$J$2:$J$4,0)),"")</f>
        <v>5</v>
      </c>
      <c r="F7">
        <f>IFERROR(INDEX($I$2:$I$4,MATCH(LARGE($J$2:$J$4,1),$J$2:$J$4,0)),"")</f>
        <v>0.44444444444444442</v>
      </c>
    </row>
    <row r="8" spans="1:13" x14ac:dyDescent="0.3">
      <c r="A8" t="str">
        <f>IFERROR(INDEX($A$2:$A$4,MATCH(LARGE($J$2:$J$4,2),$J$2:$J$4,0)),"")</f>
        <v>Álvaro</v>
      </c>
      <c r="B8">
        <f>IFERROR(INDEX($E$2:$E$4,MATCH(LARGE($J$2:$J$4,2),$J$2:$J$4,0)),"")</f>
        <v>11</v>
      </c>
      <c r="C8">
        <f>IFERROR(INDEX($F$2:$F$4,MATCH(LARGE($J$2:$J$4,2),$J$2:$J$4,0)),"")</f>
        <v>1</v>
      </c>
      <c r="D8">
        <f>IFERROR(INDEX($G$2:$G$4,MATCH(LARGE($J$2:$J$4,2),$J$2:$J$4,0)),"")</f>
        <v>3</v>
      </c>
      <c r="E8">
        <f>IFERROR(INDEX($H$2:$H$4,MATCH(LARGE($J$2:$J$4,2),$J$2:$J$4,0)),"")</f>
        <v>5</v>
      </c>
      <c r="F8">
        <f>IFERROR(INDEX($I$2:$I$4,MATCH(LARGE($J$2:$J$4,2),$J$2:$J$4,0)),"")</f>
        <v>0.44444444444444442</v>
      </c>
    </row>
    <row r="9" spans="1:13" x14ac:dyDescent="0.3">
      <c r="A9" t="str">
        <f>IFERROR(INDEX($A$2:$A$4,MATCH(LARGE($J$2:$J$4,3),$J$2:$J$4,0)),"")</f>
        <v>Álvaro</v>
      </c>
      <c r="B9">
        <f>IFERROR(INDEX($E$2:$E$4,MATCH(LARGE($J$2:$J$4,3),$J$2:$J$4,0)),"")</f>
        <v>11</v>
      </c>
      <c r="C9">
        <f>IFERROR(INDEX($F$2:$F$4,MATCH(LARGE($J$2:$J$4,3),$J$2:$J$4,0)),"")</f>
        <v>1</v>
      </c>
      <c r="D9">
        <f>IFERROR(INDEX($G$2:$G$4,MATCH(LARGE($J$2:$J$4,3),$J$2:$J$4,0)),"")</f>
        <v>3</v>
      </c>
      <c r="E9">
        <f>IFERROR(INDEX($H$2:$H$4,MATCH(LARGE($J$2:$J$4,3),$J$2:$J$4,0)),"")</f>
        <v>5</v>
      </c>
      <c r="F9">
        <f>IFERROR(INDEX($I$2:$I$4,MATCH(LARGE($J$2:$J$4,3),$J$2:$J$4,0)),"")</f>
        <v>0.44444444444444442</v>
      </c>
    </row>
    <row r="11" spans="1:13" x14ac:dyDescent="0.3">
      <c r="A11" t="s">
        <v>259</v>
      </c>
      <c r="B11" t="s">
        <v>54</v>
      </c>
      <c r="C11" t="s">
        <v>263</v>
      </c>
      <c r="D11" t="s">
        <v>264</v>
      </c>
    </row>
    <row r="12" spans="1:13" x14ac:dyDescent="0.3">
      <c r="A12">
        <v>1</v>
      </c>
      <c r="B12">
        <f>SUMIFS(Pronosticos!$G$4:$G$315,Pronosticos!$D$4:$D$315,"Álvaro",Pronosticos!$A$4:$A$315,"&lt;="&amp;$A12)</f>
        <v>2</v>
      </c>
      <c r="C12">
        <f>SUMIFS(Pronosticos!$G$4:$G$315,Pronosticos!$D$4:$D$315,"Papá",Pronosticos!$A$4:$A$315,"&lt;="&amp;$A12)</f>
        <v>2</v>
      </c>
      <c r="D12">
        <f>SUMIFS(Pronosticos!$G$4:$G$315,Pronosticos!$D$4:$D$315,"Diego",Pronosticos!$A$4:$A$315,"&lt;="&amp;$A12)</f>
        <v>5</v>
      </c>
    </row>
    <row r="13" spans="1:13" x14ac:dyDescent="0.3">
      <c r="A13">
        <v>2</v>
      </c>
      <c r="B13">
        <f>SUMIFS(Pronosticos!$G$4:$G$315,Pronosticos!$D$4:$D$315,"Álvaro",Pronosticos!$A$4:$A$315,"&lt;="&amp;$A13)</f>
        <v>2</v>
      </c>
      <c r="C13">
        <f>SUMIFS(Pronosticos!$G$4:$G$315,Pronosticos!$D$4:$D$315,"Papá",Pronosticos!$A$4:$A$315,"&lt;="&amp;$A13)</f>
        <v>7</v>
      </c>
      <c r="D13">
        <f>SUMIFS(Pronosticos!$G$4:$G$315,Pronosticos!$D$4:$D$315,"Diego",Pronosticos!$A$4:$A$315,"&lt;="&amp;$A13)</f>
        <v>5</v>
      </c>
    </row>
    <row r="14" spans="1:13" x14ac:dyDescent="0.3">
      <c r="A14">
        <v>3</v>
      </c>
      <c r="B14">
        <f>SUMIFS(Pronosticos!$G$4:$G$315,Pronosticos!$D$4:$D$315,"Álvaro",Pronosticos!$A$4:$A$315,"&lt;="&amp;$A14)</f>
        <v>2</v>
      </c>
      <c r="C14">
        <f>SUMIFS(Pronosticos!$G$4:$G$315,Pronosticos!$D$4:$D$315,"Papá",Pronosticos!$A$4:$A$315,"&lt;="&amp;$A14)</f>
        <v>7</v>
      </c>
      <c r="D14">
        <f>SUMIFS(Pronosticos!$G$4:$G$315,Pronosticos!$D$4:$D$315,"Diego",Pronosticos!$A$4:$A$315,"&lt;="&amp;$A14)</f>
        <v>5</v>
      </c>
    </row>
    <row r="15" spans="1:13" x14ac:dyDescent="0.3">
      <c r="A15">
        <v>4</v>
      </c>
      <c r="B15">
        <f>SUMIFS(Pronosticos!$G$4:$G$315,Pronosticos!$D$4:$D$315,"Álvaro",Pronosticos!$A$4:$A$315,"&lt;="&amp;$A15)</f>
        <v>2</v>
      </c>
      <c r="C15">
        <f>SUMIFS(Pronosticos!$G$4:$G$315,Pronosticos!$D$4:$D$315,"Papá",Pronosticos!$A$4:$A$315,"&lt;="&amp;$A15)</f>
        <v>7</v>
      </c>
      <c r="D15">
        <f>SUMIFS(Pronosticos!$G$4:$G$315,Pronosticos!$D$4:$D$315,"Diego",Pronosticos!$A$4:$A$315,"&lt;="&amp;$A15)</f>
        <v>5</v>
      </c>
    </row>
    <row r="16" spans="1:13" x14ac:dyDescent="0.3">
      <c r="A16">
        <v>5</v>
      </c>
      <c r="B16">
        <f>SUMIFS(Pronosticos!$G$4:$G$315,Pronosticos!$D$4:$D$315,"Álvaro",Pronosticos!$A$4:$A$315,"&lt;="&amp;$A16)</f>
        <v>2</v>
      </c>
      <c r="C16">
        <f>SUMIFS(Pronosticos!$G$4:$G$315,Pronosticos!$D$4:$D$315,"Papá",Pronosticos!$A$4:$A$315,"&lt;="&amp;$A16)</f>
        <v>7</v>
      </c>
      <c r="D16">
        <f>SUMIFS(Pronosticos!$G$4:$G$315,Pronosticos!$D$4:$D$315,"Diego",Pronosticos!$A$4:$A$315,"&lt;="&amp;$A16)</f>
        <v>5</v>
      </c>
    </row>
    <row r="17" spans="1:18" x14ac:dyDescent="0.3">
      <c r="A17">
        <v>6</v>
      </c>
      <c r="B17">
        <f>SUMIFS(Pronosticos!$G$4:$G$315,Pronosticos!$D$4:$D$315,"Álvaro",Pronosticos!$A$4:$A$315,"&lt;="&amp;$A17)</f>
        <v>7</v>
      </c>
      <c r="C17">
        <f>SUMIFS(Pronosticos!$G$4:$G$315,Pronosticos!$D$4:$D$315,"Papá",Pronosticos!$A$4:$A$315,"&lt;="&amp;$A17)</f>
        <v>7</v>
      </c>
      <c r="D17">
        <f>SUMIFS(Pronosticos!$G$4:$G$315,Pronosticos!$D$4:$D$315,"Diego",Pronosticos!$A$4:$A$315,"&lt;="&amp;$A17)</f>
        <v>8</v>
      </c>
    </row>
    <row r="18" spans="1:18" x14ac:dyDescent="0.3">
      <c r="A18">
        <v>7</v>
      </c>
      <c r="B18">
        <f>SUMIFS(Pronosticos!$G$4:$G$315,Pronosticos!$D$4:$D$315,"Álvaro",Pronosticos!$A$4:$A$315,"&lt;="&amp;$A18)</f>
        <v>9</v>
      </c>
      <c r="C18">
        <f>SUMIFS(Pronosticos!$G$4:$G$315,Pronosticos!$D$4:$D$315,"Papá",Pronosticos!$A$4:$A$315,"&lt;="&amp;$A18)</f>
        <v>9</v>
      </c>
      <c r="D18">
        <f>SUMIFS(Pronosticos!$G$4:$G$315,Pronosticos!$D$4:$D$315,"Diego",Pronosticos!$A$4:$A$315,"&lt;="&amp;$A18)</f>
        <v>10</v>
      </c>
    </row>
    <row r="19" spans="1:18" x14ac:dyDescent="0.3">
      <c r="A19">
        <v>8</v>
      </c>
      <c r="B19">
        <f>SUMIFS(Pronosticos!$G$4:$G$315,Pronosticos!$D$4:$D$315,"Álvaro",Pronosticos!$A$4:$A$315,"&lt;="&amp;$A19)</f>
        <v>9</v>
      </c>
      <c r="C19">
        <f>SUMIFS(Pronosticos!$G$4:$G$315,Pronosticos!$D$4:$D$315,"Papá",Pronosticos!$A$4:$A$315,"&lt;="&amp;$A19)</f>
        <v>9</v>
      </c>
      <c r="D19">
        <f>SUMIFS(Pronosticos!$G$4:$G$315,Pronosticos!$D$4:$D$315,"Diego",Pronosticos!$A$4:$A$315,"&lt;="&amp;$A19)</f>
        <v>10</v>
      </c>
    </row>
    <row r="20" spans="1:18" x14ac:dyDescent="0.3">
      <c r="A20">
        <v>9</v>
      </c>
      <c r="B20">
        <f>SUMIFS(Pronosticos!$G$4:$G$315,Pronosticos!$D$4:$D$315,"Álvaro",Pronosticos!$A$4:$A$315,"&lt;="&amp;$A20)</f>
        <v>11</v>
      </c>
      <c r="C20">
        <f>SUMIFS(Pronosticos!$G$4:$G$315,Pronosticos!$D$4:$D$315,"Papá",Pronosticos!$A$4:$A$315,"&lt;="&amp;$A20)</f>
        <v>11</v>
      </c>
      <c r="D20">
        <f>SUMIFS(Pronosticos!$G$4:$G$315,Pronosticos!$D$4:$D$315,"Diego",Pronosticos!$A$4:$A$315,"&lt;="&amp;$A20)</f>
        <v>12</v>
      </c>
    </row>
    <row r="21" spans="1:18" x14ac:dyDescent="0.3">
      <c r="A21">
        <v>10</v>
      </c>
      <c r="B21">
        <f>SUMIFS(Pronosticos!$G$4:$G$315,Pronosticos!$D$4:$D$315,"Álvaro",Pronosticos!$A$4:$A$315,"&lt;="&amp;$A21)</f>
        <v>11</v>
      </c>
      <c r="C21">
        <f>SUMIFS(Pronosticos!$G$4:$G$315,Pronosticos!$D$4:$D$315,"Papá",Pronosticos!$A$4:$A$315,"&lt;="&amp;$A21)</f>
        <v>11</v>
      </c>
      <c r="D21">
        <f>SUMIFS(Pronosticos!$G$4:$G$315,Pronosticos!$D$4:$D$315,"Diego",Pronosticos!$A$4:$A$315,"&lt;="&amp;$A21)</f>
        <v>12</v>
      </c>
    </row>
    <row r="22" spans="1:18" x14ac:dyDescent="0.3">
      <c r="A22">
        <v>11</v>
      </c>
      <c r="B22">
        <f>SUMIFS(Pronosticos!$G$4:$G$315,Pronosticos!$D$4:$D$315,"Álvaro",Pronosticos!$A$4:$A$315,"&lt;="&amp;$A22)</f>
        <v>11</v>
      </c>
      <c r="C22">
        <f>SUMIFS(Pronosticos!$G$4:$G$315,Pronosticos!$D$4:$D$315,"Papá",Pronosticos!$A$4:$A$315,"&lt;="&amp;$A22)</f>
        <v>11</v>
      </c>
      <c r="D22">
        <f>SUMIFS(Pronosticos!$G$4:$G$315,Pronosticos!$D$4:$D$315,"Diego",Pronosticos!$A$4:$A$315,"&lt;="&amp;$A22)</f>
        <v>12</v>
      </c>
    </row>
    <row r="23" spans="1:18" x14ac:dyDescent="0.3">
      <c r="A23">
        <v>12</v>
      </c>
      <c r="B23">
        <f>SUMIFS(Pronosticos!$G$4:$G$315,Pronosticos!$D$4:$D$315,"Álvaro",Pronosticos!$A$4:$A$315,"&lt;="&amp;$A23)</f>
        <v>11</v>
      </c>
      <c r="C23">
        <f>SUMIFS(Pronosticos!$G$4:$G$315,Pronosticos!$D$4:$D$315,"Papá",Pronosticos!$A$4:$A$315,"&lt;="&amp;$A23)</f>
        <v>11</v>
      </c>
      <c r="D23">
        <f>SUMIFS(Pronosticos!$G$4:$G$315,Pronosticos!$D$4:$D$315,"Diego",Pronosticos!$A$4:$A$315,"&lt;="&amp;$A23)</f>
        <v>12</v>
      </c>
    </row>
    <row r="24" spans="1:18" x14ac:dyDescent="0.3">
      <c r="A24">
        <v>13</v>
      </c>
      <c r="B24">
        <f>SUMIFS(Pronosticos!$G$4:$G$315,Pronosticos!$D$4:$D$315,"Álvaro",Pronosticos!$A$4:$A$315,"&lt;="&amp;$A24)</f>
        <v>11</v>
      </c>
      <c r="C24">
        <f>SUMIFS(Pronosticos!$G$4:$G$315,Pronosticos!$D$4:$D$315,"Papá",Pronosticos!$A$4:$A$315,"&lt;="&amp;$A24)</f>
        <v>11</v>
      </c>
      <c r="D24">
        <f>SUMIFS(Pronosticos!$G$4:$G$315,Pronosticos!$D$4:$D$315,"Diego",Pronosticos!$A$4:$A$315,"&lt;="&amp;$A24)</f>
        <v>12</v>
      </c>
    </row>
    <row r="25" spans="1:18" x14ac:dyDescent="0.3">
      <c r="A25">
        <v>14</v>
      </c>
      <c r="B25">
        <f>SUMIFS(Pronosticos!$G$4:$G$315,Pronosticos!$D$4:$D$315,"Álvaro",Pronosticos!$A$4:$A$315,"&lt;="&amp;$A25)</f>
        <v>11</v>
      </c>
      <c r="C25">
        <f>SUMIFS(Pronosticos!$G$4:$G$315,Pronosticos!$D$4:$D$315,"Papá",Pronosticos!$A$4:$A$315,"&lt;="&amp;$A25)</f>
        <v>11</v>
      </c>
      <c r="D25">
        <f>SUMIFS(Pronosticos!$G$4:$G$315,Pronosticos!$D$4:$D$315,"Diego",Pronosticos!$A$4:$A$315,"&lt;="&amp;$A25)</f>
        <v>12</v>
      </c>
    </row>
    <row r="26" spans="1:18" x14ac:dyDescent="0.3">
      <c r="A26">
        <v>15</v>
      </c>
      <c r="B26">
        <f>SUMIFS(Pronosticos!$G$4:$G$315,Pronosticos!$D$4:$D$315,"Álvaro",Pronosticos!$A$4:$A$315,"&lt;="&amp;$A26)</f>
        <v>11</v>
      </c>
      <c r="C26">
        <f>SUMIFS(Pronosticos!$G$4:$G$315,Pronosticos!$D$4:$D$315,"Papá",Pronosticos!$A$4:$A$315,"&lt;="&amp;$A26)</f>
        <v>11</v>
      </c>
      <c r="D26">
        <f>SUMIFS(Pronosticos!$G$4:$G$315,Pronosticos!$D$4:$D$315,"Diego",Pronosticos!$A$4:$A$315,"&lt;="&amp;$A26)</f>
        <v>12</v>
      </c>
    </row>
    <row r="28" spans="1:18" x14ac:dyDescent="0.3">
      <c r="A28" t="s">
        <v>40</v>
      </c>
      <c r="B28" t="s">
        <v>296</v>
      </c>
      <c r="C28" t="s">
        <v>297</v>
      </c>
      <c r="D28" t="s">
        <v>298</v>
      </c>
      <c r="E28" t="s">
        <v>299</v>
      </c>
      <c r="F28" t="s">
        <v>300</v>
      </c>
      <c r="G28" t="s">
        <v>301</v>
      </c>
      <c r="H28" t="s">
        <v>302</v>
      </c>
      <c r="I28" t="s">
        <v>303</v>
      </c>
      <c r="J28" t="s">
        <v>304</v>
      </c>
      <c r="K28" t="s">
        <v>305</v>
      </c>
      <c r="L28" t="s">
        <v>306</v>
      </c>
      <c r="M28" t="s">
        <v>307</v>
      </c>
      <c r="N28" t="s">
        <v>308</v>
      </c>
      <c r="O28" t="s">
        <v>309</v>
      </c>
      <c r="P28" t="s">
        <v>310</v>
      </c>
      <c r="Q28" t="s">
        <v>311</v>
      </c>
      <c r="R28" t="s">
        <v>312</v>
      </c>
    </row>
    <row r="29" spans="1:18" x14ac:dyDescent="0.3">
      <c r="A29" t="str">
        <f>A2</f>
        <v>Álvaro</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2</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0</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7</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0</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2</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0</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0</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0</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0</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0</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0</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0</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0</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0</v>
      </c>
      <c r="P29">
        <f>SUMIFS(Pronosticos!$G$4:$G$315,Pronosticos!$D$4:$D$315,A2,Pronosticos!$A$4:$A$315,97)+SUMIFS(Pronosticos!$G$4:$G$315,Pronosticos!$D$4:$D$315,A2,Pronosticos!$A$4:$A$315,98)+SUMIFS(Pronosticos!$G$4:$G$315,Pronosticos!$D$4:$D$315,A2,Pronosticos!$A$4:$A$315,99)+SUMIFS(Pronosticos!$G$4:$G$315,Pronosticos!$D$4:$D$315,A2,Pronosticos!$A$4:$A$315,100)</f>
        <v>0</v>
      </c>
      <c r="Q29">
        <f>SUMIFS(Pronosticos!$G$4:$G$315,Pronosticos!$D$4:$D$315,A2,Pronosticos!$A$4:$A$315,101)+SUMIFS(Pronosticos!$G$4:$G$315,Pronosticos!$D$4:$D$315,A2,Pronosticos!$A$4:$A$315,102)</f>
        <v>0</v>
      </c>
      <c r="R29">
        <f>SUMIFS(Pronosticos!$G$4:$G$315,Pronosticos!$D$4:$D$315,A2,Pronosticos!$A$4:$A$315,103)+SUMIFS(Pronosticos!$G$4:$G$315,Pronosticos!$D$4:$D$315,A2,Pronosticos!$A$4:$A$315,104)</f>
        <v>0</v>
      </c>
    </row>
    <row r="30" spans="1:18" x14ac:dyDescent="0.3">
      <c r="A30" t="str">
        <f>A3</f>
        <v>Papá</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7</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0</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2</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0</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2</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0</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0</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0</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0</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0</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0</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0</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0</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0</v>
      </c>
      <c r="P30">
        <f>SUMIFS(Pronosticos!$G$4:$G$315,Pronosticos!$D$4:$D$315,A3,Pronosticos!$A$4:$A$315,97)+SUMIFS(Pronosticos!$G$4:$G$315,Pronosticos!$D$4:$D$315,A3,Pronosticos!$A$4:$A$315,98)+SUMIFS(Pronosticos!$G$4:$G$315,Pronosticos!$D$4:$D$315,A3,Pronosticos!$A$4:$A$315,99)+SUMIFS(Pronosticos!$G$4:$G$315,Pronosticos!$D$4:$D$315,A3,Pronosticos!$A$4:$A$315,100)</f>
        <v>0</v>
      </c>
      <c r="Q30">
        <f>SUMIFS(Pronosticos!$G$4:$G$315,Pronosticos!$D$4:$D$315,A3,Pronosticos!$A$4:$A$315,101)+SUMIFS(Pronosticos!$G$4:$G$315,Pronosticos!$D$4:$D$315,A3,Pronosticos!$A$4:$A$315,102)</f>
        <v>0</v>
      </c>
      <c r="R30">
        <f>SUMIFS(Pronosticos!$G$4:$G$315,Pronosticos!$D$4:$D$315,A3,Pronosticos!$A$4:$A$315,103)+SUMIFS(Pronosticos!$G$4:$G$315,Pronosticos!$D$4:$D$315,A3,Pronosticos!$A$4:$A$315,104)</f>
        <v>0</v>
      </c>
    </row>
    <row r="31" spans="1:18" x14ac:dyDescent="0.3">
      <c r="A31" t="str">
        <f>A4</f>
        <v>Diego</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5</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0</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5</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0</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2</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0</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0</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0</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0</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0</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0</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0</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0</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0</v>
      </c>
      <c r="P31">
        <f>SUMIFS(Pronosticos!$G$4:$G$315,Pronosticos!$D$4:$D$315,A4,Pronosticos!$A$4:$A$315,97)+SUMIFS(Pronosticos!$G$4:$G$315,Pronosticos!$D$4:$D$315,A4,Pronosticos!$A$4:$A$315,98)+SUMIFS(Pronosticos!$G$4:$G$315,Pronosticos!$D$4:$D$315,A4,Pronosticos!$A$4:$A$315,99)+SUMIFS(Pronosticos!$G$4:$G$315,Pronosticos!$D$4:$D$315,A4,Pronosticos!$A$4:$A$315,100)</f>
        <v>0</v>
      </c>
      <c r="Q31">
        <f>SUMIFS(Pronosticos!$G$4:$G$315,Pronosticos!$D$4:$D$315,A4,Pronosticos!$A$4:$A$315,101)+SUMIFS(Pronosticos!$G$4:$G$315,Pronosticos!$D$4:$D$315,A4,Pronosticos!$A$4:$A$315,102)</f>
        <v>0</v>
      </c>
      <c r="R31">
        <f>SUMIFS(Pronosticos!$G$4:$G$315,Pronosticos!$D$4:$D$315,A4,Pronosticos!$A$4:$A$315,103)+SUMIFS(Pronosticos!$G$4:$G$315,Pronosticos!$D$4:$D$315,A4,Pronosticos!$A$4:$A$315,104)</f>
        <v>0</v>
      </c>
    </row>
    <row r="33" spans="1:5" ht="28.8" x14ac:dyDescent="0.3">
      <c r="A33" s="14" t="s">
        <v>88</v>
      </c>
      <c r="B33" s="14" t="s">
        <v>313</v>
      </c>
      <c r="C33" s="14" t="s">
        <v>314</v>
      </c>
    </row>
    <row r="34" spans="1:5" x14ac:dyDescent="0.3">
      <c r="A34">
        <v>1</v>
      </c>
      <c r="B34" t="str">
        <f>IFERROR(INDEX($A$2:$A$4,MATCH(C34,B29:B31,0)),"")</f>
        <v>Papá</v>
      </c>
      <c r="C34">
        <f>MAX(B29:B31)</f>
        <v>7</v>
      </c>
    </row>
    <row r="35" spans="1:5" x14ac:dyDescent="0.3">
      <c r="A35">
        <v>2</v>
      </c>
      <c r="B35" t="str">
        <f>IFERROR(INDEX($A$2:$A$4,MATCH(C35,C29:C31,0)),"")</f>
        <v>Álvaro</v>
      </c>
      <c r="C35">
        <f>MAX(C29:C31)</f>
        <v>0</v>
      </c>
    </row>
    <row r="36" spans="1:5" x14ac:dyDescent="0.3">
      <c r="A36">
        <v>3</v>
      </c>
      <c r="B36" t="str">
        <f>IFERROR(INDEX($A$2:$A$4,MATCH(C36,D29:D31,0)),"")</f>
        <v>Álvaro</v>
      </c>
      <c r="C36">
        <f>MAX(D29:D31)</f>
        <v>7</v>
      </c>
    </row>
    <row r="37" spans="1:5" x14ac:dyDescent="0.3">
      <c r="A37">
        <v>4</v>
      </c>
      <c r="B37" t="str">
        <f>IFERROR(INDEX($A$2:$A$4,MATCH(C37,E29:E31,0)),"")</f>
        <v>Álvaro</v>
      </c>
      <c r="C37">
        <f>MAX(E29:E31)</f>
        <v>0</v>
      </c>
    </row>
    <row r="38" spans="1:5" x14ac:dyDescent="0.3">
      <c r="A38">
        <v>5</v>
      </c>
      <c r="B38" t="str">
        <f>IFERROR(INDEX($A$2:$A$4,MATCH(C38,F29:F31,0)),"")</f>
        <v>Álvaro</v>
      </c>
      <c r="C38">
        <f>MAX(F29:F31)</f>
        <v>2</v>
      </c>
    </row>
    <row r="39" spans="1:5" x14ac:dyDescent="0.3">
      <c r="A39">
        <v>6</v>
      </c>
      <c r="B39" t="str">
        <f>IFERROR(INDEX($A$2:$A$4,MATCH(C39,G29:G31,0)),"")</f>
        <v>Álvaro</v>
      </c>
      <c r="C39">
        <f>MAX(G29:G31)</f>
        <v>0</v>
      </c>
    </row>
    <row r="40" spans="1:5" x14ac:dyDescent="0.3">
      <c r="A40">
        <v>7</v>
      </c>
      <c r="B40" t="str">
        <f>IFERROR(INDEX($A$2:$A$4,MATCH(C40,H29:H31,0)),"")</f>
        <v>Álvaro</v>
      </c>
      <c r="C40">
        <f>MAX(H29:H31)</f>
        <v>0</v>
      </c>
    </row>
    <row r="41" spans="1:5" x14ac:dyDescent="0.3">
      <c r="A41">
        <v>8</v>
      </c>
      <c r="B41" t="str">
        <f>IFERROR(INDEX($A$2:$A$4,MATCH(C41,I29:I31,0)),"")</f>
        <v>Álvaro</v>
      </c>
      <c r="C41">
        <f>MAX(I29:I31)</f>
        <v>0</v>
      </c>
    </row>
    <row r="42" spans="1:5" x14ac:dyDescent="0.3">
      <c r="A42">
        <v>9</v>
      </c>
      <c r="B42" t="str">
        <f>IFERROR(INDEX($A$2:$A$4,MATCH(C42,J29:J31,0)),"")</f>
        <v>Álvaro</v>
      </c>
      <c r="C42">
        <f>MAX(J29:J31)</f>
        <v>0</v>
      </c>
    </row>
    <row r="43" spans="1:5" x14ac:dyDescent="0.3">
      <c r="A43">
        <v>10</v>
      </c>
      <c r="B43" t="str">
        <f>IFERROR(INDEX($A$2:$A$4,MATCH(C43,K29:K31,0)),"")</f>
        <v>Álvaro</v>
      </c>
      <c r="C43">
        <f>MAX(K29:K31)</f>
        <v>0</v>
      </c>
    </row>
    <row r="44" spans="1:5" x14ac:dyDescent="0.3">
      <c r="A44">
        <v>11</v>
      </c>
      <c r="B44" t="str">
        <f>IFERROR(INDEX($A$2:$A$4,MATCH(C44,L29:L31,0)),"")</f>
        <v>Álvaro</v>
      </c>
      <c r="C44">
        <f>MAX(L29:L31)</f>
        <v>0</v>
      </c>
    </row>
    <row r="45" spans="1:5" x14ac:dyDescent="0.3">
      <c r="A45">
        <v>12</v>
      </c>
      <c r="B45" t="str">
        <f>IFERROR(INDEX($A$2:$A$4,MATCH(C45,M29:M31,0)),"")</f>
        <v>Álvaro</v>
      </c>
      <c r="C45">
        <f>MAX(M29:M31)</f>
        <v>0</v>
      </c>
    </row>
    <row r="47" spans="1:5" x14ac:dyDescent="0.3">
      <c r="A47" s="14" t="s">
        <v>40</v>
      </c>
      <c r="B47" s="14" t="s">
        <v>41</v>
      </c>
      <c r="C47" s="14" t="s">
        <v>42</v>
      </c>
      <c r="D47" s="14" t="s">
        <v>43</v>
      </c>
      <c r="E47" s="14" t="s">
        <v>44</v>
      </c>
    </row>
    <row r="48" spans="1:5" x14ac:dyDescent="0.3">
      <c r="A48" t="str">
        <f>$A$7</f>
        <v>Diego</v>
      </c>
      <c r="B48">
        <f>$B$7</f>
        <v>12</v>
      </c>
      <c r="C48">
        <f>$C$7</f>
        <v>1</v>
      </c>
      <c r="D48">
        <f>$D$7</f>
        <v>3</v>
      </c>
      <c r="E48">
        <f>$E$7</f>
        <v>5</v>
      </c>
    </row>
    <row r="49" spans="1:5" x14ac:dyDescent="0.3">
      <c r="A49" t="str">
        <f>$A$8</f>
        <v>Álvaro</v>
      </c>
      <c r="B49">
        <f>$B$8</f>
        <v>11</v>
      </c>
      <c r="C49">
        <f>$C$8</f>
        <v>1</v>
      </c>
      <c r="D49">
        <f>$D$8</f>
        <v>3</v>
      </c>
      <c r="E49">
        <f>$E$8</f>
        <v>5</v>
      </c>
    </row>
    <row r="50" spans="1:5" x14ac:dyDescent="0.3">
      <c r="A50" t="str">
        <f>$A$9</f>
        <v>Álvaro</v>
      </c>
      <c r="B50">
        <f>$B$9</f>
        <v>11</v>
      </c>
      <c r="C50">
        <f>$C$9</f>
        <v>1</v>
      </c>
      <c r="D50">
        <f>$D$9</f>
        <v>3</v>
      </c>
      <c r="E50">
        <f>$E$9</f>
        <v>5</v>
      </c>
    </row>
    <row r="52" spans="1:5" x14ac:dyDescent="0.3">
      <c r="A52" t="s">
        <v>315</v>
      </c>
      <c r="B52" s="21" t="str">
        <f>$A$7</f>
        <v>Diego</v>
      </c>
      <c r="C52" s="21" t="str">
        <f>$A$8</f>
        <v>Álvaro</v>
      </c>
      <c r="D52" s="21" t="str">
        <f>$A$9</f>
        <v>Álvaro</v>
      </c>
    </row>
    <row r="53" spans="1:5" x14ac:dyDescent="0.3">
      <c r="A53">
        <v>1</v>
      </c>
      <c r="B53">
        <f>SUMIFS(Pronosticos!$G$4:$G$315,Pronosticos!$D$4:$D$315,$A$7,Pronosticos!$A$4:$A$315,"&lt;="&amp;$A53)</f>
        <v>5</v>
      </c>
      <c r="C53">
        <f>SUMIFS(Pronosticos!$G$4:$G$315,Pronosticos!$D$4:$D$315,$A$8,Pronosticos!$A$4:$A$315,"&lt;="&amp;$A53)</f>
        <v>2</v>
      </c>
      <c r="D53">
        <f>SUMIFS(Pronosticos!$G$4:$G$315,Pronosticos!$D$4:$D$315,$A$9,Pronosticos!$A$4:$A$315,"&lt;="&amp;$A53)</f>
        <v>2</v>
      </c>
    </row>
    <row r="54" spans="1:5" x14ac:dyDescent="0.3">
      <c r="A54">
        <v>2</v>
      </c>
      <c r="B54">
        <f>SUMIFS(Pronosticos!$G$4:$G$315,Pronosticos!$D$4:$D$315,$A$7,Pronosticos!$A$4:$A$315,"&lt;="&amp;$A54)</f>
        <v>5</v>
      </c>
      <c r="C54">
        <f>SUMIFS(Pronosticos!$G$4:$G$315,Pronosticos!$D$4:$D$315,$A$8,Pronosticos!$A$4:$A$315,"&lt;="&amp;$A54)</f>
        <v>2</v>
      </c>
      <c r="D54">
        <f>SUMIFS(Pronosticos!$G$4:$G$315,Pronosticos!$D$4:$D$315,$A$9,Pronosticos!$A$4:$A$315,"&lt;="&amp;$A54)</f>
        <v>2</v>
      </c>
    </row>
    <row r="55" spans="1:5" x14ac:dyDescent="0.3">
      <c r="A55">
        <v>3</v>
      </c>
      <c r="B55">
        <f>SUMIFS(Pronosticos!$G$4:$G$315,Pronosticos!$D$4:$D$315,$A$7,Pronosticos!$A$4:$A$315,"&lt;="&amp;$A55)</f>
        <v>5</v>
      </c>
      <c r="C55">
        <f>SUMIFS(Pronosticos!$G$4:$G$315,Pronosticos!$D$4:$D$315,$A$8,Pronosticos!$A$4:$A$315,"&lt;="&amp;$A55)</f>
        <v>2</v>
      </c>
      <c r="D55">
        <f>SUMIFS(Pronosticos!$G$4:$G$315,Pronosticos!$D$4:$D$315,$A$9,Pronosticos!$A$4:$A$315,"&lt;="&amp;$A55)</f>
        <v>2</v>
      </c>
    </row>
    <row r="56" spans="1:5" x14ac:dyDescent="0.3">
      <c r="A56">
        <v>4</v>
      </c>
      <c r="B56">
        <f>SUMIFS(Pronosticos!$G$4:$G$315,Pronosticos!$D$4:$D$315,$A$7,Pronosticos!$A$4:$A$315,"&lt;="&amp;$A56)</f>
        <v>5</v>
      </c>
      <c r="C56">
        <f>SUMIFS(Pronosticos!$G$4:$G$315,Pronosticos!$D$4:$D$315,$A$8,Pronosticos!$A$4:$A$315,"&lt;="&amp;$A56)</f>
        <v>2</v>
      </c>
      <c r="D56">
        <f>SUMIFS(Pronosticos!$G$4:$G$315,Pronosticos!$D$4:$D$315,$A$9,Pronosticos!$A$4:$A$315,"&lt;="&amp;$A56)</f>
        <v>2</v>
      </c>
    </row>
    <row r="57" spans="1:5" x14ac:dyDescent="0.3">
      <c r="A57">
        <v>5</v>
      </c>
      <c r="B57">
        <f>SUMIFS(Pronosticos!$G$4:$G$315,Pronosticos!$D$4:$D$315,$A$7,Pronosticos!$A$4:$A$315,"&lt;="&amp;$A57)</f>
        <v>5</v>
      </c>
      <c r="C57">
        <f>SUMIFS(Pronosticos!$G$4:$G$315,Pronosticos!$D$4:$D$315,$A$8,Pronosticos!$A$4:$A$315,"&lt;="&amp;$A57)</f>
        <v>2</v>
      </c>
      <c r="D57">
        <f>SUMIFS(Pronosticos!$G$4:$G$315,Pronosticos!$D$4:$D$315,$A$9,Pronosticos!$A$4:$A$315,"&lt;="&amp;$A57)</f>
        <v>2</v>
      </c>
    </row>
    <row r="58" spans="1:5" x14ac:dyDescent="0.3">
      <c r="A58">
        <v>6</v>
      </c>
      <c r="B58">
        <f>SUMIFS(Pronosticos!$G$4:$G$315,Pronosticos!$D$4:$D$315,$A$7,Pronosticos!$A$4:$A$315,"&lt;="&amp;$A58)</f>
        <v>8</v>
      </c>
      <c r="C58">
        <f>SUMIFS(Pronosticos!$G$4:$G$315,Pronosticos!$D$4:$D$315,$A$8,Pronosticos!$A$4:$A$315,"&lt;="&amp;$A58)</f>
        <v>7</v>
      </c>
      <c r="D58">
        <f>SUMIFS(Pronosticos!$G$4:$G$315,Pronosticos!$D$4:$D$315,$A$9,Pronosticos!$A$4:$A$315,"&lt;="&amp;$A58)</f>
        <v>7</v>
      </c>
    </row>
    <row r="59" spans="1:5" x14ac:dyDescent="0.3">
      <c r="A59">
        <v>7</v>
      </c>
      <c r="B59">
        <f>SUMIFS(Pronosticos!$G$4:$G$315,Pronosticos!$D$4:$D$315,$A$7,Pronosticos!$A$4:$A$315,"&lt;="&amp;$A59)</f>
        <v>10</v>
      </c>
      <c r="C59">
        <f>SUMIFS(Pronosticos!$G$4:$G$315,Pronosticos!$D$4:$D$315,$A$8,Pronosticos!$A$4:$A$315,"&lt;="&amp;$A59)</f>
        <v>9</v>
      </c>
      <c r="D59">
        <f>SUMIFS(Pronosticos!$G$4:$G$315,Pronosticos!$D$4:$D$315,$A$9,Pronosticos!$A$4:$A$315,"&lt;="&amp;$A59)</f>
        <v>9</v>
      </c>
    </row>
    <row r="60" spans="1:5" x14ac:dyDescent="0.3">
      <c r="A60">
        <v>8</v>
      </c>
      <c r="B60">
        <f>SUMIFS(Pronosticos!$G$4:$G$315,Pronosticos!$D$4:$D$315,$A$7,Pronosticos!$A$4:$A$315,"&lt;="&amp;$A60)</f>
        <v>10</v>
      </c>
      <c r="C60">
        <f>SUMIFS(Pronosticos!$G$4:$G$315,Pronosticos!$D$4:$D$315,$A$8,Pronosticos!$A$4:$A$315,"&lt;="&amp;$A60)</f>
        <v>9</v>
      </c>
      <c r="D60">
        <f>SUMIFS(Pronosticos!$G$4:$G$315,Pronosticos!$D$4:$D$315,$A$9,Pronosticos!$A$4:$A$315,"&lt;="&amp;$A60)</f>
        <v>9</v>
      </c>
    </row>
    <row r="61" spans="1:5" x14ac:dyDescent="0.3">
      <c r="A61">
        <v>9</v>
      </c>
      <c r="B61">
        <f>SUMIFS(Pronosticos!$G$4:$G$315,Pronosticos!$D$4:$D$315,$A$7,Pronosticos!$A$4:$A$315,"&lt;="&amp;$A61)</f>
        <v>12</v>
      </c>
      <c r="C61">
        <f>SUMIFS(Pronosticos!$G$4:$G$315,Pronosticos!$D$4:$D$315,$A$8,Pronosticos!$A$4:$A$315,"&lt;="&amp;$A61)</f>
        <v>11</v>
      </c>
      <c r="D61">
        <f>SUMIFS(Pronosticos!$G$4:$G$315,Pronosticos!$D$4:$D$315,$A$9,Pronosticos!$A$4:$A$315,"&lt;="&amp;$A61)</f>
        <v>11</v>
      </c>
    </row>
    <row r="62" spans="1:5" x14ac:dyDescent="0.3">
      <c r="A62">
        <v>10</v>
      </c>
      <c r="B62">
        <f>SUMIFS(Pronosticos!$G$4:$G$315,Pronosticos!$D$4:$D$315,$A$7,Pronosticos!$A$4:$A$315,"&lt;="&amp;$A62)</f>
        <v>12</v>
      </c>
      <c r="C62">
        <f>SUMIFS(Pronosticos!$G$4:$G$315,Pronosticos!$D$4:$D$315,$A$8,Pronosticos!$A$4:$A$315,"&lt;="&amp;$A62)</f>
        <v>11</v>
      </c>
      <c r="D62">
        <f>SUMIFS(Pronosticos!$G$4:$G$315,Pronosticos!$D$4:$D$315,$A$9,Pronosticos!$A$4:$A$315,"&lt;="&amp;$A62)</f>
        <v>11</v>
      </c>
    </row>
    <row r="63" spans="1:5" x14ac:dyDescent="0.3">
      <c r="A63">
        <v>11</v>
      </c>
      <c r="B63">
        <f>SUMIFS(Pronosticos!$G$4:$G$315,Pronosticos!$D$4:$D$315,$A$7,Pronosticos!$A$4:$A$315,"&lt;="&amp;$A63)</f>
        <v>12</v>
      </c>
      <c r="C63">
        <f>SUMIFS(Pronosticos!$G$4:$G$315,Pronosticos!$D$4:$D$315,$A$8,Pronosticos!$A$4:$A$315,"&lt;="&amp;$A63)</f>
        <v>11</v>
      </c>
      <c r="D63">
        <f>SUMIFS(Pronosticos!$G$4:$G$315,Pronosticos!$D$4:$D$315,$A$9,Pronosticos!$A$4:$A$315,"&lt;="&amp;$A63)</f>
        <v>11</v>
      </c>
    </row>
    <row r="64" spans="1:5" x14ac:dyDescent="0.3">
      <c r="A64">
        <v>12</v>
      </c>
      <c r="B64">
        <f>SUMIFS(Pronosticos!$G$4:$G$315,Pronosticos!$D$4:$D$315,$A$7,Pronosticos!$A$4:$A$315,"&lt;="&amp;$A64)</f>
        <v>12</v>
      </c>
      <c r="C64">
        <f>SUMIFS(Pronosticos!$G$4:$G$315,Pronosticos!$D$4:$D$315,$A$8,Pronosticos!$A$4:$A$315,"&lt;="&amp;$A64)</f>
        <v>11</v>
      </c>
      <c r="D64">
        <f>SUMIFS(Pronosticos!$G$4:$G$315,Pronosticos!$D$4:$D$315,$A$9,Pronosticos!$A$4:$A$315,"&lt;="&amp;$A64)</f>
        <v>11</v>
      </c>
    </row>
    <row r="65" spans="1:24" x14ac:dyDescent="0.3">
      <c r="A65">
        <v>13</v>
      </c>
      <c r="B65">
        <f>SUMIFS(Pronosticos!$G$4:$G$315,Pronosticos!$D$4:$D$315,$A$7,Pronosticos!$A$4:$A$315,"&lt;="&amp;$A65)</f>
        <v>12</v>
      </c>
      <c r="C65">
        <f>SUMIFS(Pronosticos!$G$4:$G$315,Pronosticos!$D$4:$D$315,$A$8,Pronosticos!$A$4:$A$315,"&lt;="&amp;$A65)</f>
        <v>11</v>
      </c>
      <c r="D65">
        <f>SUMIFS(Pronosticos!$G$4:$G$315,Pronosticos!$D$4:$D$315,$A$9,Pronosticos!$A$4:$A$315,"&lt;="&amp;$A65)</f>
        <v>11</v>
      </c>
    </row>
    <row r="66" spans="1:24" x14ac:dyDescent="0.3">
      <c r="A66">
        <v>14</v>
      </c>
      <c r="B66">
        <f>SUMIFS(Pronosticos!$G$4:$G$315,Pronosticos!$D$4:$D$315,$A$7,Pronosticos!$A$4:$A$315,"&lt;="&amp;$A66)</f>
        <v>12</v>
      </c>
      <c r="C66">
        <f>SUMIFS(Pronosticos!$G$4:$G$315,Pronosticos!$D$4:$D$315,$A$8,Pronosticos!$A$4:$A$315,"&lt;="&amp;$A66)</f>
        <v>11</v>
      </c>
      <c r="D66">
        <f>SUMIFS(Pronosticos!$G$4:$G$315,Pronosticos!$D$4:$D$315,$A$9,Pronosticos!$A$4:$A$315,"&lt;="&amp;$A66)</f>
        <v>11</v>
      </c>
    </row>
    <row r="67" spans="1:24" x14ac:dyDescent="0.3">
      <c r="A67">
        <v>15</v>
      </c>
      <c r="B67">
        <f>SUMIFS(Pronosticos!$G$4:$G$315,Pronosticos!$D$4:$D$315,$A$7,Pronosticos!$A$4:$A$315,"&lt;="&amp;$A67)</f>
        <v>12</v>
      </c>
      <c r="C67">
        <f>SUMIFS(Pronosticos!$G$4:$G$315,Pronosticos!$D$4:$D$315,$A$8,Pronosticos!$A$4:$A$315,"&lt;="&amp;$A67)</f>
        <v>11</v>
      </c>
      <c r="D67">
        <f>SUMIFS(Pronosticos!$G$4:$G$315,Pronosticos!$D$4:$D$315,$A$9,Pronosticos!$A$4:$A$315,"&lt;="&amp;$A67)</f>
        <v>11</v>
      </c>
    </row>
    <row r="69" spans="1:24" x14ac:dyDescent="0.3">
      <c r="U69" t="str">
        <f>IF(1&lt;=COUNTIF(Partidos!$H$4:$H$107,"Finalizado"),INDEX(Partidos!$D$4:$D$107,COUNTIF(Partidos!$H$4:$H$107,"Finalizado")-0),"")</f>
        <v>Alemania</v>
      </c>
      <c r="V69" t="str">
        <f>IF(1&lt;=COUNTIF(Partidos!$H$4:$H$107,"Finalizado"),INDEX(Partidos!$E$4:$E$107,COUNTIF(Partidos!$H$4:$H$107,"Finalizado")-0),"")</f>
        <v>Curazao</v>
      </c>
      <c r="W69" t="str">
        <f>IF(1&lt;=COUNTIF(Partidos!$H$4:$H$107,"Finalizado"),INDEX(Partidos!$F$4:$F$107,COUNTIF(Partidos!$H$4:$H$107,"Finalizado")-0)&amp;"-"&amp;INDEX(Partidos!$G$4:$G$107,COUNTIF(Partidos!$H$4:$H$107,"Finalizado")-0),"")</f>
        <v>7-1</v>
      </c>
      <c r="X69" t="str">
        <f>IF(1&lt;=COUNTIF(Partidos!$H$4:$H$107,"Finalizado"),INDEX(Partidos!$B$4:$B$107,COUNTIF(Partidos!$H$4:$H$107,"Finalizado")-0),"")</f>
        <v>14/06/2026</v>
      </c>
    </row>
    <row r="70" spans="1:24" x14ac:dyDescent="0.3">
      <c r="U70" t="str">
        <f>IF(2&lt;=COUNTIF(Partidos!$H$4:$H$107,"Finalizado"),INDEX(Partidos!$D$4:$D$107,COUNTIF(Partidos!$H$4:$H$107,"Finalizado")-1),"")</f>
        <v>Australia</v>
      </c>
      <c r="V70" t="str">
        <f>IF(2&lt;=COUNTIF(Partidos!$H$4:$H$107,"Finalizado"),INDEX(Partidos!$E$4:$E$107,COUNTIF(Partidos!$H$4:$H$107,"Finalizado")-1),"")</f>
        <v>Turquía</v>
      </c>
      <c r="W70" t="str">
        <f>IF(2&lt;=COUNTIF(Partidos!$H$4:$H$107,"Finalizado"),INDEX(Partidos!$F$4:$F$107,COUNTIF(Partidos!$H$4:$H$107,"Finalizado")-1)&amp;"-"&amp;INDEX(Partidos!$G$4:$G$107,COUNTIF(Partidos!$H$4:$H$107,"Finalizado")-1),"")</f>
        <v>2-0</v>
      </c>
      <c r="X70" t="str">
        <f>IF(2&lt;=COUNTIF(Partidos!$H$4:$H$107,"Finalizado"),INDEX(Partidos!$B$4:$B$107,COUNTIF(Partidos!$H$4:$H$107,"Finalizado")-1),"")</f>
        <v>13/06/2026</v>
      </c>
    </row>
    <row r="71" spans="1:24" x14ac:dyDescent="0.3">
      <c r="U71" t="str">
        <f>IF(3&lt;=COUNTIF(Partidos!$H$4:$H$107,"Finalizado"),INDEX(Partidos!$D$4:$D$107,COUNTIF(Partidos!$H$4:$H$107,"Finalizado")-2),"")</f>
        <v>Haití</v>
      </c>
      <c r="V71" t="str">
        <f>IF(3&lt;=COUNTIF(Partidos!$H$4:$H$107,"Finalizado"),INDEX(Partidos!$E$4:$E$107,COUNTIF(Partidos!$H$4:$H$107,"Finalizado")-2),"")</f>
        <v>Escocia</v>
      </c>
      <c r="W71" t="str">
        <f>IF(3&lt;=COUNTIF(Partidos!$H$4:$H$107,"Finalizado"),INDEX(Partidos!$F$4:$F$107,COUNTIF(Partidos!$H$4:$H$107,"Finalizado")-2)&amp;"-"&amp;INDEX(Partidos!$G$4:$G$107,COUNTIF(Partidos!$H$4:$H$107,"Finalizado")-2),"")</f>
        <v>0-1</v>
      </c>
      <c r="X71" t="str">
        <f>IF(3&lt;=COUNTIF(Partidos!$H$4:$H$107,"Finalizado"),INDEX(Partidos!$B$4:$B$107,COUNTIF(Partidos!$H$4:$H$107,"Finalizado")-2),"")</f>
        <v>13/06/2026</v>
      </c>
    </row>
    <row r="72" spans="1:24" x14ac:dyDescent="0.3">
      <c r="U72" t="str">
        <f>IF(4&lt;=COUNTIF(Partidos!$H$4:$H$107,"Finalizado"),INDEX(Partidos!$D$4:$D$107,COUNTIF(Partidos!$H$4:$H$107,"Finalizado")-3),"")</f>
        <v>Brasil</v>
      </c>
      <c r="V72" t="str">
        <f>IF(4&lt;=COUNTIF(Partidos!$H$4:$H$107,"Finalizado"),INDEX(Partidos!$E$4:$E$107,COUNTIF(Partidos!$H$4:$H$107,"Finalizado")-3),"")</f>
        <v>Marruecos</v>
      </c>
      <c r="W72" t="str">
        <f>IF(4&lt;=COUNTIF(Partidos!$H$4:$H$107,"Finalizado"),INDEX(Partidos!$F$4:$F$107,COUNTIF(Partidos!$H$4:$H$107,"Finalizado")-3)&amp;"-"&amp;INDEX(Partidos!$G$4:$G$107,COUNTIF(Partidos!$H$4:$H$107,"Finalizado")-3),"")</f>
        <v>1-1</v>
      </c>
      <c r="X72" t="str">
        <f>IF(4&lt;=COUNTIF(Partidos!$H$4:$H$107,"Finalizado"),INDEX(Partidos!$B$4:$B$107,COUNTIF(Partidos!$H$4:$H$107,"Finalizado")-3),"")</f>
        <v>13/06/2026</v>
      </c>
    </row>
    <row r="73" spans="1:24" x14ac:dyDescent="0.3">
      <c r="U73" t="str">
        <f>IF(5&lt;=COUNTIF(Partidos!$H$4:$H$107,"Finalizado"),INDEX(Partidos!$D$4:$D$107,COUNTIF(Partidos!$H$4:$H$107,"Finalizado")-4),"")</f>
        <v>Catar</v>
      </c>
      <c r="V73" t="str">
        <f>IF(5&lt;=COUNTIF(Partidos!$H$4:$H$107,"Finalizado"),INDEX(Partidos!$E$4:$E$107,COUNTIF(Partidos!$H$4:$H$107,"Finalizado")-4),"")</f>
        <v>Suiza</v>
      </c>
      <c r="W73" t="str">
        <f>IF(5&lt;=COUNTIF(Partidos!$H$4:$H$107,"Finalizado"),INDEX(Partidos!$F$4:$F$107,COUNTIF(Partidos!$H$4:$H$107,"Finalizado")-4)&amp;"-"&amp;INDEX(Partidos!$G$4:$G$107,COUNTIF(Partidos!$H$4:$H$107,"Finalizado")-4),"")</f>
        <v>1-1</v>
      </c>
      <c r="X73" t="str">
        <f>IF(5&lt;=COUNTIF(Partidos!$H$4:$H$107,"Finalizado"),INDEX(Partidos!$B$4:$B$107,COUNTIF(Partidos!$H$4:$H$107,"Finalizado")-4),"")</f>
        <v>13/06/2026</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2"/>
  <sheetViews>
    <sheetView workbookViewId="0"/>
  </sheetViews>
  <sheetFormatPr defaultRowHeight="14.4" x14ac:dyDescent="0.3"/>
  <sheetData>
    <row r="1" spans="1:1" x14ac:dyDescent="0.3">
      <c r="A1" t="s">
        <v>49</v>
      </c>
    </row>
    <row r="2" spans="1:1" x14ac:dyDescent="0.3">
      <c r="A2" t="s">
        <v>50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Portada</vt:lpstr>
      <vt:lpstr>Instrucciones</vt:lpstr>
      <vt:lpstr>Resumen</vt:lpstr>
      <vt:lpstr>Partidos</vt:lpstr>
      <vt:lpstr>Pronosticos</vt:lpstr>
      <vt:lpstr>Helpers &gt;&gt;</vt:lpstr>
      <vt:lpstr>Álvaro</vt:lpstr>
      <vt:lpstr>Papá</vt:lpstr>
      <vt:lpstr>Diego</vt:lpstr>
      <vt:lpstr>Puntuacion</vt:lpstr>
      <vt:lpstr>_Helpers</vt:lpstr>
      <vt:lpstr>_Lists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Alvaro Perez</cp:lastModifiedBy>
  <dcterms:created xsi:type="dcterms:W3CDTF">2026-06-11T19:58:41Z</dcterms:created>
  <dcterms:modified xsi:type="dcterms:W3CDTF">2026-06-14T19:21:31Z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3303d7c-e5a3-4cc8-90eb-69bfd7570ac4_Enabled">
    <vt:lpwstr>true</vt:lpwstr>
  </property>
  <property fmtid="{D5CDD505-2E9C-101B-9397-08002B2CF9AE}" pid="3" name="MSIP_Label_83303d7c-e5a3-4cc8-90eb-69bfd7570ac4_SetDate">
    <vt:lpwstr>2026-06-12T16:33:20Z</vt:lpwstr>
  </property>
  <property fmtid="{D5CDD505-2E9C-101B-9397-08002B2CF9AE}" pid="4" name="MSIP_Label_83303d7c-e5a3-4cc8-90eb-69bfd7570ac4_Method">
    <vt:lpwstr>Standard</vt:lpwstr>
  </property>
  <property fmtid="{D5CDD505-2E9C-101B-9397-08002B2CF9AE}" pid="5" name="MSIP_Label_83303d7c-e5a3-4cc8-90eb-69bfd7570ac4_Name">
    <vt:lpwstr>Client Confidential Information-SLV1</vt:lpwstr>
  </property>
  <property fmtid="{D5CDD505-2E9C-101B-9397-08002B2CF9AE}" pid="6" name="MSIP_Label_83303d7c-e5a3-4cc8-90eb-69bfd7570ac4_SiteId">
    <vt:lpwstr>cc8936bc-9382-4fff-87cb-6f55999549e7</vt:lpwstr>
  </property>
  <property fmtid="{D5CDD505-2E9C-101B-9397-08002B2CF9AE}" pid="7" name="MSIP_Label_83303d7c-e5a3-4cc8-90eb-69bfd7570ac4_ActionId">
    <vt:lpwstr>2674534e-35a0-453a-9d8b-02fe8a6f9096</vt:lpwstr>
  </property>
  <property fmtid="{D5CDD505-2E9C-101B-9397-08002B2CF9AE}" pid="8" name="MSIP_Label_83303d7c-e5a3-4cc8-90eb-69bfd7570ac4_ContentBits">
    <vt:lpwstr>0</vt:lpwstr>
  </property>
  <property fmtid="{D5CDD505-2E9C-101B-9397-08002B2CF9AE}" pid="9" name="MSIP_Label_83303d7c-e5a3-4cc8-90eb-69bfd7570ac4_Tag">
    <vt:lpwstr>10, 3, 0, 1</vt:lpwstr>
  </property>
</Properties>
</file>