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1" activeTab="3" autoFilterDateGrouping="1"/>
  </bookViews>
  <sheets>
    <sheet name="Portada" sheetId="1" state="visible" r:id="rId1"/>
    <sheet name="Instrucciones" sheetId="2" state="visible" r:id="rId2"/>
    <sheet name="Resumen" sheetId="3" state="visible" r:id="rId3"/>
    <sheet name="Partidos" sheetId="4" state="visible" r:id="rId4"/>
    <sheet name="Pronosticos" sheetId="5" state="visible" r:id="rId5"/>
    <sheet name="Helpers &gt;&gt;" sheetId="6" state="visible" r:id="rId6"/>
    <sheet name="Álvaro" sheetId="7" state="visible" r:id="rId7"/>
    <sheet name="Papá" sheetId="8" state="visible" r:id="rId8"/>
    <sheet name="Diego" sheetId="9" state="visible" r:id="rId9"/>
    <sheet name="Puntuacion" sheetId="10" state="visible" r:id="rId10"/>
    <sheet name="_Helpers" sheetId="11" state="visible" r:id="rId11"/>
    <sheet name="_Lists" sheetId="12" state="hidden" r:id="rId12"/>
  </sheets>
  <definedNames>
    <definedName name="_xlnm._FilterDatabase" localSheetId="3" hidden="1">'Partidos'!$A$3:$K$107</definedName>
    <definedName name="_xlnm._FilterDatabase" localSheetId="4" hidden="1">'Pronosticos'!$A$3:$H$315</definedName>
    <definedName name="_xlnm._FilterDatabase" localSheetId="6" hidden="1">'Álvaro'!$A$3:$H$107</definedName>
    <definedName name="_xlnm._FilterDatabase" localSheetId="7" hidden="1">'Papá'!$A$3:$H$107</definedName>
    <definedName name="_xlnm._FilterDatabase" localSheetId="8" hidden="1">'Diego'!$A$3:$H$107</definedName>
  </definedNames>
  <calcPr calcId="191029" fullCalcOnLoad="1"/>
</workbook>
</file>

<file path=xl/styles.xml><?xml version="1.0" encoding="utf-8"?>
<styleSheet xmlns="http://schemas.openxmlformats.org/spreadsheetml/2006/main">
  <numFmts count="1">
    <numFmt numFmtId="164" formatCode="0.0%"/>
  </numFmts>
  <fonts count="19">
    <font>
      <name val="Calibri"/>
      <family val="2"/>
      <color theme="1"/>
      <sz val="11"/>
      <scheme val="minor"/>
    </font>
    <font>
      <name val="Calibri"/>
      <b val="1"/>
      <color rgb="FFFFFFFF"/>
      <sz val="36"/>
    </font>
    <font>
      <name val="Calibri"/>
      <b val="1"/>
      <color rgb="FFC5A028"/>
      <sz val="16"/>
    </font>
    <font>
      <name val="Calibri"/>
      <i val="1"/>
      <color rgb="FFFFFFFF"/>
      <sz val="12"/>
    </font>
    <font>
      <name val="Calibri"/>
      <i val="1"/>
      <color rgb="FFE8F0FA"/>
      <sz val="11"/>
    </font>
    <font>
      <name val="Calibri"/>
      <b val="1"/>
      <color rgb="FFFFFFFF"/>
      <sz val="18"/>
    </font>
    <font>
      <name val="Calibri"/>
      <i val="1"/>
      <color rgb="FFFFFFFF"/>
      <sz val="9"/>
    </font>
    <font>
      <name val="Calibri"/>
      <b val="1"/>
      <color rgb="FF051C2C"/>
      <sz val="11"/>
    </font>
    <font>
      <name val="Calibri"/>
      <i val="1"/>
      <color rgb="FFFFFFFF"/>
      <sz val="10"/>
    </font>
    <font>
      <name val="Calibri"/>
      <b val="1"/>
      <color rgb="FFFFFFFF"/>
      <sz val="11"/>
    </font>
    <font>
      <name val="Calibri"/>
      <color rgb="FF424242"/>
      <sz val="11"/>
    </font>
    <font>
      <name val="Calibri"/>
      <b val="1"/>
      <color rgb="FF051C2C"/>
      <sz val="12"/>
    </font>
    <font>
      <name val="Calibri"/>
      <color rgb="FF9E9E9E"/>
      <sz val="9"/>
    </font>
    <font>
      <name val="Calibri"/>
      <b val="1"/>
      <color rgb="FF051C2C"/>
      <sz val="20"/>
    </font>
    <font>
      <name val="Calibri"/>
      <i val="1"/>
      <color rgb="FF9E9E9E"/>
      <sz val="9"/>
    </font>
    <font>
      <name val="Calibri"/>
      <b val="1"/>
      <color rgb="FF051C2C"/>
      <sz val="14"/>
    </font>
    <font>
      <name val="Calibri"/>
      <b val="1"/>
      <sz val="12"/>
    </font>
    <font>
      <name val="Calibri"/>
      <b val="1"/>
      <color rgb="FF9E9E9E"/>
      <sz val="14"/>
    </font>
    <font>
      <name val="Calibri"/>
      <family val="2"/>
      <color rgb="FF424242"/>
      <sz val="11"/>
    </font>
  </fonts>
  <fills count="10">
    <fill>
      <patternFill/>
    </fill>
    <fill>
      <patternFill patternType="gray125"/>
    </fill>
    <fill>
      <patternFill patternType="solid">
        <fgColor rgb="FF051C2C"/>
      </patternFill>
    </fill>
    <fill>
      <patternFill patternType="solid">
        <fgColor rgb="FFFFF8E1"/>
      </patternFill>
    </fill>
    <fill>
      <patternFill patternType="solid">
        <fgColor rgb="FF1E3A5F"/>
      </patternFill>
    </fill>
    <fill>
      <patternFill patternType="solid">
        <fgColor rgb="FFF5F5F5"/>
      </patternFill>
    </fill>
    <fill>
      <patternFill patternType="solid">
        <fgColor rgb="FFECEFF1"/>
      </patternFill>
    </fill>
    <fill>
      <patternFill patternType="solid">
        <fgColor rgb="FFE8F0FA"/>
      </patternFill>
    </fill>
    <fill>
      <patternFill patternType="solid">
        <fgColor rgb="FFFFFFFF"/>
      </patternFill>
    </fill>
    <fill>
      <patternFill patternType="solid">
        <fgColor theme="3" tint="-0.499984740745262"/>
        <bgColor indexed="64"/>
      </patternFill>
    </fill>
  </fills>
  <borders count="4">
    <border>
      <left/>
      <right/>
      <top/>
      <bottom/>
      <diagonal/>
    </border>
    <border>
      <left style="thin">
        <color rgb="FFBDBDBD"/>
      </left>
      <right style="thin">
        <color rgb="FFBDBDBD"/>
      </right>
      <top style="thin">
        <color rgb="FFBDBDBD"/>
      </top>
      <bottom style="thin">
        <color rgb="FFBDBDBD"/>
      </bottom>
      <diagonal/>
    </border>
    <border>
      <left style="thick">
        <color rgb="FF0066CC"/>
      </left>
      <right/>
      <top/>
      <bottom/>
      <diagonal/>
    </border>
    <border>
      <left/>
      <right/>
      <top/>
      <bottom style="thin">
        <color rgb="FF0066CC"/>
      </bottom>
      <diagonal/>
    </border>
  </borders>
  <cellStyleXfs count="1">
    <xf numFmtId="0" fontId="0" fillId="0" borderId="0"/>
  </cellStyleXfs>
  <cellXfs count="40">
    <xf numFmtId="0" fontId="0" fillId="0" borderId="0" pivotButton="0" quotePrefix="0" xfId="0"/>
    <xf numFmtId="0" fontId="0" fillId="2" borderId="0" pivotButton="0" quotePrefix="0" xfId="0"/>
    <xf numFmtId="0" fontId="5" fillId="2" borderId="0" applyAlignment="1" pivotButton="0" quotePrefix="0" xfId="0">
      <alignment horizontal="left" vertical="center" indent="1"/>
    </xf>
    <xf numFmtId="0" fontId="8" fillId="4" borderId="0" applyAlignment="1" pivotButton="0" quotePrefix="0" xfId="0">
      <alignment horizontal="left" vertical="center" indent="1"/>
    </xf>
    <xf numFmtId="0" fontId="0" fillId="4" borderId="0" pivotButton="0" quotePrefix="0" xfId="0"/>
    <xf numFmtId="0" fontId="15" fillId="0" borderId="0" pivotButton="0" quotePrefix="0" xfId="0"/>
    <xf numFmtId="0" fontId="16" fillId="0" borderId="0" pivotButton="0" quotePrefix="0" xfId="0"/>
    <xf numFmtId="0" fontId="0" fillId="0" borderId="0" applyAlignment="1" pivotButton="0" quotePrefix="0" xfId="0">
      <alignment wrapText="1"/>
    </xf>
    <xf numFmtId="0" fontId="11" fillId="5" borderId="2" applyAlignment="1" pivotButton="0" quotePrefix="0" xfId="0">
      <alignment horizontal="left" vertical="center" indent="1"/>
    </xf>
    <xf numFmtId="0" fontId="0" fillId="5" borderId="0" pivotButton="0" quotePrefix="0" xfId="0"/>
    <xf numFmtId="0" fontId="12" fillId="8" borderId="3" applyAlignment="1" pivotButton="0" quotePrefix="0" xfId="0">
      <alignment horizontal="left" indent="1"/>
    </xf>
    <xf numFmtId="0" fontId="0" fillId="8" borderId="3" pivotButton="0" quotePrefix="0" xfId="0"/>
    <xf numFmtId="0" fontId="13" fillId="8" borderId="3" applyAlignment="1" pivotButton="0" quotePrefix="0" xfId="0">
      <alignment horizontal="left" vertical="top" indent="1"/>
    </xf>
    <xf numFmtId="9" fontId="13" fillId="8" borderId="3" applyAlignment="1" pivotButton="0" quotePrefix="0" xfId="0">
      <alignment horizontal="left" vertical="top" indent="1"/>
    </xf>
    <xf numFmtId="0" fontId="9" fillId="2" borderId="1" applyAlignment="1" pivotButton="0" quotePrefix="0" xfId="0">
      <alignment horizontal="center" vertical="center" wrapText="1"/>
    </xf>
    <xf numFmtId="0" fontId="10" fillId="0" borderId="1" applyAlignment="1" pivotButton="0" quotePrefix="0" xfId="0">
      <alignment horizontal="center" vertical="center" wrapText="1"/>
    </xf>
    <xf numFmtId="0" fontId="10" fillId="7" borderId="1" applyAlignment="1" pivotButton="0" quotePrefix="0" xfId="0">
      <alignment vertical="center" wrapText="1"/>
    </xf>
    <xf numFmtId="0" fontId="10" fillId="7" borderId="1" applyAlignment="1" pivotButton="0" quotePrefix="0" xfId="0">
      <alignment horizontal="center" vertical="center" wrapText="1"/>
    </xf>
    <xf numFmtId="164" fontId="10" fillId="7" borderId="1" applyAlignment="1" pivotButton="0" quotePrefix="0" xfId="0">
      <alignment horizontal="center" vertical="center" wrapText="1"/>
    </xf>
    <xf numFmtId="0" fontId="10" fillId="6" borderId="1" applyAlignment="1" pivotButton="0" quotePrefix="0" xfId="0">
      <alignment vertical="center" wrapText="1"/>
    </xf>
    <xf numFmtId="0" fontId="10" fillId="6" borderId="1" applyAlignment="1" pivotButton="0" quotePrefix="0" xfId="0">
      <alignment horizontal="center" vertical="center" wrapText="1"/>
    </xf>
    <xf numFmtId="0" fontId="7" fillId="0" borderId="0" pivotButton="0" quotePrefix="0" xfId="0"/>
    <xf numFmtId="0" fontId="0" fillId="3" borderId="1" applyAlignment="1" pivotButton="0" quotePrefix="0" xfId="0">
      <alignment horizontal="center"/>
    </xf>
    <xf numFmtId="0" fontId="14" fillId="0" borderId="0" pivotButton="0" quotePrefix="0" xfId="0"/>
    <xf numFmtId="0" fontId="10" fillId="0" borderId="1" applyAlignment="1" pivotButton="0" quotePrefix="0" xfId="0">
      <alignment vertical="center" wrapText="1"/>
    </xf>
    <xf numFmtId="0" fontId="10" fillId="3" borderId="1" applyAlignment="1" pivotButton="0" quotePrefix="0" xfId="0">
      <alignment horizontal="center" vertical="center" wrapText="1"/>
    </xf>
    <xf numFmtId="0" fontId="10" fillId="5" borderId="1" applyAlignment="1" pivotButton="0" quotePrefix="0" xfId="0">
      <alignment vertical="center" wrapText="1"/>
    </xf>
    <xf numFmtId="0" fontId="10" fillId="3" borderId="1" applyAlignment="1" pivotButton="0" quotePrefix="0" xfId="0">
      <alignment horizontal="center"/>
    </xf>
    <xf numFmtId="0" fontId="10" fillId="5" borderId="1" applyAlignment="1" pivotButton="0" quotePrefix="0" xfId="0">
      <alignment horizontal="center"/>
    </xf>
    <xf numFmtId="0" fontId="17" fillId="0" borderId="0" applyAlignment="1" pivotButton="0" quotePrefix="0" xfId="0">
      <alignment horizontal="left" vertical="center"/>
    </xf>
    <xf numFmtId="0" fontId="10" fillId="3" borderId="1" applyAlignment="1" pivotButton="0" quotePrefix="0" xfId="0">
      <alignment vertical="center" wrapText="1"/>
    </xf>
    <xf numFmtId="0" fontId="6" fillId="2" borderId="0" applyAlignment="1" pivotButton="0" quotePrefix="0" xfId="0">
      <alignment horizontal="left" vertical="center" indent="1"/>
    </xf>
    <xf numFmtId="0" fontId="0" fillId="3" borderId="0" applyAlignment="1" pivotButton="0" quotePrefix="0" xfId="0">
      <alignment horizontal="center"/>
    </xf>
    <xf numFmtId="0" fontId="0" fillId="9" borderId="0" pivotButton="0" quotePrefix="0" xfId="0"/>
    <xf numFmtId="0" fontId="1" fillId="9" borderId="0" applyAlignment="1" pivotButton="0" quotePrefix="0" xfId="0">
      <alignment horizontal="centerContinuous" vertical="center" wrapText="1"/>
    </xf>
    <xf numFmtId="0" fontId="0" fillId="9" borderId="0" applyAlignment="1" pivotButton="0" quotePrefix="0" xfId="0">
      <alignment horizontal="centerContinuous" vertical="center" wrapText="1"/>
    </xf>
    <xf numFmtId="0" fontId="2" fillId="9" borderId="0" applyAlignment="1" pivotButton="0" quotePrefix="0" xfId="0">
      <alignment horizontal="centerContinuous" vertical="center" wrapText="1"/>
    </xf>
    <xf numFmtId="0" fontId="3" fillId="9" borderId="0" applyAlignment="1" pivotButton="0" quotePrefix="0" xfId="0">
      <alignment horizontal="centerContinuous" vertical="center" wrapText="1"/>
    </xf>
    <xf numFmtId="0" fontId="4" fillId="9" borderId="0" applyAlignment="1" pivotButton="0" quotePrefix="0" xfId="0">
      <alignment horizontal="centerContinuous" vertical="center" wrapText="1"/>
    </xf>
    <xf numFmtId="0" fontId="18" fillId="3" borderId="1" applyAlignment="1" pivotButton="0" quotePrefix="0" xfId="0">
      <alignment horizontal="center"/>
    </xf>
  </cellXfs>
  <cellStyles count="1">
    <cellStyle name="Normal" xfId="0" builtinId="0"/>
  </cellStyles>
  <dxfs count="12">
    <dxf>
      <fill>
        <patternFill patternType="solid">
          <fgColor rgb="FFFFEBEE"/>
        </patternFill>
      </fill>
    </dxf>
    <dxf>
      <fill>
        <patternFill patternType="solid">
          <fgColor rgb="FFFFF8E1"/>
        </patternFill>
      </fill>
    </dxf>
    <dxf>
      <fill>
        <patternFill patternType="solid">
          <fgColor rgb="FFFFF8E1"/>
        </patternFill>
      </fill>
    </dxf>
    <dxf>
      <fill>
        <patternFill patternType="solid">
          <fgColor rgb="FFFFF8E1"/>
        </patternFill>
      </fill>
    </dxf>
    <dxf>
      <fill>
        <patternFill patternType="solid">
          <fgColor rgb="FFFFF8E1"/>
        </patternFill>
      </fill>
    </dxf>
    <dxf>
      <fill>
        <patternFill patternType="solid">
          <fgColor rgb="FFE3F2FD"/>
        </patternFill>
      </fill>
    </dxf>
    <dxf>
      <fill>
        <patternFill patternType="solid">
          <fgColor rgb="FFE3F2FD"/>
        </patternFill>
      </fill>
    </dxf>
    <dxf>
      <fill>
        <patternFill patternType="solid">
          <fgColor rgb="FFF5F5F5"/>
        </patternFill>
      </fill>
    </dxf>
    <dxf>
      <fill>
        <patternFill patternType="solid">
          <fgColor rgb="FFE3F2FD"/>
        </patternFill>
      </fill>
    </dxf>
    <dxf>
      <fill>
        <patternFill patternType="solid">
          <fgColor rgb="FFF3E5D5"/>
        </patternFill>
      </fill>
    </dxf>
    <dxf>
      <fill>
        <patternFill patternType="solid">
          <fgColor rgb="FFECEFF1"/>
        </patternFill>
      </fill>
    </dxf>
    <dxf>
      <fill>
        <patternFill patternType="solid">
          <fgColor rgb="FFC5A02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title>
      <tx>
        <rich>
          <a:bodyPr/>
          <a:lstStyle/>
          <a:p>
            <a:pPr>
              <a:defRPr/>
            </a:pPr>
            <a:r>
              <a:rPr lang="en-US"/>
              <a:t>Puntos totales por jugador</a:t>
            </a:r>
          </a:p>
        </rich>
      </tx>
      <overlay val="1"/>
    </title>
    <plotArea>
      <layout/>
      <barChart>
        <barDir val="bar"/>
        <grouping val="clustered"/>
        <varyColors val="1"/>
        <ser>
          <idx val="0"/>
          <order val="0"/>
          <tx>
            <v>Puntos</v>
          </tx>
          <spPr>
            <a:solidFill>
              <a:srgbClr val="051C2C"/>
            </a:solidFill>
            <a:ln>
              <a:solidFill>
                <a:srgbClr val="051C2C"/>
              </a:solidFill>
              <a:prstDash val="solid"/>
            </a:ln>
          </spPr>
          <invertIfNegative val="1"/>
          <dLbls>
            <spPr>
              <a:noFill/>
              <a:ln>
                <a:noFill/>
                <a:prstDash val="solid"/>
              </a:ln>
            </spPr>
            <showLegendKey val="1"/>
            <showVal val="1"/>
            <showCatName val="1"/>
            <showSerName val="1"/>
            <showPercent val="1"/>
            <showBubbleSize val="1"/>
            <showLeaderLines val="0"/>
          </dLbls>
          <cat>
            <strRef>
              <f>_Helpers!$A$48:$A$50</f>
              <strCache>
                <ptCount val="3"/>
                <pt idx="0">
                  <v>Diego</v>
                </pt>
                <pt idx="1">
                  <v>Álvaro</v>
                </pt>
                <pt idx="2">
                  <v>Álvaro</v>
                </pt>
              </strCache>
            </strRef>
          </cat>
          <val>
            <numRef>
              <f>_Helpers!$B$48:$B$50</f>
              <numCache>
                <formatCode>General</formatCode>
                <ptCount val="3"/>
                <pt idx="0">
                  <v>12</v>
                </pt>
                <pt idx="1">
                  <v>11</v>
                </pt>
                <pt idx="2">
                  <v>11</v>
                </pt>
              </numCache>
            </numRef>
          </val>
        </ser>
        <dLbls>
          <showLegendKey val="1"/>
          <showVal val="1"/>
          <showCatName val="1"/>
          <showSerName val="1"/>
          <showPercent val="1"/>
          <showBubbleSize val="1"/>
        </dLbls>
        <gapWidth val="55"/>
        <axId val="10"/>
        <axId val="100"/>
      </barChart>
      <catAx>
        <axId val="10"/>
        <scaling>
          <orientation val="minMax"/>
        </scaling>
        <delete val="0"/>
        <axPos val="l"/>
        <title>
          <tx>
            <rich>
              <a:bodyPr/>
              <a:lstStyle/>
              <a:p>
                <a:pPr>
                  <a:defRPr/>
                </a:pPr>
                <a:r>
                  <a:rPr lang="en-US"/>
                  <a:t>Puntos</a:t>
                </a:r>
              </a:p>
            </rich>
          </tx>
          <overlay val="1"/>
        </title>
        <numFmt formatCode="General" sourceLinked="1"/>
        <majorTickMark val="none"/>
        <minorTickMark val="none"/>
        <tickLblPos val="low"/>
        <crossAx val="100"/>
        <crosses val="autoZero"/>
        <auto val="1"/>
        <lblAlgn val="ctr"/>
        <lblOffset val="100"/>
        <noMultiLvlLbl val="1"/>
      </catAx>
      <valAx>
        <axId val="100"/>
        <scaling>
          <orientation val="minMax"/>
        </scaling>
        <delete val="0"/>
        <axPos val="b"/>
        <numFmt formatCode="General" sourceLinked="1"/>
        <majorTickMark val="none"/>
        <minorTickMark val="none"/>
        <tickLblPos val="nextTo"/>
        <crossAx val="10"/>
        <crosses val="autoZero"/>
        <crossBetween val="between"/>
      </valAx>
    </plotArea>
    <plotVisOnly val="1"/>
    <dispBlanksAs val="gap"/>
  </chart>
</chartSpace>
</file>

<file path=xl/charts/chart2.xml><?xml version="1.0" encoding="utf-8"?>
<chartSpace xmlns:a="http://schemas.openxmlformats.org/drawingml/2006/main" xmlns="http://schemas.openxmlformats.org/drawingml/2006/chart">
  <chart>
    <title>
      <tx>
        <rich>
          <a:bodyPr/>
          <a:lstStyle/>
          <a:p>
            <a:pPr>
              <a:defRPr/>
            </a:pPr>
            <a:r>
              <a:rPr lang="en-US"/>
              <a:t>Origen de los puntos por jugador</a:t>
            </a:r>
          </a:p>
        </rich>
      </tx>
      <overlay val="1"/>
    </title>
    <plotArea>
      <layout/>
      <barChart>
        <barDir val="bar"/>
        <grouping val="stacked"/>
        <varyColors val="1"/>
        <ser>
          <idx val="0"/>
          <order val="0"/>
          <tx>
            <strRef>
              <f>_Helpers!$B$1</f>
              <strCache>
                <ptCount val="1"/>
                <pt idx="0">
                  <v>Pts partidos</v>
                </pt>
              </strCache>
            </strRef>
          </tx>
          <spPr>
            <a:solidFill>
              <a:srgbClr val="0066CC"/>
            </a:solidFill>
            <a:ln>
              <a:solidFill>
                <a:srgbClr val="0066CC"/>
              </a:solidFill>
              <a:prstDash val="solid"/>
            </a:ln>
          </spPr>
          <invertIfNegative val="1"/>
          <val>
            <numRef>
              <f>_Helpers!$B$2:$B$4</f>
              <numCache>
                <formatCode>General</formatCode>
                <ptCount val="3"/>
                <pt idx="0">
                  <v>11</v>
                </pt>
                <pt idx="1">
                  <v>11</v>
                </pt>
                <pt idx="2">
                  <v>12</v>
                </pt>
              </numCache>
            </numRef>
          </val>
        </ser>
        <ser>
          <idx val="1"/>
          <order val="1"/>
          <tx>
            <strRef>
              <f>_Helpers!$C$1</f>
              <strCache>
                <ptCount val="1"/>
                <pt idx="0">
                  <v>Bonus</v>
                </pt>
              </strCache>
            </strRef>
          </tx>
          <spPr>
            <a:solidFill>
              <a:srgbClr val="C5A028"/>
            </a:solidFill>
            <a:ln>
              <a:solidFill>
                <a:srgbClr val="C5A028"/>
              </a:solidFill>
              <a:prstDash val="solid"/>
            </a:ln>
          </spPr>
          <invertIfNegative val="1"/>
          <val>
            <numRef>
              <f>_Helpers!$C$2:$C$4</f>
              <numCache>
                <formatCode>General</formatCode>
                <ptCount val="3"/>
                <pt idx="0">
                  <v>0</v>
                </pt>
                <pt idx="1">
                  <v>0</v>
                </pt>
                <pt idx="2">
                  <v>0</v>
                </pt>
              </numCache>
            </numRef>
          </val>
        </ser>
        <ser>
          <idx val="2"/>
          <order val="2"/>
          <tx>
            <strRef>
              <f>_Helpers!$D$1</f>
              <strCache>
                <ptCount val="1"/>
                <pt idx="0">
                  <v>Apuestas</v>
                </pt>
              </strCache>
            </strRef>
          </tx>
          <spPr>
            <a:solidFill>
              <a:srgbClr val="051C2C"/>
            </a:solidFill>
            <a:ln>
              <a:solidFill>
                <a:srgbClr val="051C2C"/>
              </a:solidFill>
              <a:prstDash val="solid"/>
            </a:ln>
          </spPr>
          <invertIfNegative val="1"/>
          <val>
            <numRef>
              <f>_Helpers!$D$2:$D$4</f>
              <numCache>
                <formatCode>General</formatCode>
                <ptCount val="3"/>
                <pt idx="0">
                  <v>0</v>
                </pt>
                <pt idx="1">
                  <v>0</v>
                </pt>
                <pt idx="2">
                  <v>0</v>
                </pt>
              </numCache>
            </numRef>
          </val>
        </ser>
        <dLbls>
          <showLegendKey val="0"/>
          <showVal val="0"/>
          <showCatName val="0"/>
          <showSerName val="0"/>
          <showPercent val="0"/>
          <showBubbleSize val="0"/>
        </dLbls>
        <gapWidth val="55"/>
        <overlap val="100"/>
        <axId val="10"/>
        <axId val="100"/>
      </barChart>
      <catAx>
        <axId val="10"/>
        <scaling>
          <orientation val="minMax"/>
        </scaling>
        <delete val="0"/>
        <axPos val="l"/>
        <title>
          <tx>
            <rich>
              <a:bodyPr/>
              <a:lstStyle/>
              <a:p>
                <a:pPr>
                  <a:defRPr/>
                </a:pPr>
                <a:r>
                  <a:rPr lang="en-US"/>
                  <a:t>Puntos</a:t>
                </a:r>
              </a:p>
            </rich>
          </tx>
          <overlay val="1"/>
        </title>
        <majorTickMark val="none"/>
        <minorTickMark val="none"/>
        <tickLblPos val="low"/>
        <crossAx val="100"/>
        <crosses val="autoZero"/>
        <auto val="1"/>
        <lblAlgn val="ctr"/>
        <lblOffset val="100"/>
        <noMultiLvlLbl val="1"/>
      </catAx>
      <valAx>
        <axId val="100"/>
        <scaling>
          <orientation val="minMax"/>
        </scaling>
        <delete val="0"/>
        <axPos val="b"/>
        <numFmt formatCode="General" sourceLinked="1"/>
        <majorTickMark val="none"/>
        <minorTickMark val="none"/>
        <tickLblPos val="nextTo"/>
        <crossAx val="10"/>
        <crosses val="autoZero"/>
        <crossBetween val="between"/>
      </valAx>
    </plotArea>
    <legend>
      <legendPos val="b"/>
      <overlay val="0"/>
    </legend>
    <plotVisOnly val="1"/>
    <dispBlanksAs val="gap"/>
  </chart>
</chartSpace>
</file>

<file path=xl/charts/chart3.xml><?xml version="1.0" encoding="utf-8"?>
<chartSpace xmlns:a="http://schemas.openxmlformats.org/drawingml/2006/main" xmlns="http://schemas.openxmlformats.org/drawingml/2006/chart">
  <chart>
    <title>
      <tx>
        <rich>
          <a:bodyPr/>
          <a:lstStyle/>
          <a:p>
            <a:pPr>
              <a:defRPr/>
            </a:pPr>
            <a:r>
              <a:t>Evolución acumulada — Top 3</a:t>
            </a:r>
          </a:p>
        </rich>
      </tx>
      <overlay val="1"/>
    </title>
    <plotArea>
      <layout/>
      <lineChart>
        <grouping val="standard"/>
        <varyColors val="1"/>
        <ser>
          <idx val="0"/>
          <order val="0"/>
          <tx>
            <strRef>
              <f>_Helpers!$B$52</f>
              <strCache>
                <ptCount val="1"/>
                <pt idx="0">
                  <v>Diego</v>
                </pt>
              </strCache>
            </strRef>
          </tx>
          <spPr>
            <a:ln w="28000">
              <a:solidFill>
                <a:srgbClr val="C5A028"/>
              </a:solidFill>
              <a:prstDash val="solid"/>
            </a:ln>
          </spPr>
          <marker>
            <symbol val="none"/>
            <spPr>
              <a:ln>
                <a:prstDash val="solid"/>
              </a:ln>
            </spPr>
          </marker>
          <val>
            <numRef>
              <f>_Helpers!$B$53:$B$67</f>
              <numCache>
                <formatCode>General</formatCode>
                <ptCount val="15"/>
                <pt idx="0">
                  <v>5</v>
                </pt>
                <pt idx="1">
                  <v>5</v>
                </pt>
                <pt idx="2">
                  <v>5</v>
                </pt>
                <pt idx="3">
                  <v>5</v>
                </pt>
                <pt idx="4">
                  <v>5</v>
                </pt>
                <pt idx="5">
                  <v>8</v>
                </pt>
                <pt idx="6">
                  <v>10</v>
                </pt>
                <pt idx="7">
                  <v>10</v>
                </pt>
                <pt idx="8">
                  <v>12</v>
                </pt>
                <pt idx="9">
                  <v>12</v>
                </pt>
                <pt idx="10">
                  <v>12</v>
                </pt>
                <pt idx="11">
                  <v>12</v>
                </pt>
                <pt idx="12">
                  <v>12</v>
                </pt>
                <pt idx="13">
                  <v>12</v>
                </pt>
                <pt idx="14">
                  <v>12</v>
                </pt>
              </numCache>
            </numRef>
          </val>
          <smooth val="0"/>
        </ser>
        <ser>
          <idx val="1"/>
          <order val="1"/>
          <tx>
            <strRef>
              <f>_Helpers!$C$52</f>
              <strCache>
                <ptCount val="1"/>
                <pt idx="0">
                  <v>Álvaro</v>
                </pt>
              </strCache>
            </strRef>
          </tx>
          <spPr>
            <a:ln w="28000">
              <a:solidFill>
                <a:srgbClr val="0066CC"/>
              </a:solidFill>
              <a:prstDash val="solid"/>
            </a:ln>
          </spPr>
          <marker>
            <symbol val="none"/>
            <spPr>
              <a:ln>
                <a:prstDash val="solid"/>
              </a:ln>
            </spPr>
          </marker>
          <val>
            <numRef>
              <f>_Helpers!$C$53:$C$67</f>
              <numCache>
                <formatCode>General</formatCode>
                <ptCount val="15"/>
                <pt idx="0">
                  <v>2</v>
                </pt>
                <pt idx="1">
                  <v>2</v>
                </pt>
                <pt idx="2">
                  <v>2</v>
                </pt>
                <pt idx="3">
                  <v>2</v>
                </pt>
                <pt idx="4">
                  <v>2</v>
                </pt>
                <pt idx="5">
                  <v>7</v>
                </pt>
                <pt idx="6">
                  <v>9</v>
                </pt>
                <pt idx="7">
                  <v>9</v>
                </pt>
                <pt idx="8">
                  <v>11</v>
                </pt>
                <pt idx="9">
                  <v>11</v>
                </pt>
                <pt idx="10">
                  <v>11</v>
                </pt>
                <pt idx="11">
                  <v>11</v>
                </pt>
                <pt idx="12">
                  <v>11</v>
                </pt>
                <pt idx="13">
                  <v>11</v>
                </pt>
                <pt idx="14">
                  <v>11</v>
                </pt>
              </numCache>
            </numRef>
          </val>
          <smooth val="0"/>
        </ser>
        <ser>
          <idx val="2"/>
          <order val="2"/>
          <tx>
            <strRef>
              <f>_Helpers!$D$52</f>
              <strCache>
                <ptCount val="1"/>
                <pt idx="0">
                  <v>Álvaro</v>
                </pt>
              </strCache>
            </strRef>
          </tx>
          <spPr>
            <a:ln w="28000">
              <a:solidFill>
                <a:srgbClr val="2E7D32"/>
              </a:solidFill>
              <a:prstDash val="solid"/>
            </a:ln>
          </spPr>
          <marker>
            <symbol val="none"/>
            <spPr>
              <a:ln>
                <a:prstDash val="solid"/>
              </a:ln>
            </spPr>
          </marker>
          <val>
            <numRef>
              <f>_Helpers!$D$53:$D$67</f>
              <numCache>
                <formatCode>General</formatCode>
                <ptCount val="15"/>
                <pt idx="0">
                  <v>2</v>
                </pt>
                <pt idx="1">
                  <v>2</v>
                </pt>
                <pt idx="2">
                  <v>2</v>
                </pt>
                <pt idx="3">
                  <v>2</v>
                </pt>
                <pt idx="4">
                  <v>2</v>
                </pt>
                <pt idx="5">
                  <v>7</v>
                </pt>
                <pt idx="6">
                  <v>9</v>
                </pt>
                <pt idx="7">
                  <v>9</v>
                </pt>
                <pt idx="8">
                  <v>11</v>
                </pt>
                <pt idx="9">
                  <v>11</v>
                </pt>
                <pt idx="10">
                  <v>11</v>
                </pt>
                <pt idx="11">
                  <v>11</v>
                </pt>
                <pt idx="12">
                  <v>11</v>
                </pt>
                <pt idx="13">
                  <v>11</v>
                </pt>
                <pt idx="14">
                  <v>11</v>
                </pt>
              </numCache>
            </numRef>
          </val>
          <smooth val="0"/>
        </ser>
        <dLbls>
          <showLegendKey val="0"/>
          <showVal val="0"/>
          <showCatName val="0"/>
          <showSerName val="0"/>
          <showPercent val="0"/>
          <showBubbleSize val="0"/>
        </dLbls>
        <smooth val="0"/>
        <axId val="10"/>
        <axId val="100"/>
      </lineChart>
      <catAx>
        <axId val="10"/>
        <scaling>
          <orientation val="minMax"/>
        </scaling>
        <delete val="0"/>
        <axPos val="b"/>
        <title>
          <tx>
            <rich>
              <a:bodyPr/>
              <a:lstStyle/>
              <a:p>
                <a:pPr>
                  <a:defRPr/>
                </a:pPr>
                <a:r>
                  <a:t>Partidos disputados</a:t>
                </a:r>
              </a:p>
            </rich>
          </tx>
          <overlay val="1"/>
        </title>
        <majorTickMark val="none"/>
        <minorTickMark val="none"/>
        <tickLblPos val="low"/>
        <crossAx val="100"/>
        <crosses val="autoZero"/>
        <auto val="1"/>
        <lblAlgn val="ctr"/>
        <lblOffset val="100"/>
        <noMultiLvlLbl val="1"/>
      </catAx>
      <valAx>
        <axId val="100"/>
        <scaling>
          <orientation val="minMax"/>
        </scaling>
        <delete val="0"/>
        <axPos val="l"/>
        <title>
          <tx>
            <rich>
              <a:bodyPr/>
              <a:lstStyle/>
              <a:p>
                <a:pPr>
                  <a:defRPr/>
                </a:pPr>
                <a:r>
                  <a:t>Puntos acumulados</a:t>
                </a:r>
              </a:p>
            </rich>
          </tx>
          <overlay val="1"/>
        </title>
        <numFmt formatCode="General" sourceLinked="1"/>
        <majorTickMark val="none"/>
        <minorTickMark val="none"/>
        <tickLblPos val="low"/>
        <crossAx val="10"/>
        <crosses val="autoZero"/>
        <crossBetween val="between"/>
      </valAx>
    </plotArea>
    <legend>
      <legendPos val="b"/>
      <overlay val="0"/>
    </legend>
    <plotVisOnly val="1"/>
    <dispBlanksAs val="gap"/>
  </chart>
</chartSpace>
</file>

<file path=xl/charts/chart4.xml><?xml version="1.0" encoding="utf-8"?>
<chartSpace xmlns:a="http://schemas.openxmlformats.org/drawingml/2006/main" xmlns="http://schemas.openxmlformats.org/drawingml/2006/chart">
  <chart>
    <title>
      <tx>
        <rich>
          <a:bodyPr/>
          <a:lstStyle/>
          <a:p>
            <a:pPr>
              <a:defRPr/>
            </a:pPr>
            <a:r>
              <a:t>Composición de aciertos por jugador</a:t>
            </a:r>
          </a:p>
        </rich>
      </tx>
      <overlay val="1"/>
    </title>
    <plotArea>
      <layout/>
      <barChart>
        <barDir val="bar"/>
        <grouping val="stacked"/>
        <varyColors val="1"/>
        <ser>
          <idx val="0"/>
          <order val="0"/>
          <tx>
            <v>Exactos</v>
          </tx>
          <spPr>
            <a:solidFill>
              <a:srgbClr val="2E7D32"/>
            </a:solidFill>
            <a:ln>
              <a:solidFill>
                <a:srgbClr val="2E7D32"/>
              </a:solidFill>
              <a:prstDash val="solid"/>
            </a:ln>
          </spPr>
          <invertIfNegative val="1"/>
          <val>
            <numRef>
              <f>_Helpers!$C$48:$C$50</f>
              <numCache>
                <formatCode>General</formatCode>
                <ptCount val="3"/>
                <pt idx="0">
                  <v>1</v>
                </pt>
                <pt idx="1">
                  <v>1</v>
                </pt>
                <pt idx="2">
                  <v>1</v>
                </pt>
              </numCache>
            </numRef>
          </val>
        </ser>
        <ser>
          <idx val="1"/>
          <order val="1"/>
          <tx>
            <v>Parciales</v>
          </tx>
          <spPr>
            <a:solidFill>
              <a:srgbClr val="C5A028"/>
            </a:solidFill>
            <a:ln>
              <a:solidFill>
                <a:srgbClr val="C5A028"/>
              </a:solidFill>
              <a:prstDash val="solid"/>
            </a:ln>
          </spPr>
          <invertIfNegative val="1"/>
          <val>
            <numRef>
              <f>_Helpers!$D$48:$D$50</f>
              <numCache>
                <formatCode>General</formatCode>
                <ptCount val="3"/>
                <pt idx="0">
                  <v>3</v>
                </pt>
                <pt idx="1">
                  <v>3</v>
                </pt>
                <pt idx="2">
                  <v>3</v>
                </pt>
              </numCache>
            </numRef>
          </val>
        </ser>
        <ser>
          <idx val="2"/>
          <order val="2"/>
          <tx>
            <v>Fallos</v>
          </tx>
          <spPr>
            <a:solidFill>
              <a:srgbClr val="B71C1C"/>
            </a:solidFill>
            <a:ln>
              <a:solidFill>
                <a:srgbClr val="B71C1C"/>
              </a:solidFill>
              <a:prstDash val="solid"/>
            </a:ln>
          </spPr>
          <invertIfNegative val="1"/>
          <val>
            <numRef>
              <f>_Helpers!$E$48:$E$50</f>
              <numCache>
                <formatCode>General</formatCode>
                <ptCount val="3"/>
                <pt idx="0">
                  <v>5</v>
                </pt>
                <pt idx="1">
                  <v>5</v>
                </pt>
                <pt idx="2">
                  <v>5</v>
                </pt>
              </numCache>
            </numRef>
          </val>
        </ser>
        <dLbls>
          <showLegendKey val="0"/>
          <showVal val="0"/>
          <showCatName val="0"/>
          <showSerName val="0"/>
          <showPercent val="0"/>
          <showBubbleSize val="0"/>
        </dLbls>
        <gapWidth val="55"/>
        <overlap val="100"/>
        <axId val="10"/>
        <axId val="100"/>
      </barChart>
      <catAx>
        <axId val="10"/>
        <scaling>
          <orientation val="minMax"/>
        </scaling>
        <delete val="0"/>
        <axPos val="l"/>
        <title>
          <tx>
            <rich>
              <a:bodyPr/>
              <a:lstStyle/>
              <a:p>
                <a:pPr>
                  <a:defRPr/>
                </a:pPr>
                <a:r>
                  <a:t>Número de pronósticos</a:t>
                </a:r>
              </a:p>
            </rich>
          </tx>
          <overlay val="1"/>
        </title>
        <majorTickMark val="none"/>
        <minorTickMark val="none"/>
        <tickLblPos val="low"/>
        <crossAx val="100"/>
        <crosses val="autoZero"/>
        <auto val="1"/>
        <lblAlgn val="ctr"/>
        <lblOffset val="100"/>
        <noMultiLvlLbl val="1"/>
      </catAx>
      <valAx>
        <axId val="100"/>
        <scaling>
          <orientation val="minMax"/>
        </scaling>
        <delete val="0"/>
        <axPos val="b"/>
        <numFmt formatCode="General" sourceLinked="1"/>
        <majorTickMark val="none"/>
        <minorTickMark val="none"/>
        <tickLblPos val="nextTo"/>
        <crossAx val="10"/>
        <crosses val="autoZero"/>
        <crossBetween val="between"/>
      </valAx>
    </plotArea>
    <legend>
      <legendPos val="b"/>
      <overlay val="0"/>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13</col>
      <colOff>801077</colOff>
      <row>16</row>
      <rowOff>19274</rowOff>
    </to>
    <pic>
      <nvPicPr>
        <cNvPr id="4" name="Picture 3"/>
        <cNvPicPr>
          <a:picLocks noChangeAspect="1"/>
        </cNvPicPr>
      </nvPicPr>
      <blipFill>
        <a:blip r:embed="rId1"/>
        <a:stretch>
          <a:fillRect/>
        </a:stretch>
      </blipFill>
      <spPr>
        <a:xfrm>
          <a:off x="0" y="0"/>
          <a:ext cx="11469077" cy="4395889"/>
        </a:xfrm>
        <a:prstGeom prst="rect">
          <avLst/>
        </a:prstGeom>
        <a:ln>
          <a:prstDash val="solid"/>
        </a:ln>
      </spPr>
    </pic>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46</row>
      <rowOff>0</rowOff>
    </from>
    <ext cx="5580000" cy="306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46</row>
      <rowOff>0</rowOff>
    </from>
    <ext cx="5580000" cy="306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65</row>
      <rowOff>0</rowOff>
    </from>
    <ext cx="5580000" cy="306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65</row>
      <rowOff>0</rowOff>
    </from>
    <ext cx="5580000" cy="306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FFC5A028"/>
    <outlinePr summaryBelow="1" summaryRight="1"/>
    <pageSetUpPr/>
  </sheetPr>
  <dimension ref="A1:N30"/>
  <sheetViews>
    <sheetView showGridLines="0" zoomScale="39" workbookViewId="0">
      <selection activeCell="A1" sqref="A1"/>
    </sheetView>
  </sheetViews>
  <sheetFormatPr baseColWidth="8" defaultRowHeight="14.4"/>
  <cols>
    <col width="12" customWidth="1" min="1" max="14"/>
  </cols>
  <sheetData>
    <row r="1" ht="22.05" customHeight="1">
      <c r="A1" s="33" t="n"/>
      <c r="B1" s="33" t="n"/>
      <c r="C1" s="33" t="n"/>
      <c r="D1" s="33" t="n"/>
      <c r="E1" s="33" t="n"/>
      <c r="F1" s="33" t="n"/>
      <c r="G1" s="33" t="n"/>
      <c r="H1" s="33" t="n"/>
      <c r="I1" s="33" t="n"/>
      <c r="J1" s="33" t="n"/>
      <c r="K1" s="33" t="n"/>
      <c r="L1" s="33" t="n"/>
      <c r="M1" s="33" t="n"/>
      <c r="N1" s="33" t="n"/>
    </row>
    <row r="2" ht="22.05" customHeight="1">
      <c r="A2" s="33" t="n"/>
      <c r="B2" s="33" t="n"/>
      <c r="C2" s="33" t="n"/>
      <c r="D2" s="33" t="n"/>
      <c r="E2" s="33" t="n"/>
      <c r="F2" s="33" t="n"/>
      <c r="G2" s="33" t="n"/>
      <c r="H2" s="33" t="n"/>
      <c r="I2" s="33" t="n"/>
      <c r="J2" s="33" t="n"/>
      <c r="K2" s="33" t="n"/>
      <c r="L2" s="33" t="n"/>
      <c r="M2" s="33" t="n"/>
      <c r="N2" s="33" t="n"/>
    </row>
    <row r="3" ht="22.05" customHeight="1">
      <c r="A3" s="33" t="n"/>
      <c r="B3" s="33" t="n"/>
      <c r="C3" s="33" t="n"/>
      <c r="D3" s="33" t="n"/>
      <c r="E3" s="33" t="n"/>
      <c r="F3" s="33" t="n"/>
      <c r="G3" s="33" t="n"/>
      <c r="H3" s="33" t="n"/>
      <c r="I3" s="33" t="n"/>
      <c r="J3" s="33" t="n"/>
      <c r="K3" s="33" t="n"/>
      <c r="L3" s="33" t="n"/>
      <c r="M3" s="33" t="n"/>
      <c r="N3" s="33" t="n"/>
    </row>
    <row r="4" ht="22.05" customHeight="1">
      <c r="A4" s="33" t="n"/>
      <c r="B4" s="33" t="n"/>
      <c r="C4" s="33" t="n"/>
      <c r="D4" s="33" t="n"/>
      <c r="E4" s="33" t="n"/>
      <c r="F4" s="33" t="n"/>
      <c r="G4" s="33" t="n"/>
      <c r="H4" s="33" t="n"/>
      <c r="I4" s="33" t="n"/>
      <c r="J4" s="33" t="n"/>
      <c r="K4" s="33" t="n"/>
      <c r="L4" s="33" t="n"/>
      <c r="M4" s="33" t="n"/>
      <c r="N4" s="33" t="n"/>
    </row>
    <row r="5" ht="22.05" customHeight="1">
      <c r="A5" s="33" t="n"/>
      <c r="B5" s="33" t="n"/>
      <c r="C5" s="33" t="n"/>
      <c r="D5" s="33" t="n"/>
      <c r="E5" s="33" t="n"/>
      <c r="F5" s="33" t="n"/>
      <c r="G5" s="33" t="n"/>
      <c r="H5" s="33" t="n"/>
      <c r="I5" s="33" t="n"/>
      <c r="J5" s="33" t="n"/>
      <c r="K5" s="33" t="n"/>
      <c r="L5" s="33" t="n"/>
      <c r="M5" s="33" t="n"/>
      <c r="N5" s="33" t="n"/>
    </row>
    <row r="6" ht="22.05" customHeight="1">
      <c r="A6" s="33" t="n"/>
      <c r="B6" s="33" t="n"/>
      <c r="C6" s="33" t="n"/>
      <c r="D6" s="33" t="n"/>
      <c r="E6" s="33" t="n"/>
      <c r="F6" s="33" t="n"/>
      <c r="G6" s="33" t="n"/>
      <c r="H6" s="33" t="n"/>
      <c r="I6" s="33" t="n"/>
      <c r="J6" s="33" t="n"/>
      <c r="K6" s="33" t="n"/>
      <c r="L6" s="33" t="n"/>
      <c r="M6" s="33" t="n"/>
      <c r="N6" s="33" t="n"/>
    </row>
    <row r="7" ht="22.05" customHeight="1">
      <c r="A7" s="33" t="n"/>
      <c r="B7" s="33" t="n"/>
      <c r="C7" s="33" t="n"/>
      <c r="D7" s="33" t="n"/>
      <c r="E7" s="33" t="n"/>
      <c r="F7" s="33" t="n"/>
      <c r="G7" s="33" t="n"/>
      <c r="H7" s="33" t="n"/>
      <c r="I7" s="33" t="n"/>
      <c r="J7" s="33" t="n"/>
      <c r="K7" s="33" t="n"/>
      <c r="L7" s="33" t="n"/>
      <c r="M7" s="33" t="n"/>
      <c r="N7" s="33" t="n"/>
    </row>
    <row r="8" ht="22.05" customHeight="1">
      <c r="A8" s="33" t="n"/>
      <c r="B8" s="33" t="n"/>
      <c r="C8" s="33" t="n"/>
      <c r="D8" s="33" t="n"/>
      <c r="E8" s="33" t="n"/>
      <c r="F8" s="33" t="n"/>
      <c r="G8" s="33" t="n"/>
      <c r="H8" s="33" t="n"/>
      <c r="I8" s="33" t="n"/>
      <c r="J8" s="33" t="n"/>
      <c r="K8" s="33" t="n"/>
      <c r="L8" s="33" t="n"/>
      <c r="M8" s="33" t="n"/>
      <c r="N8" s="33" t="n"/>
    </row>
    <row r="9" ht="22.05" customHeight="1">
      <c r="A9" s="33" t="n"/>
      <c r="B9" s="33" t="n"/>
      <c r="C9" s="33" t="n"/>
      <c r="D9" s="33" t="n"/>
      <c r="E9" s="33" t="n"/>
      <c r="F9" s="33" t="n"/>
      <c r="G9" s="33" t="n"/>
      <c r="H9" s="33" t="n"/>
      <c r="I9" s="33" t="n"/>
      <c r="J9" s="33" t="n"/>
      <c r="K9" s="33" t="n"/>
      <c r="L9" s="33" t="n"/>
      <c r="M9" s="33" t="n"/>
      <c r="N9" s="33" t="n"/>
    </row>
    <row r="10" ht="22.05" customHeight="1">
      <c r="A10" s="33" t="n"/>
      <c r="B10" s="33" t="n"/>
      <c r="C10" s="33" t="n"/>
      <c r="D10" s="33" t="n"/>
      <c r="E10" s="33" t="n"/>
      <c r="F10" s="33" t="n"/>
      <c r="G10" s="33" t="n"/>
      <c r="H10" s="33" t="n"/>
      <c r="I10" s="33" t="n"/>
      <c r="J10" s="33" t="n"/>
      <c r="K10" s="33" t="n"/>
      <c r="L10" s="33" t="n"/>
      <c r="M10" s="33" t="n"/>
      <c r="N10" s="33" t="n"/>
    </row>
    <row r="11" ht="22.05" customHeight="1">
      <c r="A11" s="33" t="n"/>
      <c r="B11" s="33" t="n"/>
      <c r="C11" s="33" t="n"/>
      <c r="D11" s="33" t="n"/>
      <c r="E11" s="33" t="n"/>
      <c r="F11" s="33" t="n"/>
      <c r="G11" s="33" t="n"/>
      <c r="H11" s="33" t="n"/>
      <c r="I11" s="33" t="n"/>
      <c r="J11" s="33" t="n"/>
      <c r="K11" s="33" t="n"/>
      <c r="L11" s="33" t="n"/>
      <c r="M11" s="33" t="n"/>
      <c r="N11" s="33" t="n"/>
    </row>
    <row r="12" ht="22.05" customHeight="1">
      <c r="A12" s="33" t="n"/>
      <c r="B12" s="33" t="n"/>
      <c r="C12" s="33" t="n"/>
      <c r="D12" s="33" t="n"/>
      <c r="E12" s="33" t="n"/>
      <c r="F12" s="33" t="n"/>
      <c r="G12" s="33" t="n"/>
      <c r="H12" s="33" t="n"/>
      <c r="I12" s="33" t="n"/>
      <c r="J12" s="33" t="n"/>
      <c r="K12" s="33" t="n"/>
      <c r="L12" s="33" t="n"/>
      <c r="M12" s="33" t="n"/>
      <c r="N12" s="33" t="n"/>
    </row>
    <row r="13" ht="22.05" customHeight="1">
      <c r="A13" s="33" t="n"/>
      <c r="B13" s="33" t="n"/>
      <c r="C13" s="33" t="n"/>
      <c r="D13" s="33" t="n"/>
      <c r="E13" s="33" t="n"/>
      <c r="F13" s="33" t="n"/>
      <c r="G13" s="33" t="n"/>
      <c r="H13" s="33" t="n"/>
      <c r="I13" s="33" t="n"/>
      <c r="J13" s="33" t="n"/>
      <c r="K13" s="33" t="n"/>
      <c r="L13" s="33" t="n"/>
      <c r="M13" s="33" t="n"/>
      <c r="N13" s="33" t="n"/>
    </row>
    <row r="14" ht="22.05" customHeight="1">
      <c r="A14" s="33" t="n"/>
      <c r="B14" s="33" t="n"/>
      <c r="C14" s="33" t="n"/>
      <c r="D14" s="33" t="n"/>
      <c r="E14" s="33" t="n"/>
      <c r="F14" s="33" t="n"/>
      <c r="G14" s="33" t="n"/>
      <c r="H14" s="33" t="n"/>
      <c r="I14" s="33" t="n"/>
      <c r="J14" s="33" t="n"/>
      <c r="K14" s="33" t="n"/>
      <c r="L14" s="33" t="n"/>
      <c r="M14" s="33" t="n"/>
      <c r="N14" s="33" t="n"/>
    </row>
    <row r="15" ht="22.05" customHeight="1">
      <c r="A15" s="33" t="n"/>
      <c r="B15" s="33" t="n"/>
      <c r="C15" s="33" t="n"/>
      <c r="D15" s="33" t="n"/>
      <c r="E15" s="33" t="n"/>
      <c r="F15" s="33" t="n"/>
      <c r="G15" s="33" t="n"/>
      <c r="H15" s="33" t="n"/>
      <c r="I15" s="33" t="n"/>
      <c r="J15" s="33" t="n"/>
      <c r="K15" s="33" t="n"/>
      <c r="L15" s="33" t="n"/>
      <c r="M15" s="33" t="n"/>
      <c r="N15" s="33" t="n"/>
    </row>
    <row r="16" ht="22.05" customHeight="1">
      <c r="A16" s="33" t="n"/>
      <c r="B16" s="33" t="n"/>
      <c r="C16" s="33" t="n"/>
      <c r="D16" s="33" t="n"/>
      <c r="E16" s="33" t="n"/>
      <c r="F16" s="33" t="n"/>
      <c r="G16" s="33" t="n"/>
      <c r="H16" s="33" t="n"/>
      <c r="I16" s="33" t="n"/>
      <c r="J16" s="33" t="n"/>
      <c r="K16" s="33" t="n"/>
      <c r="L16" s="33" t="n"/>
      <c r="M16" s="33" t="n"/>
      <c r="N16" s="33" t="n"/>
    </row>
    <row r="17" ht="22.05" customHeight="1">
      <c r="A17" s="33" t="n"/>
      <c r="B17" s="33" t="n"/>
      <c r="C17" s="33" t="n"/>
      <c r="D17" s="33" t="n"/>
      <c r="E17" s="33" t="n"/>
      <c r="F17" s="33" t="n"/>
      <c r="G17" s="33" t="n"/>
      <c r="H17" s="33" t="n"/>
      <c r="I17" s="33" t="n"/>
      <c r="J17" s="33" t="n"/>
      <c r="K17" s="33" t="n"/>
      <c r="L17" s="33" t="n"/>
      <c r="M17" s="33" t="n"/>
      <c r="N17" s="33" t="n"/>
    </row>
    <row r="18" ht="22.05" customHeight="1">
      <c r="A18" s="33" t="n"/>
      <c r="B18" s="33" t="n"/>
      <c r="C18" s="33" t="n"/>
      <c r="D18" s="33" t="n"/>
      <c r="E18" s="33" t="n"/>
      <c r="F18" s="33" t="n"/>
      <c r="G18" s="33" t="n"/>
      <c r="H18" s="33" t="n"/>
      <c r="I18" s="33" t="n"/>
      <c r="J18" s="33" t="n"/>
      <c r="K18" s="33" t="n"/>
      <c r="L18" s="33" t="n"/>
      <c r="M18" s="33" t="n"/>
      <c r="N18" s="33" t="n"/>
    </row>
    <row r="19" ht="40.05" customHeight="1">
      <c r="A19" s="34" t="inlineStr">
        <is>
          <t>PORRA MUNDIAL 2026</t>
        </is>
      </c>
      <c r="B19" s="35" t="n"/>
      <c r="C19" s="35" t="n"/>
      <c r="D19" s="35" t="n"/>
      <c r="E19" s="35" t="n"/>
      <c r="F19" s="35" t="n"/>
      <c r="G19" s="35" t="n"/>
      <c r="H19" s="35" t="n"/>
      <c r="I19" s="35" t="n"/>
      <c r="J19" s="35" t="n"/>
      <c r="K19" s="35" t="n"/>
      <c r="L19" s="35" t="n"/>
      <c r="M19" s="35" t="n"/>
      <c r="N19" s="35" t="n"/>
    </row>
    <row r="20" ht="22.05" customHeight="1">
      <c r="A20" s="33" t="n"/>
      <c r="B20" s="33" t="n"/>
      <c r="C20" s="33" t="n"/>
      <c r="D20" s="33" t="n"/>
      <c r="E20" s="33" t="n"/>
      <c r="F20" s="33" t="n"/>
      <c r="G20" s="33" t="n"/>
      <c r="H20" s="33" t="n"/>
      <c r="I20" s="33" t="n"/>
      <c r="J20" s="33" t="n"/>
      <c r="K20" s="33" t="n"/>
      <c r="L20" s="33" t="n"/>
      <c r="M20" s="33" t="n"/>
      <c r="N20" s="33" t="n"/>
    </row>
    <row r="21" ht="22.05" customHeight="1">
      <c r="A21" s="33" t="n"/>
      <c r="B21" s="33" t="n"/>
      <c r="C21" s="33" t="n"/>
      <c r="D21" s="33" t="n"/>
      <c r="E21" s="33" t="n"/>
      <c r="F21" s="33" t="n"/>
      <c r="G21" s="33" t="n"/>
      <c r="H21" s="33" t="n"/>
      <c r="I21" s="33" t="n"/>
      <c r="J21" s="33" t="n"/>
      <c r="K21" s="33" t="n"/>
      <c r="L21" s="33" t="n"/>
      <c r="M21" s="33" t="n"/>
      <c r="N21" s="33" t="n"/>
    </row>
    <row r="22" ht="22.05" customHeight="1">
      <c r="A22" s="36" t="inlineStr">
        <is>
          <t>FIFA WORLD CUP 26  ·  USA · CANADÁ · MÉXICO</t>
        </is>
      </c>
      <c r="B22" s="35" t="n"/>
      <c r="C22" s="35" t="n"/>
      <c r="D22" s="35" t="n"/>
      <c r="E22" s="35" t="n"/>
      <c r="F22" s="35" t="n"/>
      <c r="G22" s="35" t="n"/>
      <c r="H22" s="35" t="n"/>
      <c r="I22" s="35" t="n"/>
      <c r="J22" s="35" t="n"/>
      <c r="K22" s="35" t="n"/>
      <c r="L22" s="35" t="n"/>
      <c r="M22" s="35" t="n"/>
      <c r="N22" s="35" t="n"/>
    </row>
    <row r="23" ht="22.05" customHeight="1">
      <c r="A23" s="33" t="n"/>
      <c r="B23" s="33" t="n"/>
      <c r="C23" s="33" t="n"/>
      <c r="D23" s="33" t="n"/>
      <c r="E23" s="33" t="n"/>
      <c r="F23" s="33" t="n"/>
      <c r="G23" s="33" t="n"/>
      <c r="H23" s="33" t="n"/>
      <c r="I23" s="33" t="n"/>
      <c r="J23" s="33" t="n"/>
      <c r="K23" s="33" t="n"/>
      <c r="L23" s="33" t="n"/>
      <c r="M23" s="33" t="n"/>
      <c r="N23" s="33" t="n"/>
    </row>
    <row r="24" ht="22.05" customHeight="1">
      <c r="A24" s="33" t="n"/>
      <c r="B24" s="33" t="n"/>
      <c r="C24" s="33" t="n"/>
      <c r="D24" s="33" t="n"/>
      <c r="E24" s="33" t="n"/>
      <c r="F24" s="33" t="n"/>
      <c r="G24" s="33" t="n"/>
      <c r="H24" s="33" t="n"/>
      <c r="I24" s="33" t="n"/>
      <c r="J24" s="33" t="n"/>
      <c r="K24" s="33" t="n"/>
      <c r="L24" s="33" t="n"/>
      <c r="M24" s="33" t="n"/>
      <c r="N24" s="33" t="n"/>
    </row>
    <row r="25" ht="22.05" customHeight="1">
      <c r="A25" s="37" t="inlineStr">
        <is>
          <t>Grupo Papinenes · Porra privada · Pronósticos, clasificación automática y apuestas especiales</t>
        </is>
      </c>
      <c r="B25" s="35" t="n"/>
      <c r="C25" s="35" t="n"/>
      <c r="D25" s="35" t="n"/>
      <c r="E25" s="35" t="n"/>
      <c r="F25" s="35" t="n"/>
      <c r="G25" s="35" t="n"/>
      <c r="H25" s="35" t="n"/>
      <c r="I25" s="35" t="n"/>
      <c r="J25" s="35" t="n"/>
      <c r="K25" s="35" t="n"/>
      <c r="L25" s="35" t="n"/>
      <c r="M25" s="35" t="n"/>
      <c r="N25" s="35" t="n"/>
    </row>
    <row r="26" ht="22.05" customHeight="1">
      <c r="A26" s="33" t="n"/>
      <c r="B26" s="33" t="n"/>
      <c r="C26" s="33" t="n"/>
      <c r="D26" s="33" t="n"/>
      <c r="E26" s="33" t="n"/>
      <c r="F26" s="33" t="n"/>
      <c r="G26" s="33" t="n"/>
      <c r="H26" s="33" t="n"/>
      <c r="I26" s="33" t="n"/>
      <c r="J26" s="33" t="n"/>
      <c r="K26" s="33" t="n"/>
      <c r="L26" s="33" t="n"/>
      <c r="M26" s="33" t="n"/>
      <c r="N26" s="33" t="n"/>
    </row>
    <row r="27" ht="22.05" customHeight="1">
      <c r="A27" s="33" t="n"/>
      <c r="B27" s="33" t="n"/>
      <c r="C27" s="33" t="n"/>
      <c r="D27" s="33" t="n"/>
      <c r="E27" s="33" t="n"/>
      <c r="F27" s="33" t="n"/>
      <c r="G27" s="33" t="n"/>
      <c r="H27" s="33" t="n"/>
      <c r="I27" s="33" t="n"/>
      <c r="J27" s="33" t="n"/>
      <c r="K27" s="33" t="n"/>
      <c r="L27" s="33" t="n"/>
      <c r="M27" s="33" t="n"/>
      <c r="N27" s="33" t="n"/>
    </row>
    <row r="28" ht="22.05" customHeight="1">
      <c r="A28" s="38" t="inlineStr">
        <is>
          <t>Jugadores:  Álvaro   ·   Papá   ·   Diego</t>
        </is>
      </c>
      <c r="B28" s="35" t="n"/>
      <c r="C28" s="35" t="n"/>
      <c r="D28" s="35" t="n"/>
      <c r="E28" s="35" t="n"/>
      <c r="F28" s="35" t="n"/>
      <c r="G28" s="35" t="n"/>
      <c r="H28" s="35" t="n"/>
      <c r="I28" s="35" t="n"/>
      <c r="J28" s="35" t="n"/>
      <c r="K28" s="35" t="n"/>
      <c r="L28" s="35" t="n"/>
      <c r="M28" s="35" t="n"/>
      <c r="N28" s="35" t="n"/>
    </row>
    <row r="29" ht="22.05" customHeight="1">
      <c r="A29" s="33" t="n"/>
      <c r="B29" s="33" t="n"/>
      <c r="C29" s="33" t="n"/>
      <c r="D29" s="33" t="n"/>
      <c r="E29" s="33" t="n"/>
      <c r="F29" s="33" t="n"/>
      <c r="G29" s="33" t="n"/>
      <c r="H29" s="33" t="n"/>
      <c r="I29" s="33" t="n"/>
      <c r="J29" s="33" t="n"/>
      <c r="K29" s="33" t="n"/>
      <c r="L29" s="33" t="n"/>
      <c r="M29" s="33" t="n"/>
      <c r="N29" s="33" t="n"/>
    </row>
    <row r="30" ht="22.05" customHeight="1">
      <c r="A30" s="33" t="n"/>
      <c r="B30" s="33" t="n"/>
      <c r="C30" s="33" t="n"/>
      <c r="D30" s="33" t="n"/>
      <c r="E30" s="33" t="n"/>
      <c r="F30" s="33" t="n"/>
      <c r="G30" s="33" t="n"/>
      <c r="H30" s="33" t="n"/>
      <c r="I30" s="33" t="n"/>
      <c r="J30" s="33" t="n"/>
      <c r="K30" s="33" t="n"/>
      <c r="L30" s="33" t="n"/>
      <c r="M30" s="33" t="n"/>
      <c r="N30" s="33" t="n"/>
    </row>
    <row r="31" ht="22.05" customHeight="1"/>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FFC5A028"/>
    <outlinePr summaryBelow="1" summaryRight="1"/>
    <pageSetUpPr/>
  </sheetPr>
  <dimension ref="A1:E24"/>
  <sheetViews>
    <sheetView showGridLines="0" workbookViewId="0">
      <selection activeCell="A1" sqref="A1"/>
    </sheetView>
  </sheetViews>
  <sheetFormatPr baseColWidth="8" defaultRowHeight="14.4"/>
  <cols>
    <col width="6" customWidth="1" min="1" max="1"/>
    <col width="84" customWidth="1" min="2" max="2"/>
  </cols>
  <sheetData>
    <row r="1" ht="36" customHeight="1">
      <c r="A1" s="2" t="inlineStr">
        <is>
          <t>INSTRUCCIONES</t>
        </is>
      </c>
      <c r="B1" s="1" t="n"/>
      <c r="C1" s="1" t="n"/>
      <c r="D1" s="1" t="n"/>
      <c r="E1" s="1" t="n"/>
    </row>
    <row r="2" ht="18" customHeight="1">
      <c r="A2" s="3" t="inlineStr">
        <is>
          <t>Guía paso a paso para usar la porra sin tocar fórmulas.</t>
        </is>
      </c>
      <c r="B2" s="4" t="n"/>
      <c r="C2" s="4" t="n"/>
      <c r="D2" s="4" t="n"/>
      <c r="E2" s="4" t="n"/>
    </row>
    <row r="3" ht="18" customHeight="1">
      <c r="A3" s="5" t="inlineStr">
        <is>
          <t>1</t>
        </is>
      </c>
      <c r="B3" s="6" t="inlineStr">
        <is>
          <t>Empieza por tu pestaña</t>
        </is>
      </c>
    </row>
    <row r="4" ht="43.2" customHeight="1">
      <c r="B4" s="7" t="inlineStr">
        <is>
          <t>Busca la pestaña con tu nombre. Ahí rellenas todo lo tuyo: goles de cada partido, clasificado en eliminatorias y apuestas especiales. Solo escribe en celdas amarillas. Las celdas azules son fórmulas y las grises son referencias de otras pestañas.</t>
        </is>
      </c>
    </row>
    <row r="6" ht="18" customHeight="1">
      <c r="A6" s="5" t="inlineStr">
        <is>
          <t>2</t>
        </is>
      </c>
      <c r="B6" s="6" t="inlineStr">
        <is>
          <t>Pronósticos de partidos</t>
        </is>
      </c>
    </row>
    <row r="7" ht="43.2" customHeight="1">
      <c r="B7" s="7" t="inlineStr">
        <is>
          <t>En fase de grupos rellena Mis goles local y Mis goles visit.; la columna Clasificado aparece con '-' y no se usa. En octavos, cuartos, semifinales y final, además de los goles a 90 minutos, elige Clasificado: Local o Visitante.</t>
        </is>
      </c>
    </row>
    <row r="9" ht="18" customHeight="1">
      <c r="A9" s="5" t="inlineStr">
        <is>
          <t>3</t>
        </is>
      </c>
      <c r="B9" s="6" t="inlineStr">
        <is>
          <t>Apuestas especiales</t>
        </is>
      </c>
    </row>
    <row r="10" ht="43.2" customHeight="1">
      <c r="B10" s="7" t="inlineStr">
        <is>
          <t>En la parte inferior de tu pestaña escribe tus apuestas especiales antes de que empiece el torneo. El resultado oficial de esas apuestas se rellena después en Resumen, dentro del bloque Apuestas especiales.</t>
        </is>
      </c>
    </row>
    <row r="12" ht="18" customHeight="1">
      <c r="A12" s="5" t="inlineStr">
        <is>
          <t>4</t>
        </is>
      </c>
      <c r="B12" s="6" t="inlineStr">
        <is>
          <t>Resultados reales</t>
        </is>
      </c>
    </row>
    <row r="13" ht="43.2" customHeight="1">
      <c r="B13" s="7" t="inlineStr">
        <is>
          <t>La persona que administre la porra usa Partidos. En grupos rellena Resultado local y Resultado visitante. En eliminatorias rellena también Clasificado, que es quien pasa la ronda aunque sea en prórroga o penaltis.</t>
        </is>
      </c>
    </row>
    <row r="15" ht="18" customHeight="1">
      <c r="A15" s="5" t="inlineStr">
        <is>
          <t>5</t>
        </is>
      </c>
      <c r="B15" s="6" t="inlineStr">
        <is>
          <t>Qué mirar durante el torneo</t>
        </is>
      </c>
    </row>
    <row r="16" ht="43.2" customHeight="1">
      <c r="B16" s="7" t="inlineStr">
        <is>
          <t>Resumen es el dashboard principal: líder, clasificación completa, últimos partidos, análisis por jugador y apuestas especiales. Pronosticos consolida lo que ha puesto cada jugador y es de solo lectura.</t>
        </is>
      </c>
    </row>
    <row r="18" ht="18" customHeight="1">
      <c r="A18" s="5" t="inlineStr">
        <is>
          <t>6</t>
        </is>
      </c>
      <c r="B18" s="6" t="inlineStr">
        <is>
          <t>Configuración y hojas técnicas</t>
        </is>
      </c>
    </row>
    <row r="19" ht="28.8" customHeight="1">
      <c r="B19" s="7" t="inlineStr">
        <is>
          <t>Puntuacion permite cambiar los puntos de cada regla. Helpers &gt;&gt; separa las hojas de trabajo. _Helpers contiene cálculos internos y no requiere input.</t>
        </is>
      </c>
    </row>
    <row r="22">
      <c r="A22" t="inlineStr">
        <is>
          <t>Pestañas con input: tu nombre, Partidos, Resumen (solo resultados oficiales de apuestas especiales) y Puntuacion.</t>
        </is>
      </c>
    </row>
    <row r="23">
      <c r="A23" t="inlineStr">
        <is>
          <t>Pestañas sin input: Pronosticos, Helpers &gt;&gt; y _Helpers. Regla visual: amarillo = input; azul = fórmula; gris = referencia.</t>
        </is>
      </c>
    </row>
    <row r="24">
      <c r="A24" t="inlineStr">
        <is>
          <t>Requisitos: Microsoft Excel 2010 o superior (Windows/Mac). No usa macros.</t>
        </is>
      </c>
    </row>
  </sheetData>
  <pageMargins left="0.75" right="0.75" top="1" bottom="1" header="0.5" footer="0.5"/>
</worksheet>
</file>

<file path=xl/worksheets/sheet3.xml><?xml version="1.0" encoding="utf-8"?>
<worksheet xmlns="http://schemas.openxmlformats.org/spreadsheetml/2006/main">
  <sheetPr>
    <tabColor rgb="FF0066CC"/>
    <outlinePr summaryBelow="1" summaryRight="1"/>
    <pageSetUpPr/>
  </sheetPr>
  <dimension ref="A1:N46"/>
  <sheetViews>
    <sheetView showGridLines="0" workbookViewId="0">
      <selection activeCell="A1" sqref="A1"/>
    </sheetView>
  </sheetViews>
  <sheetFormatPr baseColWidth="8" defaultRowHeight="14.4"/>
  <cols>
    <col width="32" customWidth="1" min="1" max="1"/>
    <col width="24" customWidth="1" min="2" max="2"/>
    <col width="12" customWidth="1" min="3" max="5"/>
    <col width="14" customWidth="1" min="6" max="7"/>
    <col width="13" customWidth="1" min="8" max="9"/>
    <col width="3" customWidth="1" min="10" max="10"/>
    <col width="14" customWidth="1" min="11" max="11"/>
    <col width="18" customWidth="1" min="12" max="13"/>
    <col width="13" customWidth="1" min="14" max="14"/>
  </cols>
  <sheetData>
    <row r="1" ht="30" customHeight="1">
      <c r="A1" s="2" t="inlineStr">
        <is>
          <t>RESUMEN — DASHBOARD</t>
        </is>
      </c>
      <c r="B1" s="1" t="n"/>
      <c r="C1" s="1" t="n"/>
      <c r="D1" s="1" t="n"/>
      <c r="E1" s="1" t="n"/>
      <c r="F1" s="1" t="n"/>
      <c r="G1" s="1" t="n"/>
      <c r="H1" s="1" t="n"/>
      <c r="I1" s="1" t="n"/>
      <c r="J1" s="1" t="n"/>
      <c r="K1" s="1" t="n"/>
      <c r="L1" s="1" t="n"/>
      <c r="M1" s="1" t="n"/>
      <c r="N1" s="1" t="n"/>
    </row>
    <row r="2" ht="18" customHeight="1">
      <c r="A2" s="3" t="inlineStr">
        <is>
          <t>Todo se calcula solo. Lo único editable aquí es, en amarillo, el resultado oficial de las apuestas especiales.</t>
        </is>
      </c>
      <c r="B2" s="4" t="n"/>
      <c r="C2" s="4" t="n"/>
      <c r="D2" s="4" t="n"/>
      <c r="E2" s="4" t="n"/>
      <c r="F2" s="4" t="n"/>
      <c r="G2" s="4" t="n"/>
      <c r="H2" s="4" t="n"/>
      <c r="I2" s="4" t="n"/>
      <c r="J2" s="4" t="n"/>
      <c r="K2" s="4" t="n"/>
      <c r="L2" s="4" t="n"/>
      <c r="M2" s="4" t="n"/>
      <c r="N2" s="4" t="n"/>
    </row>
    <row r="3" ht="7.95" customHeight="1"/>
    <row r="4" ht="15.6" customHeight="1">
      <c r="A4" s="8" t="inlineStr">
        <is>
          <t>Indicadores del torneo</t>
        </is>
      </c>
      <c r="B4" s="9" t="n"/>
      <c r="C4" s="9" t="n"/>
      <c r="D4" s="9" t="n"/>
      <c r="E4" s="9" t="n"/>
      <c r="F4" s="9" t="n"/>
      <c r="G4" s="9" t="n"/>
      <c r="H4" s="9" t="n"/>
      <c r="I4" s="9" t="n"/>
      <c r="J4" s="9" t="n"/>
      <c r="K4" s="9" t="n"/>
      <c r="L4" s="9" t="n"/>
      <c r="M4" s="9" t="n"/>
      <c r="N4" s="9" t="n"/>
    </row>
    <row r="5" ht="15" customHeight="1">
      <c r="A5" s="10" t="inlineStr">
        <is>
          <t>LÍDER</t>
        </is>
      </c>
      <c r="B5" s="11" t="n"/>
      <c r="C5" s="10" t="inlineStr">
        <is>
          <t>PUNTOS DEL LÍDER</t>
        </is>
      </c>
      <c r="D5" s="11" t="n"/>
      <c r="E5" s="10" t="inlineStr">
        <is>
          <t>PARTIDOS JUGADOS</t>
        </is>
      </c>
      <c r="F5" s="11" t="n"/>
      <c r="G5" s="10" t="inlineStr">
        <is>
          <t>PARTIDOS PENDIENTES</t>
        </is>
      </c>
      <c r="H5" s="11" t="n"/>
      <c r="I5" s="10" t="inlineStr">
        <is>
          <t>PROGRESO TORNEO</t>
        </is>
      </c>
      <c r="J5" s="11" t="n"/>
      <c r="K5" s="10" t="inlineStr">
        <is>
          <t>MEDIA PTS/PARTIDO LÍDER</t>
        </is>
      </c>
      <c r="L5" s="11" t="n"/>
      <c r="M5" s="10" t="inlineStr">
        <is>
          <t>JUGADORES</t>
        </is>
      </c>
      <c r="N5" s="11" t="n"/>
    </row>
    <row r="6" ht="25.95" customHeight="1">
      <c r="A6" s="12">
        <f>_Helpers!$A$7</f>
        <v/>
      </c>
      <c r="B6" s="11" t="n"/>
      <c r="C6" s="12">
        <f>_Helpers!$B$7</f>
        <v/>
      </c>
      <c r="D6" s="11" t="n"/>
      <c r="E6" s="12">
        <f>COUNTIF(Partidos!$H$4:$H$107,"Finalizado")</f>
        <v/>
      </c>
      <c r="F6" s="11" t="n"/>
      <c r="G6" s="12">
        <f>104-COUNTIF(Partidos!$H$4:$H$107,"Finalizado")</f>
        <v/>
      </c>
      <c r="H6" s="11" t="n"/>
      <c r="I6" s="13">
        <f>IF(COUNTIF(Partidos!$H$4:$H$107,"Finalizado")=0,0,COUNTIF(Partidos!$H$4:$H$107,"Finalizado")/104)</f>
        <v/>
      </c>
      <c r="J6" s="11" t="n"/>
      <c r="K6" s="12">
        <f>IF(COUNTIF(Partidos!$H$4:$H$107,"Finalizado")=0,"",ROUND(_Helpers!$B$7/COUNTIF(Partidos!$H$4:$H$107,"Finalizado"),2))</f>
        <v/>
      </c>
      <c r="L6" s="11" t="n"/>
      <c r="M6" s="12" t="inlineStr">
        <is>
          <t>3</t>
        </is>
      </c>
      <c r="N6" s="11" t="n"/>
    </row>
    <row r="7" ht="7.95" customHeight="1"/>
    <row r="8" ht="15.6" customHeight="1">
      <c r="A8" s="8" t="inlineStr">
        <is>
          <t>Clasificación general</t>
        </is>
      </c>
      <c r="B8" s="9" t="n"/>
      <c r="C8" s="9" t="n"/>
      <c r="D8" s="9" t="n"/>
      <c r="E8" s="9" t="n"/>
      <c r="F8" s="9" t="n"/>
      <c r="G8" s="9" t="n"/>
      <c r="H8" s="9" t="n"/>
      <c r="I8" s="9" t="n"/>
      <c r="K8" s="8" t="inlineStr">
        <is>
          <t>Últimos partidos jugados</t>
        </is>
      </c>
      <c r="L8" s="9" t="n"/>
      <c r="M8" s="9" t="n"/>
      <c r="N8" s="9" t="n"/>
    </row>
    <row r="9">
      <c r="A9" s="14" t="inlineStr">
        <is>
          <t>Pos.</t>
        </is>
      </c>
      <c r="B9" s="14" t="inlineStr">
        <is>
          <t>Jugador</t>
        </is>
      </c>
      <c r="C9" s="14" t="inlineStr">
        <is>
          <t>Puntos</t>
        </is>
      </c>
      <c r="D9" s="14" t="inlineStr">
        <is>
          <t>Exactos</t>
        </is>
      </c>
      <c r="E9" s="14" t="inlineStr">
        <is>
          <t>Parciales</t>
        </is>
      </c>
      <c r="F9" s="14" t="inlineStr">
        <is>
          <t>Fallos</t>
        </is>
      </c>
      <c r="G9" s="14" t="inlineStr">
        <is>
          <t>% aciertos</t>
        </is>
      </c>
      <c r="H9" s="14" t="inlineStr">
        <is>
          <t>Medalla</t>
        </is>
      </c>
      <c r="I9" s="14" t="inlineStr">
        <is>
          <t>vs Líder</t>
        </is>
      </c>
      <c r="K9" s="14" t="inlineStr">
        <is>
          <t>Fecha</t>
        </is>
      </c>
      <c r="L9" s="14" t="inlineStr">
        <is>
          <t>Local</t>
        </is>
      </c>
      <c r="M9" s="14" t="inlineStr">
        <is>
          <t>Visitante</t>
        </is>
      </c>
      <c r="N9" s="14" t="inlineStr">
        <is>
          <t>Resultado</t>
        </is>
      </c>
    </row>
    <row r="10" ht="19.95" customHeight="1">
      <c r="A10" s="15" t="n">
        <v>1</v>
      </c>
      <c r="B10" s="16">
        <f>_Helpers!$A$7</f>
        <v/>
      </c>
      <c r="C10" s="17">
        <f>_Helpers!$B$7</f>
        <v/>
      </c>
      <c r="D10" s="17">
        <f>_Helpers!$C$7</f>
        <v/>
      </c>
      <c r="E10" s="17">
        <f>_Helpers!$D$7</f>
        <v/>
      </c>
      <c r="F10" s="17">
        <f>_Helpers!$E$7</f>
        <v/>
      </c>
      <c r="G10" s="18">
        <f>_Helpers!$F$7</f>
        <v/>
      </c>
      <c r="H10" s="17">
        <f>IF(A10=1,"ORO",IF(A10=2,"PLATA",IF(A10=3,"BRONCE","")))</f>
        <v/>
      </c>
      <c r="I10" s="17">
        <f>IF(A10=1,0,$C$10-C10)</f>
        <v/>
      </c>
      <c r="K10" s="19">
        <f>_Helpers!$X$69</f>
        <v/>
      </c>
      <c r="L10" s="19">
        <f>_Helpers!$U$69</f>
        <v/>
      </c>
      <c r="M10" s="19">
        <f>_Helpers!$V$69</f>
        <v/>
      </c>
      <c r="N10" s="20">
        <f>_Helpers!$W$69</f>
        <v/>
      </c>
    </row>
    <row r="11" ht="19.95" customHeight="1">
      <c r="A11" s="15" t="n">
        <v>2</v>
      </c>
      <c r="B11" s="16">
        <f>_Helpers!$A$8</f>
        <v/>
      </c>
      <c r="C11" s="17">
        <f>_Helpers!$B$8</f>
        <v/>
      </c>
      <c r="D11" s="17">
        <f>_Helpers!$C$8</f>
        <v/>
      </c>
      <c r="E11" s="17">
        <f>_Helpers!$D$8</f>
        <v/>
      </c>
      <c r="F11" s="17">
        <f>_Helpers!$E$8</f>
        <v/>
      </c>
      <c r="G11" s="18">
        <f>_Helpers!$F$8</f>
        <v/>
      </c>
      <c r="H11" s="17">
        <f>IF(A11=1,"ORO",IF(A11=2,"PLATA",IF(A11=3,"BRONCE","")))</f>
        <v/>
      </c>
      <c r="I11" s="17">
        <f>IF(A11=1,0,$C$10-C11)</f>
        <v/>
      </c>
      <c r="K11" s="19">
        <f>_Helpers!$X$70</f>
        <v/>
      </c>
      <c r="L11" s="19">
        <f>_Helpers!$U$70</f>
        <v/>
      </c>
      <c r="M11" s="19">
        <f>_Helpers!$V$70</f>
        <v/>
      </c>
      <c r="N11" s="20">
        <f>_Helpers!$W$70</f>
        <v/>
      </c>
    </row>
    <row r="12" ht="19.95" customHeight="1">
      <c r="A12" s="15" t="n">
        <v>3</v>
      </c>
      <c r="B12" s="16">
        <f>_Helpers!$A$9</f>
        <v/>
      </c>
      <c r="C12" s="17">
        <f>_Helpers!$B$9</f>
        <v/>
      </c>
      <c r="D12" s="17">
        <f>_Helpers!$C$9</f>
        <v/>
      </c>
      <c r="E12" s="17">
        <f>_Helpers!$D$9</f>
        <v/>
      </c>
      <c r="F12" s="17">
        <f>_Helpers!$E$9</f>
        <v/>
      </c>
      <c r="G12" s="18">
        <f>_Helpers!$F$9</f>
        <v/>
      </c>
      <c r="H12" s="17">
        <f>IF(A12=1,"ORO",IF(A12=2,"PLATA",IF(A12=3,"BRONCE","")))</f>
        <v/>
      </c>
      <c r="I12" s="17">
        <f>IF(A12=1,0,$C$10-C12)</f>
        <v/>
      </c>
      <c r="K12" s="19">
        <f>_Helpers!$X$71</f>
        <v/>
      </c>
      <c r="L12" s="19">
        <f>_Helpers!$U$71</f>
        <v/>
      </c>
      <c r="M12" s="19">
        <f>_Helpers!$V$71</f>
        <v/>
      </c>
      <c r="N12" s="20">
        <f>_Helpers!$W$71</f>
        <v/>
      </c>
    </row>
    <row r="13" ht="19.95" customHeight="1">
      <c r="K13" s="19">
        <f>_Helpers!$X$72</f>
        <v/>
      </c>
      <c r="L13" s="19">
        <f>_Helpers!$U$72</f>
        <v/>
      </c>
      <c r="M13" s="19">
        <f>_Helpers!$V$72</f>
        <v/>
      </c>
      <c r="N13" s="20">
        <f>_Helpers!$W$72</f>
        <v/>
      </c>
    </row>
    <row r="14" ht="19.95" customHeight="1">
      <c r="K14" s="19">
        <f>_Helpers!$X$73</f>
        <v/>
      </c>
      <c r="L14" s="19">
        <f>_Helpers!$U$73</f>
        <v/>
      </c>
      <c r="M14" s="19">
        <f>_Helpers!$V$73</f>
        <v/>
      </c>
      <c r="N14" s="20">
        <f>_Helpers!$W$73</f>
        <v/>
      </c>
    </row>
    <row r="21" ht="7.95" customHeight="1"/>
    <row r="22" ht="15.6" customHeight="1">
      <c r="A22" s="8" t="inlineStr">
        <is>
          <t>Análisis por jugador</t>
        </is>
      </c>
      <c r="B22" s="9" t="n"/>
      <c r="C22" s="9" t="n"/>
      <c r="D22" s="9" t="n"/>
      <c r="E22" s="9" t="n"/>
      <c r="F22" s="9" t="n"/>
      <c r="G22" s="9" t="n"/>
      <c r="H22" s="9" t="n"/>
      <c r="I22" s="9" t="n"/>
    </row>
    <row r="23">
      <c r="A23" s="21" t="inlineStr">
        <is>
          <t>Elige un jugador:</t>
        </is>
      </c>
      <c r="C23" s="22" t="inlineStr">
        <is>
          <t>Álvaro</t>
        </is>
      </c>
      <c r="D23" s="23" t="inlineStr">
        <is>
          <t>(escribe el nombre exacto de una pestaña)</t>
        </is>
      </c>
    </row>
    <row r="24">
      <c r="A24" s="14" t="inlineStr">
        <is>
          <t>Métrica</t>
        </is>
      </c>
      <c r="B24" s="14" t="inlineStr">
        <is>
          <t>Valor</t>
        </is>
      </c>
    </row>
    <row r="25" ht="19.95" customHeight="1">
      <c r="A25" s="24" t="inlineStr">
        <is>
          <t>Posición actual</t>
        </is>
      </c>
      <c r="B25" s="17">
        <f>IFERROR(MATCH($C$23,_Helpers!$A$7:$A$9,0),"")</f>
        <v/>
      </c>
    </row>
    <row r="26" ht="19.95" customHeight="1">
      <c r="A26" s="24" t="inlineStr">
        <is>
          <t>Puntos totales</t>
        </is>
      </c>
      <c r="B26" s="17">
        <f>IFERROR(INDEX(_Helpers!$E$2:$E$4,MATCH($C$23,_Helpers!$A$2:$A$4,0)),0)</f>
        <v/>
      </c>
    </row>
    <row r="27" ht="19.95" customHeight="1">
      <c r="A27" s="24" t="inlineStr">
        <is>
          <t>Puntos por partidos</t>
        </is>
      </c>
      <c r="B27" s="17">
        <f>IFERROR(INDEX(_Helpers!$B$2:$B$4,MATCH($C$23,_Helpers!$A$2:$A$4,0)),0)</f>
        <v/>
      </c>
    </row>
    <row r="28" ht="19.95" customHeight="1">
      <c r="A28" s="24" t="inlineStr">
        <is>
          <t>Bonus de rondas</t>
        </is>
      </c>
      <c r="B28" s="17">
        <f>IFERROR(INDEX(_Helpers!$C$2:$C$4,MATCH($C$23,_Helpers!$A$2:$A$4,0)),0)</f>
        <v/>
      </c>
    </row>
    <row r="29" ht="19.95" customHeight="1">
      <c r="A29" s="24" t="inlineStr">
        <is>
          <t>Puntos apuestas especiales</t>
        </is>
      </c>
      <c r="B29" s="17">
        <f>IFERROR(INDEX(_Helpers!$D$2:$D$4,MATCH($C$23,_Helpers!$A$2:$A$4,0)),0)</f>
        <v/>
      </c>
    </row>
    <row r="30" ht="19.95" customHeight="1">
      <c r="A30" s="24" t="inlineStr">
        <is>
          <t>Distancia al líder</t>
        </is>
      </c>
      <c r="B30" s="17">
        <f>IFERROR(_Helpers!$B$7-INDEX(_Helpers!$E$2:$E$4,MATCH($C$23,_Helpers!$A$2:$A$4,0)),0)</f>
        <v/>
      </c>
    </row>
    <row r="31" ht="7.95" customHeight="1"/>
    <row r="32" ht="15.6" customHeight="1">
      <c r="A32" s="8" t="inlineStr">
        <is>
          <t>Apuestas especiales · resultado oficial</t>
        </is>
      </c>
      <c r="B32" s="9" t="n"/>
      <c r="C32" s="9" t="n"/>
      <c r="D32" s="9" t="n"/>
      <c r="F32" s="8" t="inlineStr">
        <is>
          <t>Puntos por apuestas especiales</t>
        </is>
      </c>
      <c r="G32" s="9" t="n"/>
      <c r="H32" s="9" t="n"/>
      <c r="I32" s="9" t="n"/>
    </row>
    <row r="33">
      <c r="A33" s="14" t="inlineStr">
        <is>
          <t>Categoría</t>
        </is>
      </c>
      <c r="B33" s="14" t="inlineStr">
        <is>
          <t>Resultado oficial</t>
        </is>
      </c>
      <c r="C33" s="14" t="inlineStr">
        <is>
          <t>Aciertos</t>
        </is>
      </c>
      <c r="D33" s="14" t="inlineStr">
        <is>
          <t>Estado</t>
        </is>
      </c>
      <c r="F33" s="14" t="inlineStr">
        <is>
          <t>Jugador</t>
        </is>
      </c>
      <c r="G33" s="14" t="inlineStr">
        <is>
          <t>Puntos</t>
        </is>
      </c>
      <c r="H33" s="14" t="inlineStr">
        <is>
          <t>Aciertos</t>
        </is>
      </c>
      <c r="I33" s="14" t="inlineStr">
        <is>
          <t>Peso</t>
        </is>
      </c>
    </row>
    <row r="34" ht="24" customHeight="1">
      <c r="A34" s="24" t="inlineStr">
        <is>
          <t>Campeón del Mundial</t>
        </is>
      </c>
      <c r="B34" s="25" t="n"/>
      <c r="C34" s="17">
        <f>IF($B34="",0,IF(Álvaro!$B$111=$B34,1,0)+IF(Papá!$B$111=$B34,1,0)+IF(Diego!$B$111=$B34,1,0))</f>
        <v/>
      </c>
      <c r="D34" s="17">
        <f>IF($B34="","Pendiente","Cargado")</f>
        <v/>
      </c>
      <c r="F34" s="16">
        <f>_Helpers!$A$2</f>
        <v/>
      </c>
      <c r="G34" s="17">
        <f>_Helpers!$D$2</f>
        <v/>
      </c>
      <c r="H34" s="17">
        <f>IF(Puntuacion!$B$19=0,0,G34/Puntuacion!$B$19)</f>
        <v/>
      </c>
      <c r="I34" s="17">
        <f>Puntuacion!$B$19</f>
        <v/>
      </c>
    </row>
    <row r="35" ht="24" customHeight="1">
      <c r="A35" s="24" t="inlineStr">
        <is>
          <t>Subcampeón</t>
        </is>
      </c>
      <c r="B35" s="25" t="n"/>
      <c r="C35" s="17">
        <f>IF($B35="",0,IF(Álvaro!$B$112=$B35,1,0)+IF(Papá!$B$112=$B35,1,0)+IF(Diego!$B$112=$B35,1,0))</f>
        <v/>
      </c>
      <c r="D35" s="17">
        <f>IF($B35="","Pendiente","Cargado")</f>
        <v/>
      </c>
      <c r="F35" s="16">
        <f>_Helpers!$A$3</f>
        <v/>
      </c>
      <c r="G35" s="17">
        <f>_Helpers!$D$3</f>
        <v/>
      </c>
      <c r="H35" s="17">
        <f>IF(Puntuacion!$B$19=0,0,G35/Puntuacion!$B$19)</f>
        <v/>
      </c>
      <c r="I35" s="17">
        <f>Puntuacion!$B$19</f>
        <v/>
      </c>
    </row>
    <row r="36" ht="24" customHeight="1">
      <c r="A36" s="24" t="inlineStr">
        <is>
          <t>Tercer equipo</t>
        </is>
      </c>
      <c r="B36" s="25" t="n"/>
      <c r="C36" s="17">
        <f>IF($B36="",0,IF(Álvaro!$B$113=$B36,1,0)+IF(Papá!$B$113=$B36,1,0)+IF(Diego!$B$113=$B36,1,0))</f>
        <v/>
      </c>
      <c r="D36" s="17">
        <f>IF($B36="","Pendiente","Cargado")</f>
        <v/>
      </c>
      <c r="F36" s="16">
        <f>_Helpers!$A$4</f>
        <v/>
      </c>
      <c r="G36" s="17">
        <f>_Helpers!$D$4</f>
        <v/>
      </c>
      <c r="H36" s="17">
        <f>IF(Puntuacion!$B$19=0,0,G36/Puntuacion!$B$19)</f>
        <v/>
      </c>
      <c r="I36" s="17">
        <f>Puntuacion!$B$19</f>
        <v/>
      </c>
    </row>
    <row r="37" ht="24" customHeight="1">
      <c r="A37" s="24" t="inlineStr">
        <is>
          <t>Balón de oro de la FIFA</t>
        </is>
      </c>
      <c r="B37" s="25" t="n"/>
      <c r="C37" s="17">
        <f>IF($B37="",0,IF(Álvaro!$B$114=$B37,1,0)+IF(Papá!$B$114=$B37,1,0)+IF(Diego!$B$114=$B37,1,0))</f>
        <v/>
      </c>
      <c r="D37" s="17">
        <f>IF($B37="","Pendiente","Cargado")</f>
        <v/>
      </c>
    </row>
    <row r="38" ht="24" customHeight="1">
      <c r="A38" s="24" t="inlineStr">
        <is>
          <t>Premio de la FIFA al mejor jugador joven</t>
        </is>
      </c>
      <c r="B38" s="25" t="n"/>
      <c r="C38" s="17">
        <f>IF($B38="",0,IF(Álvaro!$B$115=$B38,1,0)+IF(Papá!$B$115=$B38,1,0)+IF(Diego!$B$115=$B38,1,0))</f>
        <v/>
      </c>
      <c r="D38" s="17">
        <f>IF($B38="","Pendiente","Cargado")</f>
        <v/>
      </c>
    </row>
    <row r="39" ht="24" customHeight="1">
      <c r="A39" s="24" t="inlineStr">
        <is>
          <t>Guante de oro de la FIFA</t>
        </is>
      </c>
      <c r="B39" s="25" t="n"/>
      <c r="C39" s="17">
        <f>IF($B39="",0,IF(Álvaro!$B$116=$B39,1,0)+IF(Papá!$B$116=$B39,1,0)+IF(Diego!$B$116=$B39,1,0))</f>
        <v/>
      </c>
      <c r="D39" s="17">
        <f>IF($B39="","Pendiente","Cargado")</f>
        <v/>
      </c>
    </row>
    <row r="40" ht="24" customHeight="1">
      <c r="A40" s="24" t="inlineStr">
        <is>
          <t>Bota de oro de la FIFA</t>
        </is>
      </c>
      <c r="B40" s="25" t="n"/>
      <c r="C40" s="17">
        <f>IF($B40="",0,IF(Álvaro!$B$117=$B40,1,0)+IF(Papá!$B$117=$B40,1,0)+IF(Diego!$B$117=$B40,1,0))</f>
        <v/>
      </c>
      <c r="D40" s="17">
        <f>IF($B40="","Pendiente","Cargado")</f>
        <v/>
      </c>
    </row>
    <row r="41" ht="24" customHeight="1">
      <c r="A41" s="24" t="inlineStr">
        <is>
          <t>Máximo goleador España</t>
        </is>
      </c>
      <c r="B41" s="25" t="n"/>
      <c r="C41" s="17">
        <f>IF($B41="",0,IF(Álvaro!$B$118=$B41,1,0)+IF(Papá!$B$118=$B41,1,0)+IF(Diego!$B$118=$B41,1,0))</f>
        <v/>
      </c>
      <c r="D41" s="17">
        <f>IF($B41="","Pendiente","Cargado")</f>
        <v/>
      </c>
    </row>
    <row r="45" ht="7.95" customHeight="1"/>
    <row r="46" ht="15.6" customHeight="1">
      <c r="A46" s="8" t="inlineStr">
        <is>
          <t>Visualizaciones</t>
        </is>
      </c>
      <c r="B46" s="9" t="n"/>
      <c r="C46" s="9" t="n"/>
      <c r="D46" s="9" t="n"/>
      <c r="E46" s="9" t="n"/>
      <c r="F46" s="9" t="n"/>
      <c r="G46" s="9" t="n"/>
      <c r="H46" s="9" t="n"/>
      <c r="I46" s="9" t="n"/>
      <c r="J46" s="9" t="n"/>
      <c r="K46" s="9" t="n"/>
      <c r="L46" s="9" t="n"/>
      <c r="M46" s="9" t="n"/>
      <c r="N46" s="9" t="n"/>
    </row>
    <row r="64" ht="7.95" customHeight="1"/>
  </sheetData>
  <conditionalFormatting sqref="A10:I12">
    <cfRule type="expression" priority="1" dxfId="11">
      <formula>$A10=1</formula>
    </cfRule>
    <cfRule type="expression" priority="2" dxfId="10">
      <formula>$A10=2</formula>
    </cfRule>
    <cfRule type="expression" priority="3" dxfId="9">
      <formula>$A10=3</formula>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FF0066CC"/>
    <outlinePr summaryBelow="1" summaryRight="1"/>
    <pageSetUpPr/>
  </sheetPr>
  <dimension ref="A1:K107"/>
  <sheetViews>
    <sheetView showGridLines="0" tabSelected="1" workbookViewId="0">
      <pane ySplit="3" topLeftCell="A4" activePane="bottomLeft" state="frozen"/>
      <selection pane="bottomLeft" activeCell="F12" sqref="F12"/>
    </sheetView>
  </sheetViews>
  <sheetFormatPr baseColWidth="8" defaultRowHeight="14.4"/>
  <cols>
    <col width="10" customWidth="1" min="1" max="1"/>
    <col width="12" customWidth="1" min="2" max="2"/>
    <col width="8" customWidth="1" min="3" max="3"/>
    <col width="22" customWidth="1" min="4" max="5"/>
    <col width="14" customWidth="1" min="6" max="6"/>
    <col width="16" customWidth="1" min="7" max="7"/>
    <col width="12" customWidth="1" min="8" max="8"/>
    <col width="9" customWidth="1" min="9" max="9"/>
    <col width="14" customWidth="1" min="10" max="11"/>
  </cols>
  <sheetData>
    <row r="1" ht="40.05" customHeight="1">
      <c r="A1" s="2" t="inlineStr">
        <is>
          <t>CALENDARIO DE PARTIDOS</t>
        </is>
      </c>
      <c r="B1" s="1" t="n"/>
      <c r="C1" s="1" t="n"/>
      <c r="D1" s="1" t="n"/>
      <c r="E1" s="1" t="n"/>
      <c r="F1" s="1" t="n"/>
      <c r="G1" s="1" t="n"/>
      <c r="H1" s="1" t="n"/>
      <c r="I1" s="1" t="n"/>
      <c r="J1" s="1" t="n"/>
      <c r="K1" s="1" t="n"/>
    </row>
    <row r="2" ht="18" customHeight="1">
      <c r="A2" s="3" t="inlineStr">
        <is>
          <t>Rellena resultados reales en amarillo; Clasificado solo aplica en eliminatorias.</t>
        </is>
      </c>
      <c r="B2" s="4" t="n"/>
      <c r="C2" s="4" t="n"/>
      <c r="D2" s="4" t="n"/>
      <c r="E2" s="4" t="n"/>
      <c r="F2" s="4" t="n"/>
      <c r="G2" s="4" t="n"/>
      <c r="H2" s="4" t="n"/>
      <c r="I2" s="4" t="n"/>
      <c r="J2" s="4" t="n"/>
      <c r="K2" s="4" t="n"/>
    </row>
    <row r="3" ht="28.8" customHeight="1">
      <c r="A3" s="14" t="inlineStr">
        <is>
          <t>Nº partido</t>
        </is>
      </c>
      <c r="B3" s="14" t="inlineStr">
        <is>
          <t>Fecha</t>
        </is>
      </c>
      <c r="C3" s="14" t="inlineStr">
        <is>
          <t>Hora</t>
        </is>
      </c>
      <c r="D3" s="14" t="inlineStr">
        <is>
          <t>Equipo local</t>
        </is>
      </c>
      <c r="E3" s="14" t="inlineStr">
        <is>
          <t>Equipo visitante</t>
        </is>
      </c>
      <c r="F3" s="14" t="inlineStr">
        <is>
          <t>Resultado local</t>
        </is>
      </c>
      <c r="G3" s="14" t="inlineStr">
        <is>
          <t>Resultado visitante</t>
        </is>
      </c>
      <c r="H3" s="14" t="inlineStr">
        <is>
          <t>Estado</t>
        </is>
      </c>
      <c r="I3" s="14" t="inlineStr">
        <is>
          <t>Jornada</t>
        </is>
      </c>
      <c r="J3" s="14" t="inlineStr">
        <is>
          <t>Fase</t>
        </is>
      </c>
      <c r="K3" s="14" t="inlineStr">
        <is>
          <t>Clasificado</t>
        </is>
      </c>
    </row>
    <row r="4">
      <c r="A4" s="26" t="n">
        <v>1</v>
      </c>
      <c r="B4" s="26" t="inlineStr">
        <is>
          <t>11/06/2026</t>
        </is>
      </c>
      <c r="C4" s="26" t="inlineStr">
        <is>
          <t>13:00</t>
        </is>
      </c>
      <c r="D4" s="19" t="inlineStr">
        <is>
          <t>México</t>
        </is>
      </c>
      <c r="E4" s="19" t="inlineStr">
        <is>
          <t>Sudáfrica</t>
        </is>
      </c>
      <c r="F4" s="27" t="n">
        <v>2</v>
      </c>
      <c r="G4" s="27" t="n">
        <v>0</v>
      </c>
      <c r="H4" s="16">
        <f>IF(AND(ISNUMBER(F4),ISNUMBER(G4)),"Finalizado","Pendiente")</f>
        <v/>
      </c>
      <c r="I4" s="19" t="n">
        <v>1</v>
      </c>
      <c r="J4" s="19" t="inlineStr">
        <is>
          <t>Grupos</t>
        </is>
      </c>
      <c r="K4" s="28" t="inlineStr">
        <is>
          <t>-</t>
        </is>
      </c>
    </row>
    <row r="5">
      <c r="A5" s="24" t="n">
        <v>2</v>
      </c>
      <c r="B5" s="24" t="inlineStr">
        <is>
          <t>11/06/2026</t>
        </is>
      </c>
      <c r="C5" s="24" t="inlineStr">
        <is>
          <t>20:00</t>
        </is>
      </c>
      <c r="D5" s="19" t="inlineStr">
        <is>
          <t>República de Corea</t>
        </is>
      </c>
      <c r="E5" s="19" t="inlineStr">
        <is>
          <t>República Checa</t>
        </is>
      </c>
      <c r="F5" s="27" t="n">
        <v>2</v>
      </c>
      <c r="G5" s="27" t="n">
        <v>1</v>
      </c>
      <c r="H5" s="16">
        <f>IF(AND(ISNUMBER(F5),ISNUMBER(G5)),"Finalizado","Pendiente")</f>
        <v/>
      </c>
      <c r="I5" s="19" t="n">
        <v>1</v>
      </c>
      <c r="J5" s="19" t="inlineStr">
        <is>
          <t>Grupos</t>
        </is>
      </c>
      <c r="K5" s="28" t="inlineStr">
        <is>
          <t>-</t>
        </is>
      </c>
    </row>
    <row r="6">
      <c r="A6" s="26" t="n">
        <v>3</v>
      </c>
      <c r="B6" s="26" t="inlineStr">
        <is>
          <t>12/06/2026</t>
        </is>
      </c>
      <c r="C6" s="26" t="inlineStr">
        <is>
          <t>15:00</t>
        </is>
      </c>
      <c r="D6" s="19" t="inlineStr">
        <is>
          <t>Canadá</t>
        </is>
      </c>
      <c r="E6" s="19" t="inlineStr">
        <is>
          <t>Bosnia y Herzegovina</t>
        </is>
      </c>
      <c r="F6" s="27" t="n">
        <v>1</v>
      </c>
      <c r="G6" s="27" t="n">
        <v>1</v>
      </c>
      <c r="H6" s="16">
        <f>IF(AND(ISNUMBER(F6),ISNUMBER(G6)),"Finalizado","Pendiente")</f>
        <v/>
      </c>
      <c r="I6" s="19" t="n">
        <v>2</v>
      </c>
      <c r="J6" s="19" t="inlineStr">
        <is>
          <t>Grupos</t>
        </is>
      </c>
      <c r="K6" s="28" t="inlineStr">
        <is>
          <t>-</t>
        </is>
      </c>
    </row>
    <row r="7">
      <c r="A7" s="24" t="n">
        <v>4</v>
      </c>
      <c r="B7" s="24" t="inlineStr">
        <is>
          <t>12/06/2026</t>
        </is>
      </c>
      <c r="C7" s="24" t="inlineStr">
        <is>
          <t>18:00</t>
        </is>
      </c>
      <c r="D7" s="19" t="inlineStr">
        <is>
          <t>Estados Unidos</t>
        </is>
      </c>
      <c r="E7" s="19" t="inlineStr">
        <is>
          <t>Paraguay</t>
        </is>
      </c>
      <c r="F7" s="27" t="n">
        <v>4</v>
      </c>
      <c r="G7" s="27" t="n">
        <v>1</v>
      </c>
      <c r="H7" s="16">
        <f>IF(AND(ISNUMBER(F7),ISNUMBER(G7)),"Finalizado","Pendiente")</f>
        <v/>
      </c>
      <c r="I7" s="19" t="n">
        <v>4</v>
      </c>
      <c r="J7" s="19" t="inlineStr">
        <is>
          <t>Grupos</t>
        </is>
      </c>
      <c r="K7" s="28" t="inlineStr">
        <is>
          <t>-</t>
        </is>
      </c>
    </row>
    <row r="8">
      <c r="A8" s="26" t="n">
        <v>5</v>
      </c>
      <c r="B8" s="26" t="inlineStr">
        <is>
          <t>13/06/2026</t>
        </is>
      </c>
      <c r="C8" s="26" t="inlineStr">
        <is>
          <t>12:00</t>
        </is>
      </c>
      <c r="D8" s="19" t="inlineStr">
        <is>
          <t>Catar</t>
        </is>
      </c>
      <c r="E8" s="19" t="inlineStr">
        <is>
          <t>Suiza</t>
        </is>
      </c>
      <c r="F8" s="27" t="n">
        <v>1</v>
      </c>
      <c r="G8" s="27" t="n">
        <v>1</v>
      </c>
      <c r="H8" s="16">
        <f>IF(AND(ISNUMBER(F8),ISNUMBER(G8)),"Finalizado","Pendiente")</f>
        <v/>
      </c>
      <c r="I8" s="19" t="n">
        <v>2</v>
      </c>
      <c r="J8" s="19" t="inlineStr">
        <is>
          <t>Grupos</t>
        </is>
      </c>
      <c r="K8" s="28" t="inlineStr">
        <is>
          <t>-</t>
        </is>
      </c>
    </row>
    <row r="9">
      <c r="A9" s="24" t="n">
        <v>6</v>
      </c>
      <c r="B9" s="24" t="inlineStr">
        <is>
          <t>13/06/2026</t>
        </is>
      </c>
      <c r="C9" s="24" t="inlineStr">
        <is>
          <t>18:00</t>
        </is>
      </c>
      <c r="D9" s="19" t="inlineStr">
        <is>
          <t>Brasil</t>
        </is>
      </c>
      <c r="E9" s="19" t="inlineStr">
        <is>
          <t>Marruecos</t>
        </is>
      </c>
      <c r="F9" s="27" t="n">
        <v>1</v>
      </c>
      <c r="G9" s="27" t="n">
        <v>1</v>
      </c>
      <c r="H9" s="16">
        <f>IF(AND(ISNUMBER(F9),ISNUMBER(G9)),"Finalizado","Pendiente")</f>
        <v/>
      </c>
      <c r="I9" s="19" t="n">
        <v>3</v>
      </c>
      <c r="J9" s="19" t="inlineStr">
        <is>
          <t>Grupos</t>
        </is>
      </c>
      <c r="K9" s="28" t="inlineStr">
        <is>
          <t>-</t>
        </is>
      </c>
    </row>
    <row r="10">
      <c r="A10" s="26" t="n">
        <v>7</v>
      </c>
      <c r="B10" s="26" t="inlineStr">
        <is>
          <t>13/06/2026</t>
        </is>
      </c>
      <c r="C10" s="26" t="inlineStr">
        <is>
          <t>21:00</t>
        </is>
      </c>
      <c r="D10" s="19" t="inlineStr">
        <is>
          <t>Haití</t>
        </is>
      </c>
      <c r="E10" s="19" t="inlineStr">
        <is>
          <t>Escocia</t>
        </is>
      </c>
      <c r="F10" s="27" t="n">
        <v>0</v>
      </c>
      <c r="G10" s="27" t="n">
        <v>1</v>
      </c>
      <c r="H10" s="16">
        <f>IF(AND(ISNUMBER(F10),ISNUMBER(G10)),"Finalizado","Pendiente")</f>
        <v/>
      </c>
      <c r="I10" s="19" t="n">
        <v>3</v>
      </c>
      <c r="J10" s="19" t="inlineStr">
        <is>
          <t>Grupos</t>
        </is>
      </c>
      <c r="K10" s="28" t="inlineStr">
        <is>
          <t>-</t>
        </is>
      </c>
    </row>
    <row r="11">
      <c r="A11" s="24" t="n">
        <v>8</v>
      </c>
      <c r="B11" s="24" t="inlineStr">
        <is>
          <t>13/06/2026</t>
        </is>
      </c>
      <c r="C11" s="24" t="inlineStr">
        <is>
          <t>21:00</t>
        </is>
      </c>
      <c r="D11" s="19" t="inlineStr">
        <is>
          <t>Australia</t>
        </is>
      </c>
      <c r="E11" s="19" t="inlineStr">
        <is>
          <t>Turquía</t>
        </is>
      </c>
      <c r="F11" s="27" t="n">
        <v>2</v>
      </c>
      <c r="G11" s="27" t="n">
        <v>0</v>
      </c>
      <c r="H11" s="16">
        <f>IF(AND(ISNUMBER(F11),ISNUMBER(G11)),"Finalizado","Pendiente")</f>
        <v/>
      </c>
      <c r="I11" s="19" t="n">
        <v>4</v>
      </c>
      <c r="J11" s="19" t="inlineStr">
        <is>
          <t>Grupos</t>
        </is>
      </c>
      <c r="K11" s="28" t="inlineStr">
        <is>
          <t>-</t>
        </is>
      </c>
    </row>
    <row r="12">
      <c r="A12" s="26" t="n">
        <v>9</v>
      </c>
      <c r="B12" s="26" t="inlineStr">
        <is>
          <t>14/06/2026</t>
        </is>
      </c>
      <c r="C12" s="26" t="inlineStr">
        <is>
          <t>12:00</t>
        </is>
      </c>
      <c r="D12" s="19" t="inlineStr">
        <is>
          <t>Alemania</t>
        </is>
      </c>
      <c r="E12" s="19" t="inlineStr">
        <is>
          <t>Curazao</t>
        </is>
      </c>
      <c r="F12" s="27" t="n">
        <v>7</v>
      </c>
      <c r="G12" s="27" t="n">
        <v>1</v>
      </c>
      <c r="H12" s="16">
        <f>IF(AND(ISNUMBER(F12),ISNUMBER(G12)),"Finalizado","Pendiente")</f>
        <v/>
      </c>
      <c r="I12" s="19" t="n">
        <v>5</v>
      </c>
      <c r="J12" s="19" t="inlineStr">
        <is>
          <t>Grupos</t>
        </is>
      </c>
      <c r="K12" s="28" t="inlineStr">
        <is>
          <t>-</t>
        </is>
      </c>
    </row>
    <row r="13">
      <c r="A13" s="24" t="n">
        <v>10</v>
      </c>
      <c r="B13" s="24" t="inlineStr">
        <is>
          <t>14/06/2026</t>
        </is>
      </c>
      <c r="C13" s="24" t="inlineStr">
        <is>
          <t>15:00</t>
        </is>
      </c>
      <c r="D13" s="19" t="inlineStr">
        <is>
          <t>Países Bajos</t>
        </is>
      </c>
      <c r="E13" s="19" t="inlineStr">
        <is>
          <t>Japón</t>
        </is>
      </c>
      <c r="F13" s="27" t="n">
        <v>2</v>
      </c>
      <c r="G13" s="27" t="n">
        <v>2</v>
      </c>
      <c r="H13" s="16">
        <f>IF(AND(ISNUMBER(F13),ISNUMBER(G13)),"Finalizado","Pendiente")</f>
        <v/>
      </c>
      <c r="I13" s="19" t="n">
        <v>6</v>
      </c>
      <c r="J13" s="19" t="inlineStr">
        <is>
          <t>Grupos</t>
        </is>
      </c>
      <c r="K13" s="28" t="inlineStr">
        <is>
          <t>-</t>
        </is>
      </c>
    </row>
    <row r="14">
      <c r="A14" s="26" t="n">
        <v>11</v>
      </c>
      <c r="B14" s="26" t="inlineStr">
        <is>
          <t>14/06/2026</t>
        </is>
      </c>
      <c r="C14" s="26" t="inlineStr">
        <is>
          <t>19:00</t>
        </is>
      </c>
      <c r="D14" s="19" t="inlineStr">
        <is>
          <t>Costa de Marfil</t>
        </is>
      </c>
      <c r="E14" s="19" t="inlineStr">
        <is>
          <t>Ecuador</t>
        </is>
      </c>
      <c r="F14" s="27" t="n">
        <v>1</v>
      </c>
      <c r="G14" s="27" t="n">
        <v>0</v>
      </c>
      <c r="H14" s="16">
        <f>IF(AND(ISNUMBER(F14),ISNUMBER(G14)),"Finalizado","Pendiente")</f>
        <v/>
      </c>
      <c r="I14" s="19" t="n">
        <v>5</v>
      </c>
      <c r="J14" s="19" t="inlineStr">
        <is>
          <t>Grupos</t>
        </is>
      </c>
      <c r="K14" s="28" t="inlineStr">
        <is>
          <t>-</t>
        </is>
      </c>
    </row>
    <row r="15">
      <c r="A15" s="24" t="n">
        <v>12</v>
      </c>
      <c r="B15" s="24" t="inlineStr">
        <is>
          <t>14/06/2026</t>
        </is>
      </c>
      <c r="C15" s="24" t="inlineStr">
        <is>
          <t>20:00</t>
        </is>
      </c>
      <c r="D15" s="19" t="inlineStr">
        <is>
          <t>Suecia</t>
        </is>
      </c>
      <c r="E15" s="19" t="inlineStr">
        <is>
          <t>Túnez</t>
        </is>
      </c>
      <c r="F15" s="27" t="n">
        <v>5</v>
      </c>
      <c r="G15" s="27" t="n">
        <v>1</v>
      </c>
      <c r="H15" s="16">
        <f>IF(AND(ISNUMBER(F15),ISNUMBER(G15)),"Finalizado","Pendiente")</f>
        <v/>
      </c>
      <c r="I15" s="19" t="n">
        <v>6</v>
      </c>
      <c r="J15" s="19" t="inlineStr">
        <is>
          <t>Grupos</t>
        </is>
      </c>
      <c r="K15" s="28" t="inlineStr">
        <is>
          <t>-</t>
        </is>
      </c>
    </row>
    <row r="16">
      <c r="A16" s="26" t="n">
        <v>13</v>
      </c>
      <c r="B16" s="26" t="inlineStr">
        <is>
          <t>15/06/2026</t>
        </is>
      </c>
      <c r="C16" s="26" t="inlineStr">
        <is>
          <t>12:00</t>
        </is>
      </c>
      <c r="D16" s="19" t="inlineStr">
        <is>
          <t>España</t>
        </is>
      </c>
      <c r="E16" s="19" t="inlineStr">
        <is>
          <t>Cabo Verde</t>
        </is>
      </c>
      <c r="F16" s="27" t="n">
        <v>0</v>
      </c>
      <c r="G16" s="27" t="n">
        <v>0</v>
      </c>
      <c r="H16" s="16">
        <f>IF(AND(ISNUMBER(F16),ISNUMBER(G16)),"Finalizado","Pendiente")</f>
        <v/>
      </c>
      <c r="I16" s="19" t="n">
        <v>8</v>
      </c>
      <c r="J16" s="19" t="inlineStr">
        <is>
          <t>Grupos</t>
        </is>
      </c>
      <c r="K16" s="28" t="inlineStr">
        <is>
          <t>-</t>
        </is>
      </c>
    </row>
    <row r="17">
      <c r="A17" s="24" t="n">
        <v>14</v>
      </c>
      <c r="B17" s="24" t="inlineStr">
        <is>
          <t>15/06/2026</t>
        </is>
      </c>
      <c r="C17" s="24" t="inlineStr">
        <is>
          <t>12:00</t>
        </is>
      </c>
      <c r="D17" s="19" t="inlineStr">
        <is>
          <t>Bélgica</t>
        </is>
      </c>
      <c r="E17" s="19" t="inlineStr">
        <is>
          <t>Egipto</t>
        </is>
      </c>
      <c r="F17" s="27" t="n">
        <v>1</v>
      </c>
      <c r="G17" s="27" t="n">
        <v>1</v>
      </c>
      <c r="H17" s="16">
        <f>IF(AND(ISNUMBER(F17),ISNUMBER(G17)),"Finalizado","Pendiente")</f>
        <v/>
      </c>
      <c r="I17" s="19" t="n">
        <v>7</v>
      </c>
      <c r="J17" s="19" t="inlineStr">
        <is>
          <t>Grupos</t>
        </is>
      </c>
      <c r="K17" s="28" t="inlineStr">
        <is>
          <t>-</t>
        </is>
      </c>
    </row>
    <row r="18">
      <c r="A18" s="26" t="n">
        <v>15</v>
      </c>
      <c r="B18" s="26" t="inlineStr">
        <is>
          <t>15/06/2026</t>
        </is>
      </c>
      <c r="C18" s="26" t="inlineStr">
        <is>
          <t>18:00</t>
        </is>
      </c>
      <c r="D18" s="19" t="inlineStr">
        <is>
          <t>Arabia Saudí</t>
        </is>
      </c>
      <c r="E18" s="19" t="inlineStr">
        <is>
          <t>Uruguay</t>
        </is>
      </c>
      <c r="F18" s="27" t="n">
        <v>1</v>
      </c>
      <c r="G18" s="27" t="n">
        <v>1</v>
      </c>
      <c r="H18" s="16">
        <f>IF(AND(ISNUMBER(F18),ISNUMBER(G18)),"Finalizado","Pendiente")</f>
        <v/>
      </c>
      <c r="I18" s="19" t="n">
        <v>8</v>
      </c>
      <c r="J18" s="19" t="inlineStr">
        <is>
          <t>Grupos</t>
        </is>
      </c>
      <c r="K18" s="28" t="inlineStr">
        <is>
          <t>-</t>
        </is>
      </c>
    </row>
    <row r="19">
      <c r="A19" s="24" t="n">
        <v>16</v>
      </c>
      <c r="B19" s="24" t="inlineStr">
        <is>
          <t>15/06/2026</t>
        </is>
      </c>
      <c r="C19" s="24" t="inlineStr">
        <is>
          <t>18:00</t>
        </is>
      </c>
      <c r="D19" s="19" t="inlineStr">
        <is>
          <t>Irán</t>
        </is>
      </c>
      <c r="E19" s="19" t="inlineStr">
        <is>
          <t>Nueva Zelanda</t>
        </is>
      </c>
      <c r="F19" s="27" t="n">
        <v>2</v>
      </c>
      <c r="G19" s="27" t="n">
        <v>2</v>
      </c>
      <c r="H19" s="16">
        <f>IF(AND(ISNUMBER(F19),ISNUMBER(G19)),"Finalizado","Pendiente")</f>
        <v/>
      </c>
      <c r="I19" s="19" t="n">
        <v>7</v>
      </c>
      <c r="J19" s="19" t="inlineStr">
        <is>
          <t>Grupos</t>
        </is>
      </c>
      <c r="K19" s="28" t="inlineStr">
        <is>
          <t>-</t>
        </is>
      </c>
    </row>
    <row r="20">
      <c r="A20" s="26" t="n">
        <v>17</v>
      </c>
      <c r="B20" s="26" t="inlineStr">
        <is>
          <t>16/06/2026</t>
        </is>
      </c>
      <c r="C20" s="26" t="inlineStr">
        <is>
          <t>15:00</t>
        </is>
      </c>
      <c r="D20" s="19" t="inlineStr">
        <is>
          <t>Francia</t>
        </is>
      </c>
      <c r="E20" s="19" t="inlineStr">
        <is>
          <t>Senegal</t>
        </is>
      </c>
      <c r="F20" s="27" t="n">
        <v>3</v>
      </c>
      <c r="G20" s="27" t="n">
        <v>1</v>
      </c>
      <c r="H20" s="16">
        <f>IF(AND(ISNUMBER(F20),ISNUMBER(G20)),"Finalizado","Pendiente")</f>
        <v/>
      </c>
      <c r="I20" s="19" t="n">
        <v>9</v>
      </c>
      <c r="J20" s="19" t="inlineStr">
        <is>
          <t>Grupos</t>
        </is>
      </c>
      <c r="K20" s="28" t="inlineStr">
        <is>
          <t>-</t>
        </is>
      </c>
    </row>
    <row r="21">
      <c r="A21" s="24" t="n">
        <v>18</v>
      </c>
      <c r="B21" s="24" t="inlineStr">
        <is>
          <t>16/06/2026</t>
        </is>
      </c>
      <c r="C21" s="24" t="inlineStr">
        <is>
          <t>18:00</t>
        </is>
      </c>
      <c r="D21" s="19" t="inlineStr">
        <is>
          <t>Irak</t>
        </is>
      </c>
      <c r="E21" s="19" t="inlineStr">
        <is>
          <t>Noruega</t>
        </is>
      </c>
      <c r="F21" s="27" t="n">
        <v>1</v>
      </c>
      <c r="G21" s="27" t="n">
        <v>4</v>
      </c>
      <c r="H21" s="16">
        <f>IF(AND(ISNUMBER(F21),ISNUMBER(G21)),"Finalizado","Pendiente")</f>
        <v/>
      </c>
      <c r="I21" s="19" t="n">
        <v>9</v>
      </c>
      <c r="J21" s="19" t="inlineStr">
        <is>
          <t>Grupos</t>
        </is>
      </c>
      <c r="K21" s="28" t="inlineStr">
        <is>
          <t>-</t>
        </is>
      </c>
    </row>
    <row r="22">
      <c r="A22" s="26" t="n">
        <v>19</v>
      </c>
      <c r="B22" s="26" t="inlineStr">
        <is>
          <t>16/06/2026</t>
        </is>
      </c>
      <c r="C22" s="26" t="inlineStr">
        <is>
          <t>20:00</t>
        </is>
      </c>
      <c r="D22" s="19" t="inlineStr">
        <is>
          <t>Argentina</t>
        </is>
      </c>
      <c r="E22" s="19" t="inlineStr">
        <is>
          <t>Argelia</t>
        </is>
      </c>
      <c r="F22" s="27" t="n">
        <v>3</v>
      </c>
      <c r="G22" s="27" t="n">
        <v>0</v>
      </c>
      <c r="H22" s="16">
        <f>IF(AND(ISNUMBER(F22),ISNUMBER(G22)),"Finalizado","Pendiente")</f>
        <v/>
      </c>
      <c r="I22" s="19" t="n">
        <v>10</v>
      </c>
      <c r="J22" s="19" t="inlineStr">
        <is>
          <t>Grupos</t>
        </is>
      </c>
      <c r="K22" s="28" t="inlineStr">
        <is>
          <t>-</t>
        </is>
      </c>
    </row>
    <row r="23">
      <c r="A23" s="24" t="n">
        <v>20</v>
      </c>
      <c r="B23" s="24" t="inlineStr">
        <is>
          <t>16/06/2026</t>
        </is>
      </c>
      <c r="C23" s="24" t="inlineStr">
        <is>
          <t>21:00</t>
        </is>
      </c>
      <c r="D23" s="19" t="inlineStr">
        <is>
          <t>Austria</t>
        </is>
      </c>
      <c r="E23" s="19" t="inlineStr">
        <is>
          <t>Jordania</t>
        </is>
      </c>
      <c r="F23" s="27" t="n">
        <v>3</v>
      </c>
      <c r="G23" s="27" t="n">
        <v>1</v>
      </c>
      <c r="H23" s="16">
        <f>IF(AND(ISNUMBER(F23),ISNUMBER(G23)),"Finalizado","Pendiente")</f>
        <v/>
      </c>
      <c r="I23" s="19" t="n">
        <v>10</v>
      </c>
      <c r="J23" s="19" t="inlineStr">
        <is>
          <t>Grupos</t>
        </is>
      </c>
      <c r="K23" s="28" t="inlineStr">
        <is>
          <t>-</t>
        </is>
      </c>
    </row>
    <row r="24">
      <c r="A24" s="26" t="n">
        <v>21</v>
      </c>
      <c r="B24" s="26" t="inlineStr">
        <is>
          <t>17/06/2026</t>
        </is>
      </c>
      <c r="C24" s="26" t="inlineStr">
        <is>
          <t>12:00</t>
        </is>
      </c>
      <c r="D24" s="19" t="inlineStr">
        <is>
          <t>Portugal</t>
        </is>
      </c>
      <c r="E24" s="19" t="inlineStr">
        <is>
          <t>RD Congo</t>
        </is>
      </c>
      <c r="F24" s="27" t="n">
        <v>1</v>
      </c>
      <c r="G24" s="27" t="n">
        <v>1</v>
      </c>
      <c r="H24" s="16">
        <f>IF(AND(ISNUMBER(F24),ISNUMBER(G24)),"Finalizado","Pendiente")</f>
        <v/>
      </c>
      <c r="I24" s="19" t="n">
        <v>11</v>
      </c>
      <c r="J24" s="19" t="inlineStr">
        <is>
          <t>Grupos</t>
        </is>
      </c>
      <c r="K24" s="28" t="inlineStr">
        <is>
          <t>-</t>
        </is>
      </c>
    </row>
    <row r="25">
      <c r="A25" s="24" t="n">
        <v>22</v>
      </c>
      <c r="B25" s="24" t="inlineStr">
        <is>
          <t>17/06/2026</t>
        </is>
      </c>
      <c r="C25" s="24" t="inlineStr">
        <is>
          <t>15:00</t>
        </is>
      </c>
      <c r="D25" s="19" t="inlineStr">
        <is>
          <t>Inglaterra</t>
        </is>
      </c>
      <c r="E25" s="19" t="inlineStr">
        <is>
          <t>Croacia</t>
        </is>
      </c>
      <c r="F25" s="27" t="n">
        <v>4</v>
      </c>
      <c r="G25" s="27" t="n">
        <v>2</v>
      </c>
      <c r="H25" s="16">
        <f>IF(AND(ISNUMBER(F25),ISNUMBER(G25)),"Finalizado","Pendiente")</f>
        <v/>
      </c>
      <c r="I25" s="19" t="n">
        <v>12</v>
      </c>
      <c r="J25" s="19" t="inlineStr">
        <is>
          <t>Grupos</t>
        </is>
      </c>
      <c r="K25" s="28" t="inlineStr">
        <is>
          <t>-</t>
        </is>
      </c>
    </row>
    <row r="26">
      <c r="A26" s="26" t="n">
        <v>23</v>
      </c>
      <c r="B26" s="26" t="inlineStr">
        <is>
          <t>17/06/2026</t>
        </is>
      </c>
      <c r="C26" s="26" t="inlineStr">
        <is>
          <t>19:00</t>
        </is>
      </c>
      <c r="D26" s="19" t="inlineStr">
        <is>
          <t>Ghana</t>
        </is>
      </c>
      <c r="E26" s="19" t="inlineStr">
        <is>
          <t>Panamá</t>
        </is>
      </c>
      <c r="F26" s="27" t="n">
        <v>1</v>
      </c>
      <c r="G26" s="27" t="n">
        <v>0</v>
      </c>
      <c r="H26" s="16">
        <f>IF(AND(ISNUMBER(F26),ISNUMBER(G26)),"Finalizado","Pendiente")</f>
        <v/>
      </c>
      <c r="I26" s="19" t="n">
        <v>12</v>
      </c>
      <c r="J26" s="19" t="inlineStr">
        <is>
          <t>Grupos</t>
        </is>
      </c>
      <c r="K26" s="28" t="inlineStr">
        <is>
          <t>-</t>
        </is>
      </c>
    </row>
    <row r="27">
      <c r="A27" s="24" t="n">
        <v>24</v>
      </c>
      <c r="B27" s="24" t="inlineStr">
        <is>
          <t>17/06/2026</t>
        </is>
      </c>
      <c r="C27" s="24" t="inlineStr">
        <is>
          <t>20:00</t>
        </is>
      </c>
      <c r="D27" s="19" t="inlineStr">
        <is>
          <t>Uzbekistán</t>
        </is>
      </c>
      <c r="E27" s="19" t="inlineStr">
        <is>
          <t>Colombia</t>
        </is>
      </c>
      <c r="F27" s="27" t="n">
        <v>1</v>
      </c>
      <c r="G27" s="27" t="n">
        <v>3</v>
      </c>
      <c r="H27" s="16">
        <f>IF(AND(ISNUMBER(F27),ISNUMBER(G27)),"Finalizado","Pendiente")</f>
        <v/>
      </c>
      <c r="I27" s="19" t="n">
        <v>11</v>
      </c>
      <c r="J27" s="19" t="inlineStr">
        <is>
          <t>Grupos</t>
        </is>
      </c>
      <c r="K27" s="28" t="inlineStr">
        <is>
          <t>-</t>
        </is>
      </c>
    </row>
    <row r="28">
      <c r="A28" s="26" t="n">
        <v>25</v>
      </c>
      <c r="B28" s="26" t="inlineStr">
        <is>
          <t>18/06/2026</t>
        </is>
      </c>
      <c r="C28" s="26" t="inlineStr">
        <is>
          <t>12:00</t>
        </is>
      </c>
      <c r="D28" s="19" t="inlineStr">
        <is>
          <t>República Checa</t>
        </is>
      </c>
      <c r="E28" s="19" t="inlineStr">
        <is>
          <t>Sudáfrica</t>
        </is>
      </c>
      <c r="F28" s="27" t="n">
        <v>1</v>
      </c>
      <c r="G28" s="27" t="n">
        <v>1</v>
      </c>
      <c r="H28" s="16">
        <f>IF(AND(ISNUMBER(F28),ISNUMBER(G28)),"Finalizado","Pendiente")</f>
        <v/>
      </c>
      <c r="I28" s="19" t="n">
        <v>1</v>
      </c>
      <c r="J28" s="19" t="inlineStr">
        <is>
          <t>Grupos</t>
        </is>
      </c>
      <c r="K28" s="28" t="inlineStr">
        <is>
          <t>-</t>
        </is>
      </c>
    </row>
    <row r="29">
      <c r="A29" s="24" t="n">
        <v>26</v>
      </c>
      <c r="B29" s="24" t="inlineStr">
        <is>
          <t>18/06/2026</t>
        </is>
      </c>
      <c r="C29" s="24" t="inlineStr">
        <is>
          <t>12:00</t>
        </is>
      </c>
      <c r="D29" s="19" t="inlineStr">
        <is>
          <t>Suiza</t>
        </is>
      </c>
      <c r="E29" s="19" t="inlineStr">
        <is>
          <t>Bosnia y Herzegovina</t>
        </is>
      </c>
      <c r="F29" s="27" t="n"/>
      <c r="G29" s="27" t="n"/>
      <c r="H29" s="16">
        <f>IF(AND(ISNUMBER(F29),ISNUMBER(G29)),"Finalizado","Pendiente")</f>
        <v/>
      </c>
      <c r="I29" s="19" t="n">
        <v>2</v>
      </c>
      <c r="J29" s="19" t="inlineStr">
        <is>
          <t>Grupos</t>
        </is>
      </c>
      <c r="K29" s="28" t="inlineStr">
        <is>
          <t>-</t>
        </is>
      </c>
    </row>
    <row r="30">
      <c r="A30" s="26" t="n">
        <v>27</v>
      </c>
      <c r="B30" s="26" t="inlineStr">
        <is>
          <t>18/06/2026</t>
        </is>
      </c>
      <c r="C30" s="26" t="inlineStr">
        <is>
          <t>15:00</t>
        </is>
      </c>
      <c r="D30" s="19" t="inlineStr">
        <is>
          <t>Canadá</t>
        </is>
      </c>
      <c r="E30" s="19" t="inlineStr">
        <is>
          <t>Catar</t>
        </is>
      </c>
      <c r="F30" s="27" t="n"/>
      <c r="G30" s="27" t="n"/>
      <c r="H30" s="16">
        <f>IF(AND(ISNUMBER(F30),ISNUMBER(G30)),"Finalizado","Pendiente")</f>
        <v/>
      </c>
      <c r="I30" s="19" t="n">
        <v>2</v>
      </c>
      <c r="J30" s="19" t="inlineStr">
        <is>
          <t>Grupos</t>
        </is>
      </c>
      <c r="K30" s="28" t="inlineStr">
        <is>
          <t>-</t>
        </is>
      </c>
    </row>
    <row r="31">
      <c r="A31" s="24" t="n">
        <v>28</v>
      </c>
      <c r="B31" s="24" t="inlineStr">
        <is>
          <t>18/06/2026</t>
        </is>
      </c>
      <c r="C31" s="24" t="inlineStr">
        <is>
          <t>19:00</t>
        </is>
      </c>
      <c r="D31" s="19" t="inlineStr">
        <is>
          <t>México</t>
        </is>
      </c>
      <c r="E31" s="19" t="inlineStr">
        <is>
          <t>República de Corea</t>
        </is>
      </c>
      <c r="F31" s="27" t="n"/>
      <c r="G31" s="27" t="n"/>
      <c r="H31" s="16">
        <f>IF(AND(ISNUMBER(F31),ISNUMBER(G31)),"Finalizado","Pendiente")</f>
        <v/>
      </c>
      <c r="I31" s="19" t="n">
        <v>1</v>
      </c>
      <c r="J31" s="19" t="inlineStr">
        <is>
          <t>Grupos</t>
        </is>
      </c>
      <c r="K31" s="28" t="inlineStr">
        <is>
          <t>-</t>
        </is>
      </c>
    </row>
    <row r="32">
      <c r="A32" s="26" t="n">
        <v>29</v>
      </c>
      <c r="B32" s="26" t="inlineStr">
        <is>
          <t>19/06/2026</t>
        </is>
      </c>
      <c r="C32" s="26" t="inlineStr">
        <is>
          <t>12:00</t>
        </is>
      </c>
      <c r="D32" s="19" t="inlineStr">
        <is>
          <t>Estados Unidos</t>
        </is>
      </c>
      <c r="E32" s="19" t="inlineStr">
        <is>
          <t>Australia</t>
        </is>
      </c>
      <c r="F32" s="27" t="n"/>
      <c r="G32" s="27" t="n"/>
      <c r="H32" s="16">
        <f>IF(AND(ISNUMBER(F32),ISNUMBER(G32)),"Finalizado","Pendiente")</f>
        <v/>
      </c>
      <c r="I32" s="19" t="n">
        <v>4</v>
      </c>
      <c r="J32" s="19" t="inlineStr">
        <is>
          <t>Grupos</t>
        </is>
      </c>
      <c r="K32" s="28" t="inlineStr">
        <is>
          <t>-</t>
        </is>
      </c>
    </row>
    <row r="33">
      <c r="A33" s="24" t="n">
        <v>30</v>
      </c>
      <c r="B33" s="24" t="inlineStr">
        <is>
          <t>19/06/2026</t>
        </is>
      </c>
      <c r="C33" s="24" t="inlineStr">
        <is>
          <t>18:00</t>
        </is>
      </c>
      <c r="D33" s="19" t="inlineStr">
        <is>
          <t>Escocia</t>
        </is>
      </c>
      <c r="E33" s="19" t="inlineStr">
        <is>
          <t>Marruecos</t>
        </is>
      </c>
      <c r="F33" s="27" t="n"/>
      <c r="G33" s="27" t="n"/>
      <c r="H33" s="16">
        <f>IF(AND(ISNUMBER(F33),ISNUMBER(G33)),"Finalizado","Pendiente")</f>
        <v/>
      </c>
      <c r="I33" s="19" t="n">
        <v>3</v>
      </c>
      <c r="J33" s="19" t="inlineStr">
        <is>
          <t>Grupos</t>
        </is>
      </c>
      <c r="K33" s="28" t="inlineStr">
        <is>
          <t>-</t>
        </is>
      </c>
    </row>
    <row r="34">
      <c r="A34" s="26" t="n">
        <v>31</v>
      </c>
      <c r="B34" s="26" t="inlineStr">
        <is>
          <t>19/06/2026</t>
        </is>
      </c>
      <c r="C34" s="26" t="inlineStr">
        <is>
          <t>21:00</t>
        </is>
      </c>
      <c r="D34" s="19" t="inlineStr">
        <is>
          <t>Brasil</t>
        </is>
      </c>
      <c r="E34" s="19" t="inlineStr">
        <is>
          <t>Haití</t>
        </is>
      </c>
      <c r="F34" s="27" t="n"/>
      <c r="G34" s="27" t="n"/>
      <c r="H34" s="16">
        <f>IF(AND(ISNUMBER(F34),ISNUMBER(G34)),"Finalizado","Pendiente")</f>
        <v/>
      </c>
      <c r="I34" s="19" t="n">
        <v>3</v>
      </c>
      <c r="J34" s="19" t="inlineStr">
        <is>
          <t>Grupos</t>
        </is>
      </c>
      <c r="K34" s="28" t="inlineStr">
        <is>
          <t>-</t>
        </is>
      </c>
    </row>
    <row r="35">
      <c r="A35" s="24" t="n">
        <v>32</v>
      </c>
      <c r="B35" s="24" t="inlineStr">
        <is>
          <t>19/06/2026</t>
        </is>
      </c>
      <c r="C35" s="24" t="inlineStr">
        <is>
          <t>20:00</t>
        </is>
      </c>
      <c r="D35" s="19" t="inlineStr">
        <is>
          <t>Turquía</t>
        </is>
      </c>
      <c r="E35" s="19" t="inlineStr">
        <is>
          <t>Paraguay</t>
        </is>
      </c>
      <c r="F35" s="27" t="n"/>
      <c r="G35" s="27" t="n"/>
      <c r="H35" s="16">
        <f>IF(AND(ISNUMBER(F35),ISNUMBER(G35)),"Finalizado","Pendiente")</f>
        <v/>
      </c>
      <c r="I35" s="19" t="n">
        <v>4</v>
      </c>
      <c r="J35" s="19" t="inlineStr">
        <is>
          <t>Grupos</t>
        </is>
      </c>
      <c r="K35" s="28" t="inlineStr">
        <is>
          <t>-</t>
        </is>
      </c>
    </row>
    <row r="36">
      <c r="A36" s="26" t="n">
        <v>33</v>
      </c>
      <c r="B36" s="26" t="inlineStr">
        <is>
          <t>20/06/2026</t>
        </is>
      </c>
      <c r="C36" s="26" t="inlineStr">
        <is>
          <t>12:00</t>
        </is>
      </c>
      <c r="D36" s="19" t="inlineStr">
        <is>
          <t>Países Bajos</t>
        </is>
      </c>
      <c r="E36" s="19" t="inlineStr">
        <is>
          <t>Suecia</t>
        </is>
      </c>
      <c r="F36" s="27" t="n"/>
      <c r="G36" s="27" t="n"/>
      <c r="H36" s="16">
        <f>IF(AND(ISNUMBER(F36),ISNUMBER(G36)),"Finalizado","Pendiente")</f>
        <v/>
      </c>
      <c r="I36" s="19" t="n">
        <v>6</v>
      </c>
      <c r="J36" s="19" t="inlineStr">
        <is>
          <t>Grupos</t>
        </is>
      </c>
      <c r="K36" s="28" t="inlineStr">
        <is>
          <t>-</t>
        </is>
      </c>
    </row>
    <row r="37">
      <c r="A37" s="24" t="n">
        <v>34</v>
      </c>
      <c r="B37" s="24" t="inlineStr">
        <is>
          <t>20/06/2026</t>
        </is>
      </c>
      <c r="C37" s="24" t="inlineStr">
        <is>
          <t>16:00</t>
        </is>
      </c>
      <c r="D37" s="19" t="inlineStr">
        <is>
          <t>Alemania</t>
        </is>
      </c>
      <c r="E37" s="19" t="inlineStr">
        <is>
          <t>Costa de Marfil</t>
        </is>
      </c>
      <c r="F37" s="27" t="n"/>
      <c r="G37" s="27" t="n"/>
      <c r="H37" s="16">
        <f>IF(AND(ISNUMBER(F37),ISNUMBER(G37)),"Finalizado","Pendiente")</f>
        <v/>
      </c>
      <c r="I37" s="19" t="n">
        <v>5</v>
      </c>
      <c r="J37" s="19" t="inlineStr">
        <is>
          <t>Grupos</t>
        </is>
      </c>
      <c r="K37" s="28" t="inlineStr">
        <is>
          <t>-</t>
        </is>
      </c>
    </row>
    <row r="38">
      <c r="A38" s="26" t="n">
        <v>35</v>
      </c>
      <c r="B38" s="26" t="inlineStr">
        <is>
          <t>20/06/2026</t>
        </is>
      </c>
      <c r="C38" s="26" t="inlineStr">
        <is>
          <t>19:00</t>
        </is>
      </c>
      <c r="D38" s="19" t="inlineStr">
        <is>
          <t>Ecuador</t>
        </is>
      </c>
      <c r="E38" s="19" t="inlineStr">
        <is>
          <t>Curazao</t>
        </is>
      </c>
      <c r="F38" s="27" t="n"/>
      <c r="G38" s="27" t="n"/>
      <c r="H38" s="16">
        <f>IF(AND(ISNUMBER(F38),ISNUMBER(G38)),"Finalizado","Pendiente")</f>
        <v/>
      </c>
      <c r="I38" s="19" t="n">
        <v>5</v>
      </c>
      <c r="J38" s="19" t="inlineStr">
        <is>
          <t>Grupos</t>
        </is>
      </c>
      <c r="K38" s="28" t="inlineStr">
        <is>
          <t>-</t>
        </is>
      </c>
    </row>
    <row r="39">
      <c r="A39" s="24" t="n">
        <v>36</v>
      </c>
      <c r="B39" s="24" t="inlineStr">
        <is>
          <t>20/06/2026</t>
        </is>
      </c>
      <c r="C39" s="24" t="inlineStr">
        <is>
          <t>22:00</t>
        </is>
      </c>
      <c r="D39" s="19" t="inlineStr">
        <is>
          <t>Túnez</t>
        </is>
      </c>
      <c r="E39" s="19" t="inlineStr">
        <is>
          <t>Japón</t>
        </is>
      </c>
      <c r="F39" s="27" t="n"/>
      <c r="G39" s="27" t="n"/>
      <c r="H39" s="16">
        <f>IF(AND(ISNUMBER(F39),ISNUMBER(G39)),"Finalizado","Pendiente")</f>
        <v/>
      </c>
      <c r="I39" s="19" t="n">
        <v>6</v>
      </c>
      <c r="J39" s="19" t="inlineStr">
        <is>
          <t>Grupos</t>
        </is>
      </c>
      <c r="K39" s="28" t="inlineStr">
        <is>
          <t>-</t>
        </is>
      </c>
    </row>
    <row r="40">
      <c r="A40" s="26" t="n">
        <v>37</v>
      </c>
      <c r="B40" s="26" t="inlineStr">
        <is>
          <t>21/06/2026</t>
        </is>
      </c>
      <c r="C40" s="26" t="inlineStr">
        <is>
          <t>12:00</t>
        </is>
      </c>
      <c r="D40" s="19" t="inlineStr">
        <is>
          <t>España</t>
        </is>
      </c>
      <c r="E40" s="19" t="inlineStr">
        <is>
          <t>Arabia Saudí</t>
        </is>
      </c>
      <c r="F40" s="27" t="n"/>
      <c r="G40" s="27" t="n"/>
      <c r="H40" s="16">
        <f>IF(AND(ISNUMBER(F40),ISNUMBER(G40)),"Finalizado","Pendiente")</f>
        <v/>
      </c>
      <c r="I40" s="19" t="n">
        <v>8</v>
      </c>
      <c r="J40" s="19" t="inlineStr">
        <is>
          <t>Grupos</t>
        </is>
      </c>
      <c r="K40" s="28" t="inlineStr">
        <is>
          <t>-</t>
        </is>
      </c>
    </row>
    <row r="41">
      <c r="A41" s="24" t="n">
        <v>38</v>
      </c>
      <c r="B41" s="24" t="inlineStr">
        <is>
          <t>21/06/2026</t>
        </is>
      </c>
      <c r="C41" s="24" t="inlineStr">
        <is>
          <t>12:00</t>
        </is>
      </c>
      <c r="D41" s="19" t="inlineStr">
        <is>
          <t>Bélgica</t>
        </is>
      </c>
      <c r="E41" s="19" t="inlineStr">
        <is>
          <t>Irán</t>
        </is>
      </c>
      <c r="F41" s="27" t="n"/>
      <c r="G41" s="27" t="n"/>
      <c r="H41" s="16">
        <f>IF(AND(ISNUMBER(F41),ISNUMBER(G41)),"Finalizado","Pendiente")</f>
        <v/>
      </c>
      <c r="I41" s="19" t="n">
        <v>7</v>
      </c>
      <c r="J41" s="19" t="inlineStr">
        <is>
          <t>Grupos</t>
        </is>
      </c>
      <c r="K41" s="28" t="inlineStr">
        <is>
          <t>-</t>
        </is>
      </c>
    </row>
    <row r="42">
      <c r="A42" s="26" t="n">
        <v>39</v>
      </c>
      <c r="B42" s="26" t="inlineStr">
        <is>
          <t>21/06/2026</t>
        </is>
      </c>
      <c r="C42" s="26" t="inlineStr">
        <is>
          <t>18:00</t>
        </is>
      </c>
      <c r="D42" s="19" t="inlineStr">
        <is>
          <t>Uruguay</t>
        </is>
      </c>
      <c r="E42" s="19" t="inlineStr">
        <is>
          <t>Cabo Verde</t>
        </is>
      </c>
      <c r="F42" s="27" t="n"/>
      <c r="G42" s="27" t="n"/>
      <c r="H42" s="16">
        <f>IF(AND(ISNUMBER(F42),ISNUMBER(G42)),"Finalizado","Pendiente")</f>
        <v/>
      </c>
      <c r="I42" s="19" t="n">
        <v>8</v>
      </c>
      <c r="J42" s="19" t="inlineStr">
        <is>
          <t>Grupos</t>
        </is>
      </c>
      <c r="K42" s="28" t="inlineStr">
        <is>
          <t>-</t>
        </is>
      </c>
    </row>
    <row r="43">
      <c r="A43" s="24" t="n">
        <v>40</v>
      </c>
      <c r="B43" s="24" t="inlineStr">
        <is>
          <t>21/06/2026</t>
        </is>
      </c>
      <c r="C43" s="24" t="inlineStr">
        <is>
          <t>18:00</t>
        </is>
      </c>
      <c r="D43" s="19" t="inlineStr">
        <is>
          <t>Nueva Zelanda</t>
        </is>
      </c>
      <c r="E43" s="19" t="inlineStr">
        <is>
          <t>Egipto</t>
        </is>
      </c>
      <c r="F43" s="27" t="n"/>
      <c r="G43" s="27" t="n"/>
      <c r="H43" s="16">
        <f>IF(AND(ISNUMBER(F43),ISNUMBER(G43)),"Finalizado","Pendiente")</f>
        <v/>
      </c>
      <c r="I43" s="19" t="n">
        <v>7</v>
      </c>
      <c r="J43" s="19" t="inlineStr">
        <is>
          <t>Grupos</t>
        </is>
      </c>
      <c r="K43" s="28" t="inlineStr">
        <is>
          <t>-</t>
        </is>
      </c>
    </row>
    <row r="44">
      <c r="A44" s="26" t="n">
        <v>41</v>
      </c>
      <c r="B44" s="26" t="inlineStr">
        <is>
          <t>22/06/2026</t>
        </is>
      </c>
      <c r="C44" s="26" t="inlineStr">
        <is>
          <t>12:00</t>
        </is>
      </c>
      <c r="D44" s="19" t="inlineStr">
        <is>
          <t>Argentina</t>
        </is>
      </c>
      <c r="E44" s="19" t="inlineStr">
        <is>
          <t>Austria</t>
        </is>
      </c>
      <c r="F44" s="27" t="n"/>
      <c r="G44" s="27" t="n"/>
      <c r="H44" s="16">
        <f>IF(AND(ISNUMBER(F44),ISNUMBER(G44)),"Finalizado","Pendiente")</f>
        <v/>
      </c>
      <c r="I44" s="19" t="n">
        <v>10</v>
      </c>
      <c r="J44" s="19" t="inlineStr">
        <is>
          <t>Grupos</t>
        </is>
      </c>
      <c r="K44" s="28" t="inlineStr">
        <is>
          <t>-</t>
        </is>
      </c>
    </row>
    <row r="45">
      <c r="A45" s="24" t="n">
        <v>42</v>
      </c>
      <c r="B45" s="24" t="inlineStr">
        <is>
          <t>22/06/2026</t>
        </is>
      </c>
      <c r="C45" s="24" t="inlineStr">
        <is>
          <t>17:00</t>
        </is>
      </c>
      <c r="D45" s="19" t="inlineStr">
        <is>
          <t>Francia</t>
        </is>
      </c>
      <c r="E45" s="19" t="inlineStr">
        <is>
          <t>Irak</t>
        </is>
      </c>
      <c r="F45" s="27" t="n"/>
      <c r="G45" s="27" t="n"/>
      <c r="H45" s="16">
        <f>IF(AND(ISNUMBER(F45),ISNUMBER(G45)),"Finalizado","Pendiente")</f>
        <v/>
      </c>
      <c r="I45" s="19" t="n">
        <v>9</v>
      </c>
      <c r="J45" s="19" t="inlineStr">
        <is>
          <t>Grupos</t>
        </is>
      </c>
      <c r="K45" s="28" t="inlineStr">
        <is>
          <t>-</t>
        </is>
      </c>
    </row>
    <row r="46">
      <c r="A46" s="26" t="n">
        <v>43</v>
      </c>
      <c r="B46" s="26" t="inlineStr">
        <is>
          <t>22/06/2026</t>
        </is>
      </c>
      <c r="C46" s="26" t="inlineStr">
        <is>
          <t>20:00</t>
        </is>
      </c>
      <c r="D46" s="19" t="inlineStr">
        <is>
          <t>Noruega</t>
        </is>
      </c>
      <c r="E46" s="19" t="inlineStr">
        <is>
          <t>Senegal</t>
        </is>
      </c>
      <c r="F46" s="27" t="n"/>
      <c r="G46" s="27" t="n"/>
      <c r="H46" s="16">
        <f>IF(AND(ISNUMBER(F46),ISNUMBER(G46)),"Finalizado","Pendiente")</f>
        <v/>
      </c>
      <c r="I46" s="19" t="n">
        <v>9</v>
      </c>
      <c r="J46" s="19" t="inlineStr">
        <is>
          <t>Grupos</t>
        </is>
      </c>
      <c r="K46" s="28" t="inlineStr">
        <is>
          <t>-</t>
        </is>
      </c>
    </row>
    <row r="47">
      <c r="A47" s="24" t="n">
        <v>44</v>
      </c>
      <c r="B47" s="24" t="inlineStr">
        <is>
          <t>22/06/2026</t>
        </is>
      </c>
      <c r="C47" s="24" t="inlineStr">
        <is>
          <t>20:00</t>
        </is>
      </c>
      <c r="D47" s="19" t="inlineStr">
        <is>
          <t>Jordania</t>
        </is>
      </c>
      <c r="E47" s="19" t="inlineStr">
        <is>
          <t>Argelia</t>
        </is>
      </c>
      <c r="F47" s="27" t="n"/>
      <c r="G47" s="27" t="n"/>
      <c r="H47" s="16">
        <f>IF(AND(ISNUMBER(F47),ISNUMBER(G47)),"Finalizado","Pendiente")</f>
        <v/>
      </c>
      <c r="I47" s="19" t="n">
        <v>10</v>
      </c>
      <c r="J47" s="19" t="inlineStr">
        <is>
          <t>Grupos</t>
        </is>
      </c>
      <c r="K47" s="28" t="inlineStr">
        <is>
          <t>-</t>
        </is>
      </c>
    </row>
    <row r="48">
      <c r="A48" s="26" t="n">
        <v>45</v>
      </c>
      <c r="B48" s="26" t="inlineStr">
        <is>
          <t>23/06/2026</t>
        </is>
      </c>
      <c r="C48" s="26" t="inlineStr">
        <is>
          <t>12:00</t>
        </is>
      </c>
      <c r="D48" s="19" t="inlineStr">
        <is>
          <t>Portugal</t>
        </is>
      </c>
      <c r="E48" s="19" t="inlineStr">
        <is>
          <t>Uzbekistán</t>
        </is>
      </c>
      <c r="F48" s="27" t="n"/>
      <c r="G48" s="27" t="n"/>
      <c r="H48" s="16">
        <f>IF(AND(ISNUMBER(F48),ISNUMBER(G48)),"Finalizado","Pendiente")</f>
        <v/>
      </c>
      <c r="I48" s="19" t="n">
        <v>11</v>
      </c>
      <c r="J48" s="19" t="inlineStr">
        <is>
          <t>Grupos</t>
        </is>
      </c>
      <c r="K48" s="28" t="inlineStr">
        <is>
          <t>-</t>
        </is>
      </c>
    </row>
    <row r="49">
      <c r="A49" s="24" t="n">
        <v>46</v>
      </c>
      <c r="B49" s="24" t="inlineStr">
        <is>
          <t>23/06/2026</t>
        </is>
      </c>
      <c r="C49" s="24" t="inlineStr">
        <is>
          <t>16:00</t>
        </is>
      </c>
      <c r="D49" s="19" t="inlineStr">
        <is>
          <t>Inglaterra</t>
        </is>
      </c>
      <c r="E49" s="19" t="inlineStr">
        <is>
          <t>Ghana</t>
        </is>
      </c>
      <c r="F49" s="27" t="n"/>
      <c r="G49" s="27" t="n"/>
      <c r="H49" s="16">
        <f>IF(AND(ISNUMBER(F49),ISNUMBER(G49)),"Finalizado","Pendiente")</f>
        <v/>
      </c>
      <c r="I49" s="19" t="n">
        <v>12</v>
      </c>
      <c r="J49" s="19" t="inlineStr">
        <is>
          <t>Grupos</t>
        </is>
      </c>
      <c r="K49" s="28" t="inlineStr">
        <is>
          <t>-</t>
        </is>
      </c>
    </row>
    <row r="50">
      <c r="A50" s="26" t="n">
        <v>47</v>
      </c>
      <c r="B50" s="26" t="inlineStr">
        <is>
          <t>23/06/2026</t>
        </is>
      </c>
      <c r="C50" s="26" t="inlineStr">
        <is>
          <t>19:00</t>
        </is>
      </c>
      <c r="D50" s="19" t="inlineStr">
        <is>
          <t>Panamá</t>
        </is>
      </c>
      <c r="E50" s="19" t="inlineStr">
        <is>
          <t>Croacia</t>
        </is>
      </c>
      <c r="F50" s="27" t="n"/>
      <c r="G50" s="27" t="n"/>
      <c r="H50" s="16">
        <f>IF(AND(ISNUMBER(F50),ISNUMBER(G50)),"Finalizado","Pendiente")</f>
        <v/>
      </c>
      <c r="I50" s="19" t="n">
        <v>12</v>
      </c>
      <c r="J50" s="19" t="inlineStr">
        <is>
          <t>Grupos</t>
        </is>
      </c>
      <c r="K50" s="28" t="inlineStr">
        <is>
          <t>-</t>
        </is>
      </c>
    </row>
    <row r="51">
      <c r="A51" s="24" t="n">
        <v>48</v>
      </c>
      <c r="B51" s="24" t="inlineStr">
        <is>
          <t>23/06/2026</t>
        </is>
      </c>
      <c r="C51" s="24" t="inlineStr">
        <is>
          <t>20:00</t>
        </is>
      </c>
      <c r="D51" s="19" t="inlineStr">
        <is>
          <t>Colombia</t>
        </is>
      </c>
      <c r="E51" s="19" t="inlineStr">
        <is>
          <t>RD Congo</t>
        </is>
      </c>
      <c r="F51" s="27" t="n"/>
      <c r="G51" s="27" t="n"/>
      <c r="H51" s="16">
        <f>IF(AND(ISNUMBER(F51),ISNUMBER(G51)),"Finalizado","Pendiente")</f>
        <v/>
      </c>
      <c r="I51" s="19" t="n">
        <v>11</v>
      </c>
      <c r="J51" s="19" t="inlineStr">
        <is>
          <t>Grupos</t>
        </is>
      </c>
      <c r="K51" s="28" t="inlineStr">
        <is>
          <t>-</t>
        </is>
      </c>
    </row>
    <row r="52">
      <c r="A52" s="26" t="n">
        <v>49</v>
      </c>
      <c r="B52" s="26" t="inlineStr">
        <is>
          <t>24/06/2026</t>
        </is>
      </c>
      <c r="C52" s="26" t="inlineStr">
        <is>
          <t>12:00</t>
        </is>
      </c>
      <c r="D52" s="19" t="inlineStr">
        <is>
          <t>Suiza</t>
        </is>
      </c>
      <c r="E52" s="19" t="inlineStr">
        <is>
          <t>Canadá</t>
        </is>
      </c>
      <c r="F52" s="27" t="n"/>
      <c r="G52" s="27" t="n"/>
      <c r="H52" s="16">
        <f>IF(AND(ISNUMBER(F52),ISNUMBER(G52)),"Finalizado","Pendiente")</f>
        <v/>
      </c>
      <c r="I52" s="19" t="n">
        <v>2</v>
      </c>
      <c r="J52" s="19" t="inlineStr">
        <is>
          <t>Grupos</t>
        </is>
      </c>
      <c r="K52" s="28" t="inlineStr">
        <is>
          <t>-</t>
        </is>
      </c>
    </row>
    <row r="53">
      <c r="A53" s="24" t="n">
        <v>50</v>
      </c>
      <c r="B53" s="24" t="inlineStr">
        <is>
          <t>24/06/2026</t>
        </is>
      </c>
      <c r="C53" s="24" t="inlineStr">
        <is>
          <t>12:00</t>
        </is>
      </c>
      <c r="D53" s="19" t="inlineStr">
        <is>
          <t>Bosnia y Herzegovina</t>
        </is>
      </c>
      <c r="E53" s="19" t="inlineStr">
        <is>
          <t>Catar</t>
        </is>
      </c>
      <c r="F53" s="27" t="n"/>
      <c r="G53" s="27" t="n"/>
      <c r="H53" s="16">
        <f>IF(AND(ISNUMBER(F53),ISNUMBER(G53)),"Finalizado","Pendiente")</f>
        <v/>
      </c>
      <c r="I53" s="19" t="n">
        <v>2</v>
      </c>
      <c r="J53" s="19" t="inlineStr">
        <is>
          <t>Grupos</t>
        </is>
      </c>
      <c r="K53" s="28" t="inlineStr">
        <is>
          <t>-</t>
        </is>
      </c>
    </row>
    <row r="54">
      <c r="A54" s="26" t="n">
        <v>51</v>
      </c>
      <c r="B54" s="26" t="inlineStr">
        <is>
          <t>24/06/2026</t>
        </is>
      </c>
      <c r="C54" s="26" t="inlineStr">
        <is>
          <t>18:00</t>
        </is>
      </c>
      <c r="D54" s="19" t="inlineStr">
        <is>
          <t>Escocia</t>
        </is>
      </c>
      <c r="E54" s="19" t="inlineStr">
        <is>
          <t>Brasil</t>
        </is>
      </c>
      <c r="F54" s="27" t="n"/>
      <c r="G54" s="27" t="n"/>
      <c r="H54" s="16">
        <f>IF(AND(ISNUMBER(F54),ISNUMBER(G54)),"Finalizado","Pendiente")</f>
        <v/>
      </c>
      <c r="I54" s="19" t="n">
        <v>3</v>
      </c>
      <c r="J54" s="19" t="inlineStr">
        <is>
          <t>Grupos</t>
        </is>
      </c>
      <c r="K54" s="28" t="inlineStr">
        <is>
          <t>-</t>
        </is>
      </c>
    </row>
    <row r="55">
      <c r="A55" s="24" t="n">
        <v>52</v>
      </c>
      <c r="B55" s="24" t="inlineStr">
        <is>
          <t>24/06/2026</t>
        </is>
      </c>
      <c r="C55" s="24" t="inlineStr">
        <is>
          <t>18:00</t>
        </is>
      </c>
      <c r="D55" s="19" t="inlineStr">
        <is>
          <t>Marruecos</t>
        </is>
      </c>
      <c r="E55" s="19" t="inlineStr">
        <is>
          <t>Haití</t>
        </is>
      </c>
      <c r="F55" s="27" t="n"/>
      <c r="G55" s="27" t="n"/>
      <c r="H55" s="16">
        <f>IF(AND(ISNUMBER(F55),ISNUMBER(G55)),"Finalizado","Pendiente")</f>
        <v/>
      </c>
      <c r="I55" s="19" t="n">
        <v>3</v>
      </c>
      <c r="J55" s="19" t="inlineStr">
        <is>
          <t>Grupos</t>
        </is>
      </c>
      <c r="K55" s="28" t="inlineStr">
        <is>
          <t>-</t>
        </is>
      </c>
    </row>
    <row r="56">
      <c r="A56" s="26" t="n">
        <v>53</v>
      </c>
      <c r="B56" s="26" t="inlineStr">
        <is>
          <t>24/06/2026</t>
        </is>
      </c>
      <c r="C56" s="26" t="inlineStr">
        <is>
          <t>19:00</t>
        </is>
      </c>
      <c r="D56" s="19" t="inlineStr">
        <is>
          <t>República Checa</t>
        </is>
      </c>
      <c r="E56" s="19" t="inlineStr">
        <is>
          <t>México</t>
        </is>
      </c>
      <c r="F56" s="27" t="n"/>
      <c r="G56" s="27" t="n"/>
      <c r="H56" s="16">
        <f>IF(AND(ISNUMBER(F56),ISNUMBER(G56)),"Finalizado","Pendiente")</f>
        <v/>
      </c>
      <c r="I56" s="19" t="n">
        <v>1</v>
      </c>
      <c r="J56" s="19" t="inlineStr">
        <is>
          <t>Grupos</t>
        </is>
      </c>
      <c r="K56" s="28" t="inlineStr">
        <is>
          <t>-</t>
        </is>
      </c>
    </row>
    <row r="57">
      <c r="A57" s="24" t="n">
        <v>54</v>
      </c>
      <c r="B57" s="24" t="inlineStr">
        <is>
          <t>24/06/2026</t>
        </is>
      </c>
      <c r="C57" s="24" t="inlineStr">
        <is>
          <t>19:00</t>
        </is>
      </c>
      <c r="D57" s="19" t="inlineStr">
        <is>
          <t>Sudáfrica</t>
        </is>
      </c>
      <c r="E57" s="19" t="inlineStr">
        <is>
          <t>República de Corea</t>
        </is>
      </c>
      <c r="F57" s="27" t="n"/>
      <c r="G57" s="27" t="n"/>
      <c r="H57" s="16">
        <f>IF(AND(ISNUMBER(F57),ISNUMBER(G57)),"Finalizado","Pendiente")</f>
        <v/>
      </c>
      <c r="I57" s="19" t="n">
        <v>1</v>
      </c>
      <c r="J57" s="19" t="inlineStr">
        <is>
          <t>Grupos</t>
        </is>
      </c>
      <c r="K57" s="28" t="inlineStr">
        <is>
          <t>-</t>
        </is>
      </c>
    </row>
    <row r="58">
      <c r="A58" s="26" t="n">
        <v>55</v>
      </c>
      <c r="B58" s="26" t="inlineStr">
        <is>
          <t>25/06/2026</t>
        </is>
      </c>
      <c r="C58" s="26" t="inlineStr">
        <is>
          <t>16:00</t>
        </is>
      </c>
      <c r="D58" s="19" t="inlineStr">
        <is>
          <t>Curazao</t>
        </is>
      </c>
      <c r="E58" s="19" t="inlineStr">
        <is>
          <t>Costa de Marfil</t>
        </is>
      </c>
      <c r="F58" s="27" t="n"/>
      <c r="G58" s="27" t="n"/>
      <c r="H58" s="16">
        <f>IF(AND(ISNUMBER(F58),ISNUMBER(G58)),"Finalizado","Pendiente")</f>
        <v/>
      </c>
      <c r="I58" s="19" t="n">
        <v>5</v>
      </c>
      <c r="J58" s="19" t="inlineStr">
        <is>
          <t>Grupos</t>
        </is>
      </c>
      <c r="K58" s="28" t="inlineStr">
        <is>
          <t>-</t>
        </is>
      </c>
    </row>
    <row r="59">
      <c r="A59" s="24" t="n">
        <v>56</v>
      </c>
      <c r="B59" s="24" t="inlineStr">
        <is>
          <t>25/06/2026</t>
        </is>
      </c>
      <c r="C59" s="24" t="inlineStr">
        <is>
          <t>16:00</t>
        </is>
      </c>
      <c r="D59" s="19" t="inlineStr">
        <is>
          <t>Ecuador</t>
        </is>
      </c>
      <c r="E59" s="19" t="inlineStr">
        <is>
          <t>Alemania</t>
        </is>
      </c>
      <c r="F59" s="27" t="n"/>
      <c r="G59" s="27" t="n"/>
      <c r="H59" s="16">
        <f>IF(AND(ISNUMBER(F59),ISNUMBER(G59)),"Finalizado","Pendiente")</f>
        <v/>
      </c>
      <c r="I59" s="19" t="n">
        <v>5</v>
      </c>
      <c r="J59" s="19" t="inlineStr">
        <is>
          <t>Grupos</t>
        </is>
      </c>
      <c r="K59" s="28" t="inlineStr">
        <is>
          <t>-</t>
        </is>
      </c>
    </row>
    <row r="60">
      <c r="A60" s="26" t="n">
        <v>57</v>
      </c>
      <c r="B60" s="26" t="inlineStr">
        <is>
          <t>25/06/2026</t>
        </is>
      </c>
      <c r="C60" s="26" t="inlineStr">
        <is>
          <t>18:00</t>
        </is>
      </c>
      <c r="D60" s="19" t="inlineStr">
        <is>
          <t>Japón</t>
        </is>
      </c>
      <c r="E60" s="19" t="inlineStr">
        <is>
          <t>Suecia</t>
        </is>
      </c>
      <c r="F60" s="27" t="n"/>
      <c r="G60" s="27" t="n"/>
      <c r="H60" s="16">
        <f>IF(AND(ISNUMBER(F60),ISNUMBER(G60)),"Finalizado","Pendiente")</f>
        <v/>
      </c>
      <c r="I60" s="19" t="n">
        <v>6</v>
      </c>
      <c r="J60" s="19" t="inlineStr">
        <is>
          <t>Grupos</t>
        </is>
      </c>
      <c r="K60" s="28" t="inlineStr">
        <is>
          <t>-</t>
        </is>
      </c>
    </row>
    <row r="61">
      <c r="A61" s="24" t="n">
        <v>58</v>
      </c>
      <c r="B61" s="24" t="inlineStr">
        <is>
          <t>25/06/2026</t>
        </is>
      </c>
      <c r="C61" s="24" t="inlineStr">
        <is>
          <t>18:00</t>
        </is>
      </c>
      <c r="D61" s="19" t="inlineStr">
        <is>
          <t>Túnez</t>
        </is>
      </c>
      <c r="E61" s="19" t="inlineStr">
        <is>
          <t>Países Bajos</t>
        </is>
      </c>
      <c r="F61" s="27" t="n"/>
      <c r="G61" s="27" t="n"/>
      <c r="H61" s="16">
        <f>IF(AND(ISNUMBER(F61),ISNUMBER(G61)),"Finalizado","Pendiente")</f>
        <v/>
      </c>
      <c r="I61" s="19" t="n">
        <v>6</v>
      </c>
      <c r="J61" s="19" t="inlineStr">
        <is>
          <t>Grupos</t>
        </is>
      </c>
      <c r="K61" s="28" t="inlineStr">
        <is>
          <t>-</t>
        </is>
      </c>
    </row>
    <row r="62">
      <c r="A62" s="26" t="n">
        <v>59</v>
      </c>
      <c r="B62" s="26" t="inlineStr">
        <is>
          <t>25/06/2026</t>
        </is>
      </c>
      <c r="C62" s="26" t="inlineStr">
        <is>
          <t>19:00</t>
        </is>
      </c>
      <c r="D62" s="19" t="inlineStr">
        <is>
          <t>Turquía</t>
        </is>
      </c>
      <c r="E62" s="19" t="inlineStr">
        <is>
          <t>Estados Unidos</t>
        </is>
      </c>
      <c r="F62" s="27" t="n"/>
      <c r="G62" s="27" t="n"/>
      <c r="H62" s="16">
        <f>IF(AND(ISNUMBER(F62),ISNUMBER(G62)),"Finalizado","Pendiente")</f>
        <v/>
      </c>
      <c r="I62" s="19" t="n">
        <v>4</v>
      </c>
      <c r="J62" s="19" t="inlineStr">
        <is>
          <t>Grupos</t>
        </is>
      </c>
      <c r="K62" s="28" t="inlineStr">
        <is>
          <t>-</t>
        </is>
      </c>
    </row>
    <row r="63">
      <c r="A63" s="24" t="n">
        <v>60</v>
      </c>
      <c r="B63" s="24" t="inlineStr">
        <is>
          <t>25/06/2026</t>
        </is>
      </c>
      <c r="C63" s="24" t="inlineStr">
        <is>
          <t>19:00</t>
        </is>
      </c>
      <c r="D63" s="19" t="inlineStr">
        <is>
          <t>Paraguay</t>
        </is>
      </c>
      <c r="E63" s="19" t="inlineStr">
        <is>
          <t>Australia</t>
        </is>
      </c>
      <c r="F63" s="27" t="n"/>
      <c r="G63" s="27" t="n"/>
      <c r="H63" s="16">
        <f>IF(AND(ISNUMBER(F63),ISNUMBER(G63)),"Finalizado","Pendiente")</f>
        <v/>
      </c>
      <c r="I63" s="19" t="n">
        <v>4</v>
      </c>
      <c r="J63" s="19" t="inlineStr">
        <is>
          <t>Grupos</t>
        </is>
      </c>
      <c r="K63" s="28" t="inlineStr">
        <is>
          <t>-</t>
        </is>
      </c>
    </row>
    <row r="64">
      <c r="A64" s="26" t="n">
        <v>61</v>
      </c>
      <c r="B64" s="26" t="inlineStr">
        <is>
          <t>26/06/2026</t>
        </is>
      </c>
      <c r="C64" s="26" t="inlineStr">
        <is>
          <t>15:00</t>
        </is>
      </c>
      <c r="D64" s="19" t="inlineStr">
        <is>
          <t>Noruega</t>
        </is>
      </c>
      <c r="E64" s="19" t="inlineStr">
        <is>
          <t>Francia</t>
        </is>
      </c>
      <c r="F64" s="27" t="n"/>
      <c r="G64" s="27" t="n"/>
      <c r="H64" s="16">
        <f>IF(AND(ISNUMBER(F64),ISNUMBER(G64)),"Finalizado","Pendiente")</f>
        <v/>
      </c>
      <c r="I64" s="19" t="n">
        <v>9</v>
      </c>
      <c r="J64" s="19" t="inlineStr">
        <is>
          <t>Grupos</t>
        </is>
      </c>
      <c r="K64" s="28" t="inlineStr">
        <is>
          <t>-</t>
        </is>
      </c>
    </row>
    <row r="65">
      <c r="A65" s="24" t="n">
        <v>62</v>
      </c>
      <c r="B65" s="24" t="inlineStr">
        <is>
          <t>26/06/2026</t>
        </is>
      </c>
      <c r="C65" s="24" t="inlineStr">
        <is>
          <t>15:00</t>
        </is>
      </c>
      <c r="D65" s="19" t="inlineStr">
        <is>
          <t>Senegal</t>
        </is>
      </c>
      <c r="E65" s="19" t="inlineStr">
        <is>
          <t>Irak</t>
        </is>
      </c>
      <c r="F65" s="27" t="n"/>
      <c r="G65" s="27" t="n"/>
      <c r="H65" s="16">
        <f>IF(AND(ISNUMBER(F65),ISNUMBER(G65)),"Finalizado","Pendiente")</f>
        <v/>
      </c>
      <c r="I65" s="19" t="n">
        <v>9</v>
      </c>
      <c r="J65" s="19" t="inlineStr">
        <is>
          <t>Grupos</t>
        </is>
      </c>
      <c r="K65" s="28" t="inlineStr">
        <is>
          <t>-</t>
        </is>
      </c>
    </row>
    <row r="66">
      <c r="A66" s="26" t="n">
        <v>63</v>
      </c>
      <c r="B66" s="26" t="inlineStr">
        <is>
          <t>26/06/2026</t>
        </is>
      </c>
      <c r="C66" s="26" t="inlineStr">
        <is>
          <t>19:00</t>
        </is>
      </c>
      <c r="D66" s="19" t="inlineStr">
        <is>
          <t>Cabo Verde</t>
        </is>
      </c>
      <c r="E66" s="19" t="inlineStr">
        <is>
          <t>Arabia Saudí</t>
        </is>
      </c>
      <c r="F66" s="27" t="n"/>
      <c r="G66" s="27" t="n"/>
      <c r="H66" s="16">
        <f>IF(AND(ISNUMBER(F66),ISNUMBER(G66)),"Finalizado","Pendiente")</f>
        <v/>
      </c>
      <c r="I66" s="19" t="n">
        <v>8</v>
      </c>
      <c r="J66" s="19" t="inlineStr">
        <is>
          <t>Grupos</t>
        </is>
      </c>
      <c r="K66" s="28" t="inlineStr">
        <is>
          <t>-</t>
        </is>
      </c>
    </row>
    <row r="67">
      <c r="A67" s="24" t="n">
        <v>64</v>
      </c>
      <c r="B67" s="24" t="inlineStr">
        <is>
          <t>26/06/2026</t>
        </is>
      </c>
      <c r="C67" s="24" t="inlineStr">
        <is>
          <t>18:00</t>
        </is>
      </c>
      <c r="D67" s="19" t="inlineStr">
        <is>
          <t>Uruguay</t>
        </is>
      </c>
      <c r="E67" s="19" t="inlineStr">
        <is>
          <t>España</t>
        </is>
      </c>
      <c r="F67" s="27" t="n"/>
      <c r="G67" s="27" t="n"/>
      <c r="H67" s="16">
        <f>IF(AND(ISNUMBER(F67),ISNUMBER(G67)),"Finalizado","Pendiente")</f>
        <v/>
      </c>
      <c r="I67" s="19" t="n">
        <v>8</v>
      </c>
      <c r="J67" s="19" t="inlineStr">
        <is>
          <t>Grupos</t>
        </is>
      </c>
      <c r="K67" s="28" t="inlineStr">
        <is>
          <t>-</t>
        </is>
      </c>
    </row>
    <row r="68">
      <c r="A68" s="26" t="n">
        <v>65</v>
      </c>
      <c r="B68" s="26" t="inlineStr">
        <is>
          <t>26/06/2026</t>
        </is>
      </c>
      <c r="C68" s="26" t="inlineStr">
        <is>
          <t>20:00</t>
        </is>
      </c>
      <c r="D68" s="19" t="inlineStr">
        <is>
          <t>Egipto</t>
        </is>
      </c>
      <c r="E68" s="19" t="inlineStr">
        <is>
          <t>Irán</t>
        </is>
      </c>
      <c r="F68" s="27" t="n"/>
      <c r="G68" s="27" t="n"/>
      <c r="H68" s="16">
        <f>IF(AND(ISNUMBER(F68),ISNUMBER(G68)),"Finalizado","Pendiente")</f>
        <v/>
      </c>
      <c r="I68" s="19" t="n">
        <v>7</v>
      </c>
      <c r="J68" s="19" t="inlineStr">
        <is>
          <t>Grupos</t>
        </is>
      </c>
      <c r="K68" s="28" t="inlineStr">
        <is>
          <t>-</t>
        </is>
      </c>
    </row>
    <row r="69">
      <c r="A69" s="24" t="n">
        <v>66</v>
      </c>
      <c r="B69" s="24" t="inlineStr">
        <is>
          <t>26/06/2026</t>
        </is>
      </c>
      <c r="C69" s="24" t="inlineStr">
        <is>
          <t>20:00</t>
        </is>
      </c>
      <c r="D69" s="19" t="inlineStr">
        <is>
          <t>Nueva Zelanda</t>
        </is>
      </c>
      <c r="E69" s="19" t="inlineStr">
        <is>
          <t>Bélgica</t>
        </is>
      </c>
      <c r="F69" s="27" t="n"/>
      <c r="G69" s="27" t="n"/>
      <c r="H69" s="16">
        <f>IF(AND(ISNUMBER(F69),ISNUMBER(G69)),"Finalizado","Pendiente")</f>
        <v/>
      </c>
      <c r="I69" s="19" t="n">
        <v>7</v>
      </c>
      <c r="J69" s="19" t="inlineStr">
        <is>
          <t>Grupos</t>
        </is>
      </c>
      <c r="K69" s="28" t="inlineStr">
        <is>
          <t>-</t>
        </is>
      </c>
    </row>
    <row r="70">
      <c r="A70" s="26" t="n">
        <v>67</v>
      </c>
      <c r="B70" s="26" t="inlineStr">
        <is>
          <t>27/06/2026</t>
        </is>
      </c>
      <c r="C70" s="26" t="inlineStr">
        <is>
          <t>17:00</t>
        </is>
      </c>
      <c r="D70" s="19" t="inlineStr">
        <is>
          <t>Panamá</t>
        </is>
      </c>
      <c r="E70" s="19" t="inlineStr">
        <is>
          <t>Inglaterra</t>
        </is>
      </c>
      <c r="F70" s="27" t="n"/>
      <c r="G70" s="27" t="n"/>
      <c r="H70" s="16">
        <f>IF(AND(ISNUMBER(F70),ISNUMBER(G70)),"Finalizado","Pendiente")</f>
        <v/>
      </c>
      <c r="I70" s="19" t="n">
        <v>12</v>
      </c>
      <c r="J70" s="19" t="inlineStr">
        <is>
          <t>Grupos</t>
        </is>
      </c>
      <c r="K70" s="28" t="inlineStr">
        <is>
          <t>-</t>
        </is>
      </c>
    </row>
    <row r="71">
      <c r="A71" s="24" t="n">
        <v>68</v>
      </c>
      <c r="B71" s="24" t="inlineStr">
        <is>
          <t>27/06/2026</t>
        </is>
      </c>
      <c r="C71" s="24" t="inlineStr">
        <is>
          <t>17:00</t>
        </is>
      </c>
      <c r="D71" s="19" t="inlineStr">
        <is>
          <t>Croacia</t>
        </is>
      </c>
      <c r="E71" s="19" t="inlineStr">
        <is>
          <t>Ghana</t>
        </is>
      </c>
      <c r="F71" s="27" t="n"/>
      <c r="G71" s="27" t="n"/>
      <c r="H71" s="16">
        <f>IF(AND(ISNUMBER(F71),ISNUMBER(G71)),"Finalizado","Pendiente")</f>
        <v/>
      </c>
      <c r="I71" s="19" t="n">
        <v>12</v>
      </c>
      <c r="J71" s="19" t="inlineStr">
        <is>
          <t>Grupos</t>
        </is>
      </c>
      <c r="K71" s="28" t="inlineStr">
        <is>
          <t>-</t>
        </is>
      </c>
    </row>
    <row r="72">
      <c r="A72" s="26" t="n">
        <v>69</v>
      </c>
      <c r="B72" s="26" t="inlineStr">
        <is>
          <t>27/06/2026</t>
        </is>
      </c>
      <c r="C72" s="26" t="inlineStr">
        <is>
          <t>19:30</t>
        </is>
      </c>
      <c r="D72" s="19" t="inlineStr">
        <is>
          <t>Colombia</t>
        </is>
      </c>
      <c r="E72" s="19" t="inlineStr">
        <is>
          <t>Portugal</t>
        </is>
      </c>
      <c r="F72" s="27" t="n"/>
      <c r="G72" s="27" t="n"/>
      <c r="H72" s="16">
        <f>IF(AND(ISNUMBER(F72),ISNUMBER(G72)),"Finalizado","Pendiente")</f>
        <v/>
      </c>
      <c r="I72" s="19" t="n">
        <v>11</v>
      </c>
      <c r="J72" s="19" t="inlineStr">
        <is>
          <t>Grupos</t>
        </is>
      </c>
      <c r="K72" s="28" t="inlineStr">
        <is>
          <t>-</t>
        </is>
      </c>
    </row>
    <row r="73">
      <c r="A73" s="24" t="n">
        <v>70</v>
      </c>
      <c r="B73" s="24" t="inlineStr">
        <is>
          <t>27/06/2026</t>
        </is>
      </c>
      <c r="C73" s="24" t="inlineStr">
        <is>
          <t>19:30</t>
        </is>
      </c>
      <c r="D73" s="19" t="inlineStr">
        <is>
          <t>RD Congo</t>
        </is>
      </c>
      <c r="E73" s="19" t="inlineStr">
        <is>
          <t>Uzbekistán</t>
        </is>
      </c>
      <c r="F73" s="27" t="n"/>
      <c r="G73" s="27" t="n"/>
      <c r="H73" s="16">
        <f>IF(AND(ISNUMBER(F73),ISNUMBER(G73)),"Finalizado","Pendiente")</f>
        <v/>
      </c>
      <c r="I73" s="19" t="n">
        <v>11</v>
      </c>
      <c r="J73" s="19" t="inlineStr">
        <is>
          <t>Grupos</t>
        </is>
      </c>
      <c r="K73" s="28" t="inlineStr">
        <is>
          <t>-</t>
        </is>
      </c>
    </row>
    <row r="74">
      <c r="A74" s="26" t="n">
        <v>71</v>
      </c>
      <c r="B74" s="26" t="inlineStr">
        <is>
          <t>27/06/2026</t>
        </is>
      </c>
      <c r="C74" s="26" t="inlineStr">
        <is>
          <t>21:00</t>
        </is>
      </c>
      <c r="D74" s="19" t="inlineStr">
        <is>
          <t>Argelia</t>
        </is>
      </c>
      <c r="E74" s="19" t="inlineStr">
        <is>
          <t>Austria</t>
        </is>
      </c>
      <c r="F74" s="27" t="n"/>
      <c r="G74" s="27" t="n"/>
      <c r="H74" s="16">
        <f>IF(AND(ISNUMBER(F74),ISNUMBER(G74)),"Finalizado","Pendiente")</f>
        <v/>
      </c>
      <c r="I74" s="19" t="n">
        <v>10</v>
      </c>
      <c r="J74" s="19" t="inlineStr">
        <is>
          <t>Grupos</t>
        </is>
      </c>
      <c r="K74" s="28" t="inlineStr">
        <is>
          <t>-</t>
        </is>
      </c>
    </row>
    <row r="75">
      <c r="A75" s="24" t="n">
        <v>72</v>
      </c>
      <c r="B75" s="24" t="inlineStr">
        <is>
          <t>27/06/2026</t>
        </is>
      </c>
      <c r="C75" s="24" t="inlineStr">
        <is>
          <t>21:00</t>
        </is>
      </c>
      <c r="D75" s="19" t="inlineStr">
        <is>
          <t>Jordania</t>
        </is>
      </c>
      <c r="E75" s="19" t="inlineStr">
        <is>
          <t>Argentina</t>
        </is>
      </c>
      <c r="F75" s="27" t="n"/>
      <c r="G75" s="27" t="n"/>
      <c r="H75" s="16">
        <f>IF(AND(ISNUMBER(F75),ISNUMBER(G75)),"Finalizado","Pendiente")</f>
        <v/>
      </c>
      <c r="I75" s="19" t="n">
        <v>10</v>
      </c>
      <c r="J75" s="19" t="inlineStr">
        <is>
          <t>Grupos</t>
        </is>
      </c>
      <c r="K75" s="28" t="inlineStr">
        <is>
          <t>-</t>
        </is>
      </c>
    </row>
    <row r="76">
      <c r="A76" s="26" t="n">
        <v>73</v>
      </c>
      <c r="B76" s="26" t="inlineStr">
        <is>
          <t>28/06/2026</t>
        </is>
      </c>
      <c r="C76" s="26" t="inlineStr">
        <is>
          <t>12:00</t>
        </is>
      </c>
      <c r="D76" s="19" t="inlineStr">
        <is>
          <t>Ganador 1A</t>
        </is>
      </c>
      <c r="E76" s="19" t="inlineStr">
        <is>
          <t>Ganador 2B</t>
        </is>
      </c>
      <c r="F76" s="27" t="n"/>
      <c r="G76" s="27" t="n"/>
      <c r="H76" s="16">
        <f>IF(AND(ISNUMBER(F76),ISNUMBER(G76)),"Finalizado","Pendiente")</f>
        <v/>
      </c>
      <c r="I76" s="19" t="n">
        <v>13</v>
      </c>
      <c r="J76" s="19" t="inlineStr">
        <is>
          <t>Dieciseisavos</t>
        </is>
      </c>
      <c r="K76" s="27" t="n"/>
    </row>
    <row r="77">
      <c r="A77" s="24" t="n">
        <v>74</v>
      </c>
      <c r="B77" s="24" t="inlineStr">
        <is>
          <t>29/06/2026</t>
        </is>
      </c>
      <c r="C77" s="24" t="inlineStr">
        <is>
          <t>16:30</t>
        </is>
      </c>
      <c r="D77" s="19" t="inlineStr">
        <is>
          <t>Ganador 1C</t>
        </is>
      </c>
      <c r="E77" s="19" t="inlineStr">
        <is>
          <t>Ganador 2D</t>
        </is>
      </c>
      <c r="F77" s="27" t="n"/>
      <c r="G77" s="27" t="n"/>
      <c r="H77" s="16">
        <f>IF(AND(ISNUMBER(F77),ISNUMBER(G77)),"Finalizado","Pendiente")</f>
        <v/>
      </c>
      <c r="I77" s="19" t="n">
        <v>13</v>
      </c>
      <c r="J77" s="19" t="inlineStr">
        <is>
          <t>Dieciseisavos</t>
        </is>
      </c>
      <c r="K77" s="27" t="n"/>
    </row>
    <row r="78">
      <c r="A78" s="26" t="n">
        <v>75</v>
      </c>
      <c r="B78" s="26" t="inlineStr">
        <is>
          <t>29/06/2026</t>
        </is>
      </c>
      <c r="C78" s="26" t="inlineStr">
        <is>
          <t>19:00</t>
        </is>
      </c>
      <c r="D78" s="19" t="inlineStr">
        <is>
          <t>Ganador 1E</t>
        </is>
      </c>
      <c r="E78" s="19" t="inlineStr">
        <is>
          <t>Ganador 2F</t>
        </is>
      </c>
      <c r="F78" s="27" t="n"/>
      <c r="G78" s="27" t="n"/>
      <c r="H78" s="16">
        <f>IF(AND(ISNUMBER(F78),ISNUMBER(G78)),"Finalizado","Pendiente")</f>
        <v/>
      </c>
      <c r="I78" s="19" t="n">
        <v>13</v>
      </c>
      <c r="J78" s="19" t="inlineStr">
        <is>
          <t>Dieciseisavos</t>
        </is>
      </c>
      <c r="K78" s="27" t="n"/>
    </row>
    <row r="79">
      <c r="A79" s="24" t="n">
        <v>76</v>
      </c>
      <c r="B79" s="24" t="inlineStr">
        <is>
          <t>29/06/2026</t>
        </is>
      </c>
      <c r="C79" s="24" t="inlineStr">
        <is>
          <t>12:00</t>
        </is>
      </c>
      <c r="D79" s="19" t="inlineStr">
        <is>
          <t>Ganador 1G</t>
        </is>
      </c>
      <c r="E79" s="19" t="inlineStr">
        <is>
          <t>Ganador 2H</t>
        </is>
      </c>
      <c r="F79" s="27" t="n"/>
      <c r="G79" s="27" t="n"/>
      <c r="H79" s="16">
        <f>IF(AND(ISNUMBER(F79),ISNUMBER(G79)),"Finalizado","Pendiente")</f>
        <v/>
      </c>
      <c r="I79" s="19" t="n">
        <v>13</v>
      </c>
      <c r="J79" s="19" t="inlineStr">
        <is>
          <t>Dieciseisavos</t>
        </is>
      </c>
      <c r="K79" s="27" t="n"/>
    </row>
    <row r="80">
      <c r="A80" s="26" t="n">
        <v>77</v>
      </c>
      <c r="B80" s="26" t="inlineStr">
        <is>
          <t>30/06/2026</t>
        </is>
      </c>
      <c r="C80" s="26" t="inlineStr">
        <is>
          <t>17:00</t>
        </is>
      </c>
      <c r="D80" s="19" t="inlineStr">
        <is>
          <t>Ganador 1I</t>
        </is>
      </c>
      <c r="E80" s="19" t="inlineStr">
        <is>
          <t>Ganador 2J</t>
        </is>
      </c>
      <c r="F80" s="27" t="n"/>
      <c r="G80" s="27" t="n"/>
      <c r="H80" s="16">
        <f>IF(AND(ISNUMBER(F80),ISNUMBER(G80)),"Finalizado","Pendiente")</f>
        <v/>
      </c>
      <c r="I80" s="19" t="n">
        <v>13</v>
      </c>
      <c r="J80" s="19" t="inlineStr">
        <is>
          <t>Dieciseisavos</t>
        </is>
      </c>
      <c r="K80" s="27" t="n"/>
    </row>
    <row r="81">
      <c r="A81" s="24" t="n">
        <v>78</v>
      </c>
      <c r="B81" s="24" t="inlineStr">
        <is>
          <t>30/06/2026</t>
        </is>
      </c>
      <c r="C81" s="24" t="inlineStr">
        <is>
          <t>12:00</t>
        </is>
      </c>
      <c r="D81" s="19" t="inlineStr">
        <is>
          <t>Ganador 1K</t>
        </is>
      </c>
      <c r="E81" s="19" t="inlineStr">
        <is>
          <t>Ganador 2L</t>
        </is>
      </c>
      <c r="F81" s="27" t="n"/>
      <c r="G81" s="27" t="n"/>
      <c r="H81" s="16">
        <f>IF(AND(ISNUMBER(F81),ISNUMBER(G81)),"Finalizado","Pendiente")</f>
        <v/>
      </c>
      <c r="I81" s="19" t="n">
        <v>13</v>
      </c>
      <c r="J81" s="19" t="inlineStr">
        <is>
          <t>Dieciseisavos</t>
        </is>
      </c>
      <c r="K81" s="27" t="n"/>
    </row>
    <row r="82">
      <c r="A82" s="26" t="n">
        <v>79</v>
      </c>
      <c r="B82" s="26" t="inlineStr">
        <is>
          <t>30/06/2026</t>
        </is>
      </c>
      <c r="C82" s="26" t="inlineStr">
        <is>
          <t>19:00</t>
        </is>
      </c>
      <c r="D82" s="19" t="inlineStr">
        <is>
          <t>Ganador 1B</t>
        </is>
      </c>
      <c r="E82" s="19" t="inlineStr">
        <is>
          <t>Ganador 2A</t>
        </is>
      </c>
      <c r="F82" s="27" t="n"/>
      <c r="G82" s="27" t="n"/>
      <c r="H82" s="16">
        <f>IF(AND(ISNUMBER(F82),ISNUMBER(G82)),"Finalizado","Pendiente")</f>
        <v/>
      </c>
      <c r="I82" s="19" t="n">
        <v>13</v>
      </c>
      <c r="J82" s="19" t="inlineStr">
        <is>
          <t>Dieciseisavos</t>
        </is>
      </c>
      <c r="K82" s="27" t="n"/>
    </row>
    <row r="83">
      <c r="A83" s="24" t="n">
        <v>80</v>
      </c>
      <c r="B83" s="24" t="inlineStr">
        <is>
          <t>01/07/2026</t>
        </is>
      </c>
      <c r="C83" s="24" t="inlineStr">
        <is>
          <t>12:00</t>
        </is>
      </c>
      <c r="D83" s="19" t="inlineStr">
        <is>
          <t>Ganador 1D</t>
        </is>
      </c>
      <c r="E83" s="19" t="inlineStr">
        <is>
          <t>Ganador 2C</t>
        </is>
      </c>
      <c r="F83" s="27" t="n"/>
      <c r="G83" s="27" t="n"/>
      <c r="H83" s="16">
        <f>IF(AND(ISNUMBER(F83),ISNUMBER(G83)),"Finalizado","Pendiente")</f>
        <v/>
      </c>
      <c r="I83" s="19" t="n">
        <v>13</v>
      </c>
      <c r="J83" s="19" t="inlineStr">
        <is>
          <t>Dieciseisavos</t>
        </is>
      </c>
      <c r="K83" s="27" t="n"/>
    </row>
    <row r="84">
      <c r="A84" s="26" t="n">
        <v>81</v>
      </c>
      <c r="B84" s="26" t="inlineStr">
        <is>
          <t>01/07/2026</t>
        </is>
      </c>
      <c r="C84" s="26" t="inlineStr">
        <is>
          <t>17:00</t>
        </is>
      </c>
      <c r="D84" s="19" t="inlineStr">
        <is>
          <t>Ganador 1F</t>
        </is>
      </c>
      <c r="E84" s="19" t="inlineStr">
        <is>
          <t>Ganador 2E</t>
        </is>
      </c>
      <c r="F84" s="27" t="n"/>
      <c r="G84" s="27" t="n"/>
      <c r="H84" s="16">
        <f>IF(AND(ISNUMBER(F84),ISNUMBER(G84)),"Finalizado","Pendiente")</f>
        <v/>
      </c>
      <c r="I84" s="19" t="n">
        <v>13</v>
      </c>
      <c r="J84" s="19" t="inlineStr">
        <is>
          <t>Dieciseisavos</t>
        </is>
      </c>
      <c r="K84" s="27" t="n"/>
    </row>
    <row r="85">
      <c r="A85" s="24" t="n">
        <v>82</v>
      </c>
      <c r="B85" s="24" t="inlineStr">
        <is>
          <t>01/07/2026</t>
        </is>
      </c>
      <c r="C85" s="24" t="inlineStr">
        <is>
          <t>13:00</t>
        </is>
      </c>
      <c r="D85" s="19" t="inlineStr">
        <is>
          <t>Ganador 1H</t>
        </is>
      </c>
      <c r="E85" s="19" t="inlineStr">
        <is>
          <t>Ganador 2G</t>
        </is>
      </c>
      <c r="F85" s="27" t="n"/>
      <c r="G85" s="27" t="n"/>
      <c r="H85" s="16">
        <f>IF(AND(ISNUMBER(F85),ISNUMBER(G85)),"Finalizado","Pendiente")</f>
        <v/>
      </c>
      <c r="I85" s="19" t="n">
        <v>13</v>
      </c>
      <c r="J85" s="19" t="inlineStr">
        <is>
          <t>Dieciseisavos</t>
        </is>
      </c>
      <c r="K85" s="27" t="n"/>
    </row>
    <row r="86">
      <c r="A86" s="26" t="n">
        <v>83</v>
      </c>
      <c r="B86" s="26" t="inlineStr">
        <is>
          <t>02/07/2026</t>
        </is>
      </c>
      <c r="C86" s="26" t="inlineStr">
        <is>
          <t>19:00</t>
        </is>
      </c>
      <c r="D86" s="19" t="inlineStr">
        <is>
          <t>Ganador 1J</t>
        </is>
      </c>
      <c r="E86" s="19" t="inlineStr">
        <is>
          <t>Ganador 2I</t>
        </is>
      </c>
      <c r="F86" s="27" t="n"/>
      <c r="G86" s="27" t="n"/>
      <c r="H86" s="16">
        <f>IF(AND(ISNUMBER(F86),ISNUMBER(G86)),"Finalizado","Pendiente")</f>
        <v/>
      </c>
      <c r="I86" s="19" t="n">
        <v>13</v>
      </c>
      <c r="J86" s="19" t="inlineStr">
        <is>
          <t>Dieciseisavos</t>
        </is>
      </c>
      <c r="K86" s="27" t="n"/>
    </row>
    <row r="87">
      <c r="A87" s="24" t="n">
        <v>84</v>
      </c>
      <c r="B87" s="24" t="inlineStr">
        <is>
          <t>02/07/2026</t>
        </is>
      </c>
      <c r="C87" s="24" t="inlineStr">
        <is>
          <t>12:00</t>
        </is>
      </c>
      <c r="D87" s="19" t="inlineStr">
        <is>
          <t>Ganador 1L</t>
        </is>
      </c>
      <c r="E87" s="19" t="inlineStr">
        <is>
          <t>Ganador 2K</t>
        </is>
      </c>
      <c r="F87" s="27" t="n"/>
      <c r="G87" s="27" t="n"/>
      <c r="H87" s="16">
        <f>IF(AND(ISNUMBER(F87),ISNUMBER(G87)),"Finalizado","Pendiente")</f>
        <v/>
      </c>
      <c r="I87" s="19" t="n">
        <v>13</v>
      </c>
      <c r="J87" s="19" t="inlineStr">
        <is>
          <t>Dieciseisavos</t>
        </is>
      </c>
      <c r="K87" s="27" t="n"/>
    </row>
    <row r="88">
      <c r="A88" s="26" t="n">
        <v>85</v>
      </c>
      <c r="B88" s="26" t="inlineStr">
        <is>
          <t>02/07/2026</t>
        </is>
      </c>
      <c r="C88" s="26" t="inlineStr">
        <is>
          <t>20:00</t>
        </is>
      </c>
      <c r="D88" s="19" t="inlineStr">
        <is>
          <t>Ganador 3A</t>
        </is>
      </c>
      <c r="E88" s="19" t="inlineStr">
        <is>
          <t>Ganador 3B</t>
        </is>
      </c>
      <c r="F88" s="27" t="n"/>
      <c r="G88" s="27" t="n"/>
      <c r="H88" s="16">
        <f>IF(AND(ISNUMBER(F88),ISNUMBER(G88)),"Finalizado","Pendiente")</f>
        <v/>
      </c>
      <c r="I88" s="19" t="n">
        <v>13</v>
      </c>
      <c r="J88" s="19" t="inlineStr">
        <is>
          <t>Dieciseisavos</t>
        </is>
      </c>
      <c r="K88" s="27" t="n"/>
    </row>
    <row r="89">
      <c r="A89" s="24" t="n">
        <v>86</v>
      </c>
      <c r="B89" s="24" t="inlineStr">
        <is>
          <t>03/07/2026</t>
        </is>
      </c>
      <c r="C89" s="24" t="inlineStr">
        <is>
          <t>18:00</t>
        </is>
      </c>
      <c r="D89" s="19" t="inlineStr">
        <is>
          <t>Ganador 3C</t>
        </is>
      </c>
      <c r="E89" s="19" t="inlineStr">
        <is>
          <t>Ganador 3D</t>
        </is>
      </c>
      <c r="F89" s="27" t="n"/>
      <c r="G89" s="27" t="n"/>
      <c r="H89" s="16">
        <f>IF(AND(ISNUMBER(F89),ISNUMBER(G89)),"Finalizado","Pendiente")</f>
        <v/>
      </c>
      <c r="I89" s="19" t="n">
        <v>13</v>
      </c>
      <c r="J89" s="19" t="inlineStr">
        <is>
          <t>Dieciseisavos</t>
        </is>
      </c>
      <c r="K89" s="27" t="n"/>
    </row>
    <row r="90">
      <c r="A90" s="26" t="n">
        <v>87</v>
      </c>
      <c r="B90" s="26" t="inlineStr">
        <is>
          <t>03/07/2026</t>
        </is>
      </c>
      <c r="C90" s="26" t="inlineStr">
        <is>
          <t>20:30</t>
        </is>
      </c>
      <c r="D90" s="19" t="inlineStr">
        <is>
          <t>Ganador 3E</t>
        </is>
      </c>
      <c r="E90" s="19" t="inlineStr">
        <is>
          <t>Ganador 3F</t>
        </is>
      </c>
      <c r="F90" s="27" t="n"/>
      <c r="G90" s="27" t="n"/>
      <c r="H90" s="16">
        <f>IF(AND(ISNUMBER(F90),ISNUMBER(G90)),"Finalizado","Pendiente")</f>
        <v/>
      </c>
      <c r="I90" s="19" t="n">
        <v>13</v>
      </c>
      <c r="J90" s="19" t="inlineStr">
        <is>
          <t>Dieciseisavos</t>
        </is>
      </c>
      <c r="K90" s="27" t="n"/>
    </row>
    <row r="91">
      <c r="A91" s="24" t="n">
        <v>88</v>
      </c>
      <c r="B91" s="24" t="inlineStr">
        <is>
          <t>03/07/2026</t>
        </is>
      </c>
      <c r="C91" s="24" t="inlineStr">
        <is>
          <t>13:00</t>
        </is>
      </c>
      <c r="D91" s="19" t="inlineStr">
        <is>
          <t>Ganador 3G</t>
        </is>
      </c>
      <c r="E91" s="19" t="inlineStr">
        <is>
          <t>Ganador 3H</t>
        </is>
      </c>
      <c r="F91" s="27" t="n"/>
      <c r="G91" s="27" t="n"/>
      <c r="H91" s="16">
        <f>IF(AND(ISNUMBER(F91),ISNUMBER(G91)),"Finalizado","Pendiente")</f>
        <v/>
      </c>
      <c r="I91" s="19" t="n">
        <v>13</v>
      </c>
      <c r="J91" s="19" t="inlineStr">
        <is>
          <t>Dieciseisavos</t>
        </is>
      </c>
      <c r="K91" s="27" t="n"/>
    </row>
    <row r="92">
      <c r="A92" s="26" t="n">
        <v>89</v>
      </c>
      <c r="B92" s="26" t="inlineStr">
        <is>
          <t>04/07/2026</t>
        </is>
      </c>
      <c r="C92" s="26" t="inlineStr">
        <is>
          <t>17:00</t>
        </is>
      </c>
      <c r="D92" s="19" t="inlineStr">
        <is>
          <t>Ganador Octavos 1</t>
        </is>
      </c>
      <c r="E92" s="19" t="inlineStr">
        <is>
          <t>Ganador Octavos 2</t>
        </is>
      </c>
      <c r="F92" s="27" t="n"/>
      <c r="G92" s="27" t="n"/>
      <c r="H92" s="16">
        <f>IF(AND(ISNUMBER(F92),ISNUMBER(G92)),"Finalizado","Pendiente")</f>
        <v/>
      </c>
      <c r="I92" s="19" t="n">
        <v>14</v>
      </c>
      <c r="J92" s="19" t="inlineStr">
        <is>
          <t>Octavos</t>
        </is>
      </c>
      <c r="K92" s="27" t="n"/>
    </row>
    <row r="93">
      <c r="A93" s="24" t="n">
        <v>90</v>
      </c>
      <c r="B93" s="24" t="inlineStr">
        <is>
          <t>04/07/2026</t>
        </is>
      </c>
      <c r="C93" s="24" t="inlineStr">
        <is>
          <t>12:00</t>
        </is>
      </c>
      <c r="D93" s="19" t="inlineStr">
        <is>
          <t>Ganador Octavos 3</t>
        </is>
      </c>
      <c r="E93" s="19" t="inlineStr">
        <is>
          <t>Ganador Octavos 4</t>
        </is>
      </c>
      <c r="F93" s="27" t="n"/>
      <c r="G93" s="27" t="n"/>
      <c r="H93" s="16">
        <f>IF(AND(ISNUMBER(F93),ISNUMBER(G93)),"Finalizado","Pendiente")</f>
        <v/>
      </c>
      <c r="I93" s="19" t="n">
        <v>14</v>
      </c>
      <c r="J93" s="19" t="inlineStr">
        <is>
          <t>Octavos</t>
        </is>
      </c>
      <c r="K93" s="27" t="n"/>
    </row>
    <row r="94">
      <c r="A94" s="26" t="n">
        <v>91</v>
      </c>
      <c r="B94" s="26" t="inlineStr">
        <is>
          <t>05/07/2026</t>
        </is>
      </c>
      <c r="C94" s="26" t="inlineStr">
        <is>
          <t>16:00</t>
        </is>
      </c>
      <c r="D94" s="19" t="inlineStr">
        <is>
          <t>Ganador Octavos 5</t>
        </is>
      </c>
      <c r="E94" s="19" t="inlineStr">
        <is>
          <t>Ganador Octavos 6</t>
        </is>
      </c>
      <c r="F94" s="27" t="n"/>
      <c r="G94" s="27" t="n"/>
      <c r="H94" s="16">
        <f>IF(AND(ISNUMBER(F94),ISNUMBER(G94)),"Finalizado","Pendiente")</f>
        <v/>
      </c>
      <c r="I94" s="19" t="n">
        <v>14</v>
      </c>
      <c r="J94" s="19" t="inlineStr">
        <is>
          <t>Octavos</t>
        </is>
      </c>
      <c r="K94" s="27" t="n"/>
    </row>
    <row r="95">
      <c r="A95" s="24" t="n">
        <v>92</v>
      </c>
      <c r="B95" s="24" t="inlineStr">
        <is>
          <t>05/07/2026</t>
        </is>
      </c>
      <c r="C95" s="24" t="inlineStr">
        <is>
          <t>18:00</t>
        </is>
      </c>
      <c r="D95" s="19" t="inlineStr">
        <is>
          <t>Ganador Octavos 7</t>
        </is>
      </c>
      <c r="E95" s="19" t="inlineStr">
        <is>
          <t>Ganador Octavos 8</t>
        </is>
      </c>
      <c r="F95" s="27" t="n"/>
      <c r="G95" s="27" t="n"/>
      <c r="H95" s="16">
        <f>IF(AND(ISNUMBER(F95),ISNUMBER(G95)),"Finalizado","Pendiente")</f>
        <v/>
      </c>
      <c r="I95" s="19" t="n">
        <v>14</v>
      </c>
      <c r="J95" s="19" t="inlineStr">
        <is>
          <t>Octavos</t>
        </is>
      </c>
      <c r="K95" s="27" t="n"/>
    </row>
    <row r="96">
      <c r="A96" s="26" t="n">
        <v>93</v>
      </c>
      <c r="B96" s="26" t="inlineStr">
        <is>
          <t>06/07/2026</t>
        </is>
      </c>
      <c r="C96" s="26" t="inlineStr">
        <is>
          <t>14:00</t>
        </is>
      </c>
      <c r="D96" s="19" t="inlineStr">
        <is>
          <t>Ganador Octavos 9</t>
        </is>
      </c>
      <c r="E96" s="19" t="inlineStr">
        <is>
          <t>Ganador Octavos 10</t>
        </is>
      </c>
      <c r="F96" s="27" t="n"/>
      <c r="G96" s="27" t="n"/>
      <c r="H96" s="16">
        <f>IF(AND(ISNUMBER(F96),ISNUMBER(G96)),"Finalizado","Pendiente")</f>
        <v/>
      </c>
      <c r="I96" s="19" t="n">
        <v>14</v>
      </c>
      <c r="J96" s="19" t="inlineStr">
        <is>
          <t>Octavos</t>
        </is>
      </c>
      <c r="K96" s="27" t="n"/>
    </row>
    <row r="97">
      <c r="A97" s="24" t="n">
        <v>94</v>
      </c>
      <c r="B97" s="24" t="inlineStr">
        <is>
          <t>06/07/2026</t>
        </is>
      </c>
      <c r="C97" s="24" t="inlineStr">
        <is>
          <t>17:00</t>
        </is>
      </c>
      <c r="D97" s="19" t="inlineStr">
        <is>
          <t>Ganador Octavos 11</t>
        </is>
      </c>
      <c r="E97" s="19" t="inlineStr">
        <is>
          <t>Ganador Octavos 12</t>
        </is>
      </c>
      <c r="F97" s="27" t="n"/>
      <c r="G97" s="27" t="n"/>
      <c r="H97" s="16">
        <f>IF(AND(ISNUMBER(F97),ISNUMBER(G97)),"Finalizado","Pendiente")</f>
        <v/>
      </c>
      <c r="I97" s="19" t="n">
        <v>14</v>
      </c>
      <c r="J97" s="19" t="inlineStr">
        <is>
          <t>Octavos</t>
        </is>
      </c>
      <c r="K97" s="27" t="n"/>
    </row>
    <row r="98">
      <c r="A98" s="26" t="n">
        <v>95</v>
      </c>
      <c r="B98" s="26" t="inlineStr">
        <is>
          <t>07/07/2026</t>
        </is>
      </c>
      <c r="C98" s="26" t="inlineStr">
        <is>
          <t>12:00</t>
        </is>
      </c>
      <c r="D98" s="19" t="inlineStr">
        <is>
          <t>Ganador Octavos 13</t>
        </is>
      </c>
      <c r="E98" s="19" t="inlineStr">
        <is>
          <t>Ganador Octavos 14</t>
        </is>
      </c>
      <c r="F98" s="27" t="n"/>
      <c r="G98" s="27" t="n"/>
      <c r="H98" s="16">
        <f>IF(AND(ISNUMBER(F98),ISNUMBER(G98)),"Finalizado","Pendiente")</f>
        <v/>
      </c>
      <c r="I98" s="19" t="n">
        <v>14</v>
      </c>
      <c r="J98" s="19" t="inlineStr">
        <is>
          <t>Octavos</t>
        </is>
      </c>
      <c r="K98" s="27" t="n"/>
    </row>
    <row r="99">
      <c r="A99" s="24" t="n">
        <v>96</v>
      </c>
      <c r="B99" s="24" t="inlineStr">
        <is>
          <t>07/07/2026</t>
        </is>
      </c>
      <c r="C99" s="24" t="inlineStr">
        <is>
          <t>13:00</t>
        </is>
      </c>
      <c r="D99" s="19" t="inlineStr">
        <is>
          <t>Ganador Octavos 15</t>
        </is>
      </c>
      <c r="E99" s="19" t="inlineStr">
        <is>
          <t>Ganador Octavos 16</t>
        </is>
      </c>
      <c r="F99" s="27" t="n"/>
      <c r="G99" s="27" t="n"/>
      <c r="H99" s="16">
        <f>IF(AND(ISNUMBER(F99),ISNUMBER(G99)),"Finalizado","Pendiente")</f>
        <v/>
      </c>
      <c r="I99" s="19" t="n">
        <v>14</v>
      </c>
      <c r="J99" s="19" t="inlineStr">
        <is>
          <t>Octavos</t>
        </is>
      </c>
      <c r="K99" s="27" t="n"/>
    </row>
    <row r="100">
      <c r="A100" s="26" t="n">
        <v>97</v>
      </c>
      <c r="B100" s="26" t="inlineStr">
        <is>
          <t>09/07/2026</t>
        </is>
      </c>
      <c r="C100" s="26" t="inlineStr">
        <is>
          <t>16:00</t>
        </is>
      </c>
      <c r="D100" s="19" t="inlineStr">
        <is>
          <t>Ganador Cuartos 1</t>
        </is>
      </c>
      <c r="E100" s="19" t="inlineStr">
        <is>
          <t>Ganador Cuartos 2</t>
        </is>
      </c>
      <c r="F100" s="27" t="n"/>
      <c r="G100" s="27" t="n"/>
      <c r="H100" s="16">
        <f>IF(AND(ISNUMBER(F100),ISNUMBER(G100)),"Finalizado","Pendiente")</f>
        <v/>
      </c>
      <c r="I100" s="19" t="n">
        <v>15</v>
      </c>
      <c r="J100" s="19" t="inlineStr">
        <is>
          <t>Cuartos</t>
        </is>
      </c>
      <c r="K100" s="27" t="n"/>
    </row>
    <row r="101">
      <c r="A101" s="24" t="n">
        <v>98</v>
      </c>
      <c r="B101" s="24" t="inlineStr">
        <is>
          <t>10/07/2026</t>
        </is>
      </c>
      <c r="C101" s="24" t="inlineStr">
        <is>
          <t>12:00</t>
        </is>
      </c>
      <c r="D101" s="19" t="inlineStr">
        <is>
          <t>Ganador Cuartos 3</t>
        </is>
      </c>
      <c r="E101" s="19" t="inlineStr">
        <is>
          <t>Ganador Cuartos 4</t>
        </is>
      </c>
      <c r="F101" s="27" t="n"/>
      <c r="G101" s="27" t="n"/>
      <c r="H101" s="16">
        <f>IF(AND(ISNUMBER(F101),ISNUMBER(G101)),"Finalizado","Pendiente")</f>
        <v/>
      </c>
      <c r="I101" s="19" t="n">
        <v>15</v>
      </c>
      <c r="J101" s="19" t="inlineStr">
        <is>
          <t>Cuartos</t>
        </is>
      </c>
      <c r="K101" s="27" t="n"/>
    </row>
    <row r="102">
      <c r="A102" s="26" t="n">
        <v>99</v>
      </c>
      <c r="B102" s="26" t="inlineStr">
        <is>
          <t>11/07/2026</t>
        </is>
      </c>
      <c r="C102" s="26" t="inlineStr">
        <is>
          <t>17:00</t>
        </is>
      </c>
      <c r="D102" s="19" t="inlineStr">
        <is>
          <t>Ganador Cuartos 5</t>
        </is>
      </c>
      <c r="E102" s="19" t="inlineStr">
        <is>
          <t>Ganador Cuartos 6</t>
        </is>
      </c>
      <c r="F102" s="27" t="n"/>
      <c r="G102" s="27" t="n"/>
      <c r="H102" s="16">
        <f>IF(AND(ISNUMBER(F102),ISNUMBER(G102)),"Finalizado","Pendiente")</f>
        <v/>
      </c>
      <c r="I102" s="19" t="n">
        <v>15</v>
      </c>
      <c r="J102" s="19" t="inlineStr">
        <is>
          <t>Cuartos</t>
        </is>
      </c>
      <c r="K102" s="27" t="n"/>
    </row>
    <row r="103">
      <c r="A103" s="24" t="n">
        <v>100</v>
      </c>
      <c r="B103" s="24" t="inlineStr">
        <is>
          <t>11/07/2026</t>
        </is>
      </c>
      <c r="C103" s="24" t="inlineStr">
        <is>
          <t>20:00</t>
        </is>
      </c>
      <c r="D103" s="19" t="inlineStr">
        <is>
          <t>Ganador Cuartos 7</t>
        </is>
      </c>
      <c r="E103" s="19" t="inlineStr">
        <is>
          <t>Ganador Cuartos 8</t>
        </is>
      </c>
      <c r="F103" s="27" t="n"/>
      <c r="G103" s="27" t="n"/>
      <c r="H103" s="16">
        <f>IF(AND(ISNUMBER(F103),ISNUMBER(G103)),"Finalizado","Pendiente")</f>
        <v/>
      </c>
      <c r="I103" s="19" t="n">
        <v>15</v>
      </c>
      <c r="J103" s="19" t="inlineStr">
        <is>
          <t>Cuartos</t>
        </is>
      </c>
      <c r="K103" s="27" t="n"/>
    </row>
    <row r="104">
      <c r="A104" s="26" t="n">
        <v>101</v>
      </c>
      <c r="B104" s="26" t="inlineStr">
        <is>
          <t>14/07/2026</t>
        </is>
      </c>
      <c r="C104" s="26" t="inlineStr">
        <is>
          <t>14:00</t>
        </is>
      </c>
      <c r="D104" s="19" t="inlineStr">
        <is>
          <t>Ganador Semifinal 1</t>
        </is>
      </c>
      <c r="E104" s="19" t="inlineStr">
        <is>
          <t>Ganador Semifinal 2</t>
        </is>
      </c>
      <c r="F104" s="27" t="n"/>
      <c r="G104" s="27" t="n"/>
      <c r="H104" s="16">
        <f>IF(AND(ISNUMBER(F104),ISNUMBER(G104)),"Finalizado","Pendiente")</f>
        <v/>
      </c>
      <c r="I104" s="19" t="n">
        <v>16</v>
      </c>
      <c r="J104" s="19" t="inlineStr">
        <is>
          <t>Semifinal</t>
        </is>
      </c>
      <c r="K104" s="27" t="n"/>
    </row>
    <row r="105">
      <c r="A105" s="24" t="n">
        <v>102</v>
      </c>
      <c r="B105" s="24" t="inlineStr">
        <is>
          <t>15/07/2026</t>
        </is>
      </c>
      <c r="C105" s="24" t="inlineStr">
        <is>
          <t>15:00</t>
        </is>
      </c>
      <c r="D105" s="19" t="inlineStr">
        <is>
          <t>Ganador Semifinal 3</t>
        </is>
      </c>
      <c r="E105" s="19" t="inlineStr">
        <is>
          <t>Ganador Semifinal 4</t>
        </is>
      </c>
      <c r="F105" s="27" t="n"/>
      <c r="G105" s="27" t="n"/>
      <c r="H105" s="16">
        <f>IF(AND(ISNUMBER(F105),ISNUMBER(G105)),"Finalizado","Pendiente")</f>
        <v/>
      </c>
      <c r="I105" s="19" t="n">
        <v>16</v>
      </c>
      <c r="J105" s="19" t="inlineStr">
        <is>
          <t>Semifinal</t>
        </is>
      </c>
      <c r="K105" s="27" t="n"/>
    </row>
    <row r="106">
      <c r="A106" s="26" t="n">
        <v>103</v>
      </c>
      <c r="B106" s="26" t="inlineStr">
        <is>
          <t>18/07/2026</t>
        </is>
      </c>
      <c r="C106" s="26" t="inlineStr">
        <is>
          <t>17:00</t>
        </is>
      </c>
      <c r="D106" s="19" t="inlineStr">
        <is>
          <t>Perdedor Semifinal 1</t>
        </is>
      </c>
      <c r="E106" s="19" t="inlineStr">
        <is>
          <t>Perdedor Semifinal 2</t>
        </is>
      </c>
      <c r="F106" s="27" t="n"/>
      <c r="G106" s="27" t="n"/>
      <c r="H106" s="16">
        <f>IF(AND(ISNUMBER(F106),ISNUMBER(G106)),"Finalizado","Pendiente")</f>
        <v/>
      </c>
      <c r="I106" s="19" t="n">
        <v>17</v>
      </c>
      <c r="J106" s="19" t="inlineStr">
        <is>
          <t>Tercer puesto</t>
        </is>
      </c>
      <c r="K106" s="27" t="n"/>
    </row>
    <row r="107">
      <c r="A107" s="24" t="n">
        <v>104</v>
      </c>
      <c r="B107" s="24" t="inlineStr">
        <is>
          <t>19/07/2026</t>
        </is>
      </c>
      <c r="C107" s="24" t="inlineStr">
        <is>
          <t>15:00</t>
        </is>
      </c>
      <c r="D107" s="19" t="inlineStr">
        <is>
          <t>Ganador Semifinal 1</t>
        </is>
      </c>
      <c r="E107" s="19" t="inlineStr">
        <is>
          <t>Ganador Semifinal 2</t>
        </is>
      </c>
      <c r="F107" s="27" t="n"/>
      <c r="G107" s="27" t="n"/>
      <c r="H107" s="16">
        <f>IF(AND(ISNUMBER(F107),ISNUMBER(G107)),"Finalizado","Pendiente")</f>
        <v/>
      </c>
      <c r="I107" s="19" t="n">
        <v>17</v>
      </c>
      <c r="J107" s="19" t="inlineStr">
        <is>
          <t>Final</t>
        </is>
      </c>
      <c r="K107" s="27" t="n"/>
    </row>
  </sheetData>
  <autoFilter ref="A3:K107"/>
  <conditionalFormatting sqref="H4:H107">
    <cfRule type="cellIs" priority="1" operator="equal" dxfId="5">
      <formula>"Finalizado"</formula>
    </cfRule>
    <cfRule type="cellIs" priority="2" operator="equal" dxfId="7">
      <formula>"Pendiente"</formula>
    </cfRule>
  </conditionalFormatting>
  <pageMargins left="0.75" right="0.75" top="1" bottom="1" header="0.5" footer="0.5"/>
</worksheet>
</file>

<file path=xl/worksheets/sheet5.xml><?xml version="1.0" encoding="utf-8"?>
<worksheet xmlns="http://schemas.openxmlformats.org/spreadsheetml/2006/main">
  <sheetPr>
    <tabColor rgb="FF0066CC"/>
    <outlinePr summaryBelow="1" summaryRight="1"/>
    <pageSetUpPr/>
  </sheetPr>
  <dimension ref="A1:J315"/>
  <sheetViews>
    <sheetView showGridLines="0" workbookViewId="0">
      <pane ySplit="3" topLeftCell="A4" activePane="bottomLeft" state="frozen"/>
      <selection pane="bottomLeft" activeCell="A1" sqref="A1"/>
    </sheetView>
  </sheetViews>
  <sheetFormatPr baseColWidth="8" defaultRowHeight="14.4"/>
  <cols>
    <col width="9" customWidth="1" min="1" max="1"/>
    <col width="20" customWidth="1" min="2" max="3"/>
    <col width="14" customWidth="1" min="4" max="4"/>
    <col width="11" customWidth="1" min="5" max="5"/>
    <col width="14" customWidth="1" min="6" max="6"/>
    <col width="8" customWidth="1" min="7" max="7"/>
    <col width="12" customWidth="1" min="8" max="9"/>
    <col hidden="1" width="8" customWidth="1" min="10" max="10"/>
  </cols>
  <sheetData>
    <row r="1" ht="40.05" customHeight="1">
      <c r="A1" s="2" t="inlineStr">
        <is>
          <t>PRONÓSTICOS (consolidado)</t>
        </is>
      </c>
      <c r="B1" s="1" t="n"/>
      <c r="C1" s="1" t="n"/>
      <c r="D1" s="1" t="n"/>
      <c r="E1" s="1" t="n"/>
      <c r="F1" s="1" t="n"/>
      <c r="G1" s="1" t="n"/>
      <c r="H1" s="1" t="n"/>
      <c r="I1" s="1" t="n"/>
      <c r="J1" s="1" t="n"/>
    </row>
    <row r="2" ht="18" customHeight="1">
      <c r="A2" s="3" t="inlineStr">
        <is>
          <t>Vista automática de todos los pronósticos; no hace falta editar esta hoja.</t>
        </is>
      </c>
      <c r="B2" s="4" t="n"/>
      <c r="C2" s="4" t="n"/>
      <c r="D2" s="4" t="n"/>
      <c r="E2" s="4" t="n"/>
      <c r="F2" s="4" t="n"/>
      <c r="G2" s="4" t="n"/>
      <c r="H2" s="4" t="n"/>
      <c r="I2" s="4" t="n"/>
      <c r="J2" s="4" t="n"/>
    </row>
    <row r="3" ht="28.8" customHeight="1">
      <c r="A3" s="14" t="inlineStr">
        <is>
          <t>Partido</t>
        </is>
      </c>
      <c r="B3" s="14" t="inlineStr">
        <is>
          <t>Equipo local</t>
        </is>
      </c>
      <c r="C3" s="14" t="inlineStr">
        <is>
          <t>Equipo visitante</t>
        </is>
      </c>
      <c r="D3" s="14" t="inlineStr">
        <is>
          <t>Jugador</t>
        </is>
      </c>
      <c r="E3" s="14" t="inlineStr">
        <is>
          <t>Goles local</t>
        </is>
      </c>
      <c r="F3" s="14" t="inlineStr">
        <is>
          <t>Goles visitante</t>
        </is>
      </c>
      <c r="G3" s="14" t="inlineStr">
        <is>
          <t>Puntos</t>
        </is>
      </c>
      <c r="H3" s="14" t="inlineStr">
        <is>
          <t>Clasificado</t>
        </is>
      </c>
      <c r="I3" s="14" t="inlineStr">
        <is>
          <t>Fase</t>
        </is>
      </c>
      <c r="J3" s="14" t="inlineStr">
        <is>
          <t>Clasif OK</t>
        </is>
      </c>
    </row>
    <row r="4">
      <c r="A4" s="26" t="n">
        <v>1</v>
      </c>
      <c r="B4" s="19">
        <f>IFERROR(INDEX(Partidos!$D$4:$D$107,MATCH($A4,Partidos!$A$4:$A$107,0)),"")</f>
        <v/>
      </c>
      <c r="C4" s="19">
        <f>IFERROR(INDEX(Partidos!$E$4:$E$107,MATCH($A4,Partidos!$A$4:$A$107,0)),"")</f>
        <v/>
      </c>
      <c r="D4" s="26" t="inlineStr">
        <is>
          <t>Álvaro</t>
        </is>
      </c>
      <c r="E4" s="19">
        <f>IFERROR(INDEX(Álvaro!F$4:F$107,MATCH($A4,Álvaro!$A$4:$A$107,0)),"")</f>
        <v/>
      </c>
      <c r="F4" s="19">
        <f>IFERROR(INDEX(Álvaro!G$4:G$107,MATCH($A4,Álvaro!$A$4:$A$107,0)),"")</f>
        <v/>
      </c>
      <c r="G4" s="16">
        <f>IFERROR(IF(INDEX(Partidos!$H$4:$H$107,MATCH($A4,Partidos!$A$4:$A$107,0))&lt;&gt;"Finalizado","",IF(OR(NOT(ISNUMBER($E4)),NOT(ISNUMBER($F4))),"",IF(INDEX(Partidos!$J$4:$J$107,MATCH($A4,Partidos!$A$4:$A$107,0))="Grupos",IF(AND($E4=INDEX(Partidos!$F$4:$F$107,MATCH($A4,Partidos!$A$4:$A$107,0)),$F4=INDEX(Partidos!$G$4:$G$107,MATCH($A4,Partidos!$A$4:$A$107,0))),Puntuacion!$B$4,IF(($E4-$F4)=(INDEX(Partidos!$F$4:$F$107,MATCH($A4,Partidos!$A$4:$A$107,0))-INDEX(Partidos!$G$4:$G$107,MATCH($A4,Partidos!$A$4:$A$107,0))),Puntuacion!$B$5,IF(OR(AND($E4&gt;$F4,INDEX(Partidos!$F$4:$F$107,MATCH($A4,Partidos!$A$4:$A$107,0))&gt;INDEX(Partidos!$G$4:$G$107,MATCH($A4,Partidos!$A$4:$A$107,0))),AND($E4=$F4,INDEX(Partidos!$F$4:$F$107,MATCH($A4,Partidos!$A$4:$A$107,0))=INDEX(Partidos!$G$4:$G$107,MATCH($A4,Partidos!$A$4:$A$107,0))),AND($E4&lt;$F4,INDEX(Partidos!$F$4:$F$107,MATCH($A4,Partidos!$A$4:$A$107,0))&lt;INDEX(Partidos!$G$4:$G$107,MATCH($A4,Partidos!$A$4:$A$107,0)))),Puntuacion!$B$6,0))),IF(AND($E4=INDEX(Partidos!$F$4:$F$107,MATCH($A4,Partidos!$A$4:$A$107,0)),$F4=INDEX(Partidos!$G$4:$G$107,MATCH($A4,Partidos!$A$4:$A$107,0))),Puntuacion!$B$9,IF(($E4-$F4)=(INDEX(Partidos!$F$4:$F$107,MATCH($A4,Partidos!$A$4:$A$107,0))-INDEX(Partidos!$G$4:$G$107,MATCH($A4,Partidos!$A$4:$A$107,0))),Puntuacion!$B$10,IF(AND($H4&lt;&gt;"",$H4=INDEX(Partidos!$K$4:$K$107,MATCH($A4,Partidos!$A$4:$A$107,0))),Puntuacion!$B$11,0)))))),"")</f>
        <v/>
      </c>
      <c r="H4" s="19">
        <f>IFERROR(INDEX(Álvaro!H$4:H$107,MATCH($A4,Álvaro!$A$4:$A$107,0)),"")</f>
        <v/>
      </c>
      <c r="I4" s="19">
        <f>IFERROR(INDEX(Partidos!$J$4:$J$107,MATCH($A4,Partidos!$A$4:$A$107,0)),"")</f>
        <v/>
      </c>
      <c r="J4" s="16">
        <f>IF(AND(INDEX(Partidos!$J$4:$J$107,MATCH($A4,Partidos!$A$4:$A$107,0))&lt;&gt;"Grupos",INDEX(Partidos!$H$4:$H$107,MATCH($A4,Partidos!$A$4:$A$107,0))="Finalizado",$H4&lt;&gt;"",$H4=INDEX(Partidos!$K$4:$K$107,MATCH($A4,Partidos!$A$4:$A$107,0))),1,0)</f>
        <v/>
      </c>
    </row>
    <row r="5">
      <c r="A5" s="24" t="n">
        <v>1</v>
      </c>
      <c r="B5" s="19">
        <f>IFERROR(INDEX(Partidos!$D$4:$D$107,MATCH($A5,Partidos!$A$4:$A$107,0)),"")</f>
        <v/>
      </c>
      <c r="C5" s="19">
        <f>IFERROR(INDEX(Partidos!$E$4:$E$107,MATCH($A5,Partidos!$A$4:$A$107,0)),"")</f>
        <v/>
      </c>
      <c r="D5" s="24" t="inlineStr">
        <is>
          <t>Papá</t>
        </is>
      </c>
      <c r="E5" s="19">
        <f>IFERROR(INDEX(Papá!F$4:F$107,MATCH($A5,Papá!$A$4:$A$107,0)),"")</f>
        <v/>
      </c>
      <c r="F5" s="19">
        <f>IFERROR(INDEX(Papá!G$4:G$107,MATCH($A5,Papá!$A$4:$A$107,0)),"")</f>
        <v/>
      </c>
      <c r="G5" s="16">
        <f>IFERROR(IF(INDEX(Partidos!$H$4:$H$107,MATCH($A5,Partidos!$A$4:$A$107,0))&lt;&gt;"Finalizado","",IF(OR(NOT(ISNUMBER($E5)),NOT(ISNUMBER($F5))),"",IF(INDEX(Partidos!$J$4:$J$107,MATCH($A5,Partidos!$A$4:$A$107,0))="Grupos",IF(AND($E5=INDEX(Partidos!$F$4:$F$107,MATCH($A5,Partidos!$A$4:$A$107,0)),$F5=INDEX(Partidos!$G$4:$G$107,MATCH($A5,Partidos!$A$4:$A$107,0))),Puntuacion!$B$4,IF(($E5-$F5)=(INDEX(Partidos!$F$4:$F$107,MATCH($A5,Partidos!$A$4:$A$107,0))-INDEX(Partidos!$G$4:$G$107,MATCH($A5,Partidos!$A$4:$A$107,0))),Puntuacion!$B$5,IF(OR(AND($E5&gt;$F5,INDEX(Partidos!$F$4:$F$107,MATCH($A5,Partidos!$A$4:$A$107,0))&gt;INDEX(Partidos!$G$4:$G$107,MATCH($A5,Partidos!$A$4:$A$107,0))),AND($E5=$F5,INDEX(Partidos!$F$4:$F$107,MATCH($A5,Partidos!$A$4:$A$107,0))=INDEX(Partidos!$G$4:$G$107,MATCH($A5,Partidos!$A$4:$A$107,0))),AND($E5&lt;$F5,INDEX(Partidos!$F$4:$F$107,MATCH($A5,Partidos!$A$4:$A$107,0))&lt;INDEX(Partidos!$G$4:$G$107,MATCH($A5,Partidos!$A$4:$A$107,0)))),Puntuacion!$B$6,0))),IF(AND($E5=INDEX(Partidos!$F$4:$F$107,MATCH($A5,Partidos!$A$4:$A$107,0)),$F5=INDEX(Partidos!$G$4:$G$107,MATCH($A5,Partidos!$A$4:$A$107,0))),Puntuacion!$B$9,IF(($E5-$F5)=(INDEX(Partidos!$F$4:$F$107,MATCH($A5,Partidos!$A$4:$A$107,0))-INDEX(Partidos!$G$4:$G$107,MATCH($A5,Partidos!$A$4:$A$107,0))),Puntuacion!$B$10,IF(AND($H5&lt;&gt;"",$H5=INDEX(Partidos!$K$4:$K$107,MATCH($A5,Partidos!$A$4:$A$107,0))),Puntuacion!$B$11,0)))))),"")</f>
        <v/>
      </c>
      <c r="H5" s="19">
        <f>IFERROR(INDEX(Papá!H$4:H$107,MATCH($A5,Papá!$A$4:$A$107,0)),"")</f>
        <v/>
      </c>
      <c r="I5" s="19">
        <f>IFERROR(INDEX(Partidos!$J$4:$J$107,MATCH($A5,Partidos!$A$4:$A$107,0)),"")</f>
        <v/>
      </c>
      <c r="J5" s="16">
        <f>IF(AND(INDEX(Partidos!$J$4:$J$107,MATCH($A5,Partidos!$A$4:$A$107,0))&lt;&gt;"Grupos",INDEX(Partidos!$H$4:$H$107,MATCH($A5,Partidos!$A$4:$A$107,0))="Finalizado",$H5&lt;&gt;"",$H5=INDEX(Partidos!$K$4:$K$107,MATCH($A5,Partidos!$A$4:$A$107,0))),1,0)</f>
        <v/>
      </c>
    </row>
    <row r="6">
      <c r="A6" s="26" t="n">
        <v>1</v>
      </c>
      <c r="B6" s="19">
        <f>IFERROR(INDEX(Partidos!$D$4:$D$107,MATCH($A6,Partidos!$A$4:$A$107,0)),"")</f>
        <v/>
      </c>
      <c r="C6" s="19">
        <f>IFERROR(INDEX(Partidos!$E$4:$E$107,MATCH($A6,Partidos!$A$4:$A$107,0)),"")</f>
        <v/>
      </c>
      <c r="D6" s="26" t="inlineStr">
        <is>
          <t>Diego</t>
        </is>
      </c>
      <c r="E6" s="19">
        <f>IFERROR(INDEX(Diego!F$4:F$107,MATCH($A6,Diego!$A$4:$A$107,0)),"")</f>
        <v/>
      </c>
      <c r="F6" s="19">
        <f>IFERROR(INDEX(Diego!G$4:G$107,MATCH($A6,Diego!$A$4:$A$107,0)),"")</f>
        <v/>
      </c>
      <c r="G6" s="16">
        <f>IFERROR(IF(INDEX(Partidos!$H$4:$H$107,MATCH($A6,Partidos!$A$4:$A$107,0))&lt;&gt;"Finalizado","",IF(OR(NOT(ISNUMBER($E6)),NOT(ISNUMBER($F6))),"",IF(INDEX(Partidos!$J$4:$J$107,MATCH($A6,Partidos!$A$4:$A$107,0))="Grupos",IF(AND($E6=INDEX(Partidos!$F$4:$F$107,MATCH($A6,Partidos!$A$4:$A$107,0)),$F6=INDEX(Partidos!$G$4:$G$107,MATCH($A6,Partidos!$A$4:$A$107,0))),Puntuacion!$B$4,IF(($E6-$F6)=(INDEX(Partidos!$F$4:$F$107,MATCH($A6,Partidos!$A$4:$A$107,0))-INDEX(Partidos!$G$4:$G$107,MATCH($A6,Partidos!$A$4:$A$107,0))),Puntuacion!$B$5,IF(OR(AND($E6&gt;$F6,INDEX(Partidos!$F$4:$F$107,MATCH($A6,Partidos!$A$4:$A$107,0))&gt;INDEX(Partidos!$G$4:$G$107,MATCH($A6,Partidos!$A$4:$A$107,0))),AND($E6=$F6,INDEX(Partidos!$F$4:$F$107,MATCH($A6,Partidos!$A$4:$A$107,0))=INDEX(Partidos!$G$4:$G$107,MATCH($A6,Partidos!$A$4:$A$107,0))),AND($E6&lt;$F6,INDEX(Partidos!$F$4:$F$107,MATCH($A6,Partidos!$A$4:$A$107,0))&lt;INDEX(Partidos!$G$4:$G$107,MATCH($A6,Partidos!$A$4:$A$107,0)))),Puntuacion!$B$6,0))),IF(AND($E6=INDEX(Partidos!$F$4:$F$107,MATCH($A6,Partidos!$A$4:$A$107,0)),$F6=INDEX(Partidos!$G$4:$G$107,MATCH($A6,Partidos!$A$4:$A$107,0))),Puntuacion!$B$9,IF(($E6-$F6)=(INDEX(Partidos!$F$4:$F$107,MATCH($A6,Partidos!$A$4:$A$107,0))-INDEX(Partidos!$G$4:$G$107,MATCH($A6,Partidos!$A$4:$A$107,0))),Puntuacion!$B$10,IF(AND($H6&lt;&gt;"",$H6=INDEX(Partidos!$K$4:$K$107,MATCH($A6,Partidos!$A$4:$A$107,0))),Puntuacion!$B$11,0)))))),"")</f>
        <v/>
      </c>
      <c r="H6" s="19">
        <f>IFERROR(INDEX(Diego!H$4:H$107,MATCH($A6,Diego!$A$4:$A$107,0)),"")</f>
        <v/>
      </c>
      <c r="I6" s="19">
        <f>IFERROR(INDEX(Partidos!$J$4:$J$107,MATCH($A6,Partidos!$A$4:$A$107,0)),"")</f>
        <v/>
      </c>
      <c r="J6" s="16">
        <f>IF(AND(INDEX(Partidos!$J$4:$J$107,MATCH($A6,Partidos!$A$4:$A$107,0))&lt;&gt;"Grupos",INDEX(Partidos!$H$4:$H$107,MATCH($A6,Partidos!$A$4:$A$107,0))="Finalizado",$H6&lt;&gt;"",$H6=INDEX(Partidos!$K$4:$K$107,MATCH($A6,Partidos!$A$4:$A$107,0))),1,0)</f>
        <v/>
      </c>
    </row>
    <row r="7">
      <c r="A7" s="24" t="n">
        <v>2</v>
      </c>
      <c r="B7" s="19">
        <f>IFERROR(INDEX(Partidos!$D$4:$D$107,MATCH($A7,Partidos!$A$4:$A$107,0)),"")</f>
        <v/>
      </c>
      <c r="C7" s="19">
        <f>IFERROR(INDEX(Partidos!$E$4:$E$107,MATCH($A7,Partidos!$A$4:$A$107,0)),"")</f>
        <v/>
      </c>
      <c r="D7" s="24" t="inlineStr">
        <is>
          <t>Álvaro</t>
        </is>
      </c>
      <c r="E7" s="19">
        <f>IFERROR(INDEX(Álvaro!F$4:F$107,MATCH($A7,Álvaro!$A$4:$A$107,0)),"")</f>
        <v/>
      </c>
      <c r="F7" s="19">
        <f>IFERROR(INDEX(Álvaro!G$4:G$107,MATCH($A7,Álvaro!$A$4:$A$107,0)),"")</f>
        <v/>
      </c>
      <c r="G7" s="16">
        <f>IFERROR(IF(INDEX(Partidos!$H$4:$H$107,MATCH($A7,Partidos!$A$4:$A$107,0))&lt;&gt;"Finalizado","",IF(OR(NOT(ISNUMBER($E7)),NOT(ISNUMBER($F7))),"",IF(INDEX(Partidos!$J$4:$J$107,MATCH($A7,Partidos!$A$4:$A$107,0))="Grupos",IF(AND($E7=INDEX(Partidos!$F$4:$F$107,MATCH($A7,Partidos!$A$4:$A$107,0)),$F7=INDEX(Partidos!$G$4:$G$107,MATCH($A7,Partidos!$A$4:$A$107,0))),Puntuacion!$B$4,IF(($E7-$F7)=(INDEX(Partidos!$F$4:$F$107,MATCH($A7,Partidos!$A$4:$A$107,0))-INDEX(Partidos!$G$4:$G$107,MATCH($A7,Partidos!$A$4:$A$107,0))),Puntuacion!$B$5,IF(OR(AND($E7&gt;$F7,INDEX(Partidos!$F$4:$F$107,MATCH($A7,Partidos!$A$4:$A$107,0))&gt;INDEX(Partidos!$G$4:$G$107,MATCH($A7,Partidos!$A$4:$A$107,0))),AND($E7=$F7,INDEX(Partidos!$F$4:$F$107,MATCH($A7,Partidos!$A$4:$A$107,0))=INDEX(Partidos!$G$4:$G$107,MATCH($A7,Partidos!$A$4:$A$107,0))),AND($E7&lt;$F7,INDEX(Partidos!$F$4:$F$107,MATCH($A7,Partidos!$A$4:$A$107,0))&lt;INDEX(Partidos!$G$4:$G$107,MATCH($A7,Partidos!$A$4:$A$107,0)))),Puntuacion!$B$6,0))),IF(AND($E7=INDEX(Partidos!$F$4:$F$107,MATCH($A7,Partidos!$A$4:$A$107,0)),$F7=INDEX(Partidos!$G$4:$G$107,MATCH($A7,Partidos!$A$4:$A$107,0))),Puntuacion!$B$9,IF(($E7-$F7)=(INDEX(Partidos!$F$4:$F$107,MATCH($A7,Partidos!$A$4:$A$107,0))-INDEX(Partidos!$G$4:$G$107,MATCH($A7,Partidos!$A$4:$A$107,0))),Puntuacion!$B$10,IF(AND($H7&lt;&gt;"",$H7=INDEX(Partidos!$K$4:$K$107,MATCH($A7,Partidos!$A$4:$A$107,0))),Puntuacion!$B$11,0)))))),"")</f>
        <v/>
      </c>
      <c r="H7" s="19">
        <f>IFERROR(INDEX(Álvaro!H$4:H$107,MATCH($A7,Álvaro!$A$4:$A$107,0)),"")</f>
        <v/>
      </c>
      <c r="I7" s="19">
        <f>IFERROR(INDEX(Partidos!$J$4:$J$107,MATCH($A7,Partidos!$A$4:$A$107,0)),"")</f>
        <v/>
      </c>
      <c r="J7" s="16">
        <f>IF(AND(INDEX(Partidos!$J$4:$J$107,MATCH($A7,Partidos!$A$4:$A$107,0))&lt;&gt;"Grupos",INDEX(Partidos!$H$4:$H$107,MATCH($A7,Partidos!$A$4:$A$107,0))="Finalizado",$H7&lt;&gt;"",$H7=INDEX(Partidos!$K$4:$K$107,MATCH($A7,Partidos!$A$4:$A$107,0))),1,0)</f>
        <v/>
      </c>
    </row>
    <row r="8">
      <c r="A8" s="26" t="n">
        <v>2</v>
      </c>
      <c r="B8" s="19">
        <f>IFERROR(INDEX(Partidos!$D$4:$D$107,MATCH($A8,Partidos!$A$4:$A$107,0)),"")</f>
        <v/>
      </c>
      <c r="C8" s="19">
        <f>IFERROR(INDEX(Partidos!$E$4:$E$107,MATCH($A8,Partidos!$A$4:$A$107,0)),"")</f>
        <v/>
      </c>
      <c r="D8" s="26" t="inlineStr">
        <is>
          <t>Papá</t>
        </is>
      </c>
      <c r="E8" s="19">
        <f>IFERROR(INDEX(Papá!F$4:F$107,MATCH($A8,Papá!$A$4:$A$107,0)),"")</f>
        <v/>
      </c>
      <c r="F8" s="19">
        <f>IFERROR(INDEX(Papá!G$4:G$107,MATCH($A8,Papá!$A$4:$A$107,0)),"")</f>
        <v/>
      </c>
      <c r="G8" s="16">
        <f>IFERROR(IF(INDEX(Partidos!$H$4:$H$107,MATCH($A8,Partidos!$A$4:$A$107,0))&lt;&gt;"Finalizado","",IF(OR(NOT(ISNUMBER($E8)),NOT(ISNUMBER($F8))),"",IF(INDEX(Partidos!$J$4:$J$107,MATCH($A8,Partidos!$A$4:$A$107,0))="Grupos",IF(AND($E8=INDEX(Partidos!$F$4:$F$107,MATCH($A8,Partidos!$A$4:$A$107,0)),$F8=INDEX(Partidos!$G$4:$G$107,MATCH($A8,Partidos!$A$4:$A$107,0))),Puntuacion!$B$4,IF(($E8-$F8)=(INDEX(Partidos!$F$4:$F$107,MATCH($A8,Partidos!$A$4:$A$107,0))-INDEX(Partidos!$G$4:$G$107,MATCH($A8,Partidos!$A$4:$A$107,0))),Puntuacion!$B$5,IF(OR(AND($E8&gt;$F8,INDEX(Partidos!$F$4:$F$107,MATCH($A8,Partidos!$A$4:$A$107,0))&gt;INDEX(Partidos!$G$4:$G$107,MATCH($A8,Partidos!$A$4:$A$107,0))),AND($E8=$F8,INDEX(Partidos!$F$4:$F$107,MATCH($A8,Partidos!$A$4:$A$107,0))=INDEX(Partidos!$G$4:$G$107,MATCH($A8,Partidos!$A$4:$A$107,0))),AND($E8&lt;$F8,INDEX(Partidos!$F$4:$F$107,MATCH($A8,Partidos!$A$4:$A$107,0))&lt;INDEX(Partidos!$G$4:$G$107,MATCH($A8,Partidos!$A$4:$A$107,0)))),Puntuacion!$B$6,0))),IF(AND($E8=INDEX(Partidos!$F$4:$F$107,MATCH($A8,Partidos!$A$4:$A$107,0)),$F8=INDEX(Partidos!$G$4:$G$107,MATCH($A8,Partidos!$A$4:$A$107,0))),Puntuacion!$B$9,IF(($E8-$F8)=(INDEX(Partidos!$F$4:$F$107,MATCH($A8,Partidos!$A$4:$A$107,0))-INDEX(Partidos!$G$4:$G$107,MATCH($A8,Partidos!$A$4:$A$107,0))),Puntuacion!$B$10,IF(AND($H8&lt;&gt;"",$H8=INDEX(Partidos!$K$4:$K$107,MATCH($A8,Partidos!$A$4:$A$107,0))),Puntuacion!$B$11,0)))))),"")</f>
        <v/>
      </c>
      <c r="H8" s="19">
        <f>IFERROR(INDEX(Papá!H$4:H$107,MATCH($A8,Papá!$A$4:$A$107,0)),"")</f>
        <v/>
      </c>
      <c r="I8" s="19">
        <f>IFERROR(INDEX(Partidos!$J$4:$J$107,MATCH($A8,Partidos!$A$4:$A$107,0)),"")</f>
        <v/>
      </c>
      <c r="J8" s="16">
        <f>IF(AND(INDEX(Partidos!$J$4:$J$107,MATCH($A8,Partidos!$A$4:$A$107,0))&lt;&gt;"Grupos",INDEX(Partidos!$H$4:$H$107,MATCH($A8,Partidos!$A$4:$A$107,0))="Finalizado",$H8&lt;&gt;"",$H8=INDEX(Partidos!$K$4:$K$107,MATCH($A8,Partidos!$A$4:$A$107,0))),1,0)</f>
        <v/>
      </c>
    </row>
    <row r="9">
      <c r="A9" s="24" t="n">
        <v>2</v>
      </c>
      <c r="B9" s="19">
        <f>IFERROR(INDEX(Partidos!$D$4:$D$107,MATCH($A9,Partidos!$A$4:$A$107,0)),"")</f>
        <v/>
      </c>
      <c r="C9" s="19">
        <f>IFERROR(INDEX(Partidos!$E$4:$E$107,MATCH($A9,Partidos!$A$4:$A$107,0)),"")</f>
        <v/>
      </c>
      <c r="D9" s="24" t="inlineStr">
        <is>
          <t>Diego</t>
        </is>
      </c>
      <c r="E9" s="19">
        <f>IFERROR(INDEX(Diego!F$4:F$107,MATCH($A9,Diego!$A$4:$A$107,0)),"")</f>
        <v/>
      </c>
      <c r="F9" s="19">
        <f>IFERROR(INDEX(Diego!G$4:G$107,MATCH($A9,Diego!$A$4:$A$107,0)),"")</f>
        <v/>
      </c>
      <c r="G9" s="16">
        <f>IFERROR(IF(INDEX(Partidos!$H$4:$H$107,MATCH($A9,Partidos!$A$4:$A$107,0))&lt;&gt;"Finalizado","",IF(OR(NOT(ISNUMBER($E9)),NOT(ISNUMBER($F9))),"",IF(INDEX(Partidos!$J$4:$J$107,MATCH($A9,Partidos!$A$4:$A$107,0))="Grupos",IF(AND($E9=INDEX(Partidos!$F$4:$F$107,MATCH($A9,Partidos!$A$4:$A$107,0)),$F9=INDEX(Partidos!$G$4:$G$107,MATCH($A9,Partidos!$A$4:$A$107,0))),Puntuacion!$B$4,IF(($E9-$F9)=(INDEX(Partidos!$F$4:$F$107,MATCH($A9,Partidos!$A$4:$A$107,0))-INDEX(Partidos!$G$4:$G$107,MATCH($A9,Partidos!$A$4:$A$107,0))),Puntuacion!$B$5,IF(OR(AND($E9&gt;$F9,INDEX(Partidos!$F$4:$F$107,MATCH($A9,Partidos!$A$4:$A$107,0))&gt;INDEX(Partidos!$G$4:$G$107,MATCH($A9,Partidos!$A$4:$A$107,0))),AND($E9=$F9,INDEX(Partidos!$F$4:$F$107,MATCH($A9,Partidos!$A$4:$A$107,0))=INDEX(Partidos!$G$4:$G$107,MATCH($A9,Partidos!$A$4:$A$107,0))),AND($E9&lt;$F9,INDEX(Partidos!$F$4:$F$107,MATCH($A9,Partidos!$A$4:$A$107,0))&lt;INDEX(Partidos!$G$4:$G$107,MATCH($A9,Partidos!$A$4:$A$107,0)))),Puntuacion!$B$6,0))),IF(AND($E9=INDEX(Partidos!$F$4:$F$107,MATCH($A9,Partidos!$A$4:$A$107,0)),$F9=INDEX(Partidos!$G$4:$G$107,MATCH($A9,Partidos!$A$4:$A$107,0))),Puntuacion!$B$9,IF(($E9-$F9)=(INDEX(Partidos!$F$4:$F$107,MATCH($A9,Partidos!$A$4:$A$107,0))-INDEX(Partidos!$G$4:$G$107,MATCH($A9,Partidos!$A$4:$A$107,0))),Puntuacion!$B$10,IF(AND($H9&lt;&gt;"",$H9=INDEX(Partidos!$K$4:$K$107,MATCH($A9,Partidos!$A$4:$A$107,0))),Puntuacion!$B$11,0)))))),"")</f>
        <v/>
      </c>
      <c r="H9" s="19">
        <f>IFERROR(INDEX(Diego!H$4:H$107,MATCH($A9,Diego!$A$4:$A$107,0)),"")</f>
        <v/>
      </c>
      <c r="I9" s="19">
        <f>IFERROR(INDEX(Partidos!$J$4:$J$107,MATCH($A9,Partidos!$A$4:$A$107,0)),"")</f>
        <v/>
      </c>
      <c r="J9" s="16">
        <f>IF(AND(INDEX(Partidos!$J$4:$J$107,MATCH($A9,Partidos!$A$4:$A$107,0))&lt;&gt;"Grupos",INDEX(Partidos!$H$4:$H$107,MATCH($A9,Partidos!$A$4:$A$107,0))="Finalizado",$H9&lt;&gt;"",$H9=INDEX(Partidos!$K$4:$K$107,MATCH($A9,Partidos!$A$4:$A$107,0))),1,0)</f>
        <v/>
      </c>
    </row>
    <row r="10">
      <c r="A10" s="26" t="n">
        <v>3</v>
      </c>
      <c r="B10" s="19">
        <f>IFERROR(INDEX(Partidos!$D$4:$D$107,MATCH($A10,Partidos!$A$4:$A$107,0)),"")</f>
        <v/>
      </c>
      <c r="C10" s="19">
        <f>IFERROR(INDEX(Partidos!$E$4:$E$107,MATCH($A10,Partidos!$A$4:$A$107,0)),"")</f>
        <v/>
      </c>
      <c r="D10" s="26" t="inlineStr">
        <is>
          <t>Álvaro</t>
        </is>
      </c>
      <c r="E10" s="19">
        <f>IFERROR(INDEX(Álvaro!F$4:F$107,MATCH($A10,Álvaro!$A$4:$A$107,0)),"")</f>
        <v/>
      </c>
      <c r="F10" s="19">
        <f>IFERROR(INDEX(Álvaro!G$4:G$107,MATCH($A10,Álvaro!$A$4:$A$107,0)),"")</f>
        <v/>
      </c>
      <c r="G10" s="16">
        <f>IFERROR(IF(INDEX(Partidos!$H$4:$H$107,MATCH($A10,Partidos!$A$4:$A$107,0))&lt;&gt;"Finalizado","",IF(OR(NOT(ISNUMBER($E10)),NOT(ISNUMBER($F10))),"",IF(INDEX(Partidos!$J$4:$J$107,MATCH($A10,Partidos!$A$4:$A$107,0))="Grupos",IF(AND($E10=INDEX(Partidos!$F$4:$F$107,MATCH($A10,Partidos!$A$4:$A$107,0)),$F10=INDEX(Partidos!$G$4:$G$107,MATCH($A10,Partidos!$A$4:$A$107,0))),Puntuacion!$B$4,IF(($E10-$F10)=(INDEX(Partidos!$F$4:$F$107,MATCH($A10,Partidos!$A$4:$A$107,0))-INDEX(Partidos!$G$4:$G$107,MATCH($A10,Partidos!$A$4:$A$107,0))),Puntuacion!$B$5,IF(OR(AND($E10&gt;$F10,INDEX(Partidos!$F$4:$F$107,MATCH($A10,Partidos!$A$4:$A$107,0))&gt;INDEX(Partidos!$G$4:$G$107,MATCH($A10,Partidos!$A$4:$A$107,0))),AND($E10=$F10,INDEX(Partidos!$F$4:$F$107,MATCH($A10,Partidos!$A$4:$A$107,0))=INDEX(Partidos!$G$4:$G$107,MATCH($A10,Partidos!$A$4:$A$107,0))),AND($E10&lt;$F10,INDEX(Partidos!$F$4:$F$107,MATCH($A10,Partidos!$A$4:$A$107,0))&lt;INDEX(Partidos!$G$4:$G$107,MATCH($A10,Partidos!$A$4:$A$107,0)))),Puntuacion!$B$6,0))),IF(AND($E10=INDEX(Partidos!$F$4:$F$107,MATCH($A10,Partidos!$A$4:$A$107,0)),$F10=INDEX(Partidos!$G$4:$G$107,MATCH($A10,Partidos!$A$4:$A$107,0))),Puntuacion!$B$9,IF(($E10-$F10)=(INDEX(Partidos!$F$4:$F$107,MATCH($A10,Partidos!$A$4:$A$107,0))-INDEX(Partidos!$G$4:$G$107,MATCH($A10,Partidos!$A$4:$A$107,0))),Puntuacion!$B$10,IF(AND($H10&lt;&gt;"",$H10=INDEX(Partidos!$K$4:$K$107,MATCH($A10,Partidos!$A$4:$A$107,0))),Puntuacion!$B$11,0)))))),"")</f>
        <v/>
      </c>
      <c r="H10" s="19">
        <f>IFERROR(INDEX(Álvaro!H$4:H$107,MATCH($A10,Álvaro!$A$4:$A$107,0)),"")</f>
        <v/>
      </c>
      <c r="I10" s="19">
        <f>IFERROR(INDEX(Partidos!$J$4:$J$107,MATCH($A10,Partidos!$A$4:$A$107,0)),"")</f>
        <v/>
      </c>
      <c r="J10" s="16">
        <f>IF(AND(INDEX(Partidos!$J$4:$J$107,MATCH($A10,Partidos!$A$4:$A$107,0))&lt;&gt;"Grupos",INDEX(Partidos!$H$4:$H$107,MATCH($A10,Partidos!$A$4:$A$107,0))="Finalizado",$H10&lt;&gt;"",$H10=INDEX(Partidos!$K$4:$K$107,MATCH($A10,Partidos!$A$4:$A$107,0))),1,0)</f>
        <v/>
      </c>
    </row>
    <row r="11">
      <c r="A11" s="24" t="n">
        <v>3</v>
      </c>
      <c r="B11" s="19">
        <f>IFERROR(INDEX(Partidos!$D$4:$D$107,MATCH($A11,Partidos!$A$4:$A$107,0)),"")</f>
        <v/>
      </c>
      <c r="C11" s="19">
        <f>IFERROR(INDEX(Partidos!$E$4:$E$107,MATCH($A11,Partidos!$A$4:$A$107,0)),"")</f>
        <v/>
      </c>
      <c r="D11" s="24" t="inlineStr">
        <is>
          <t>Papá</t>
        </is>
      </c>
      <c r="E11" s="19">
        <f>IFERROR(INDEX(Papá!F$4:F$107,MATCH($A11,Papá!$A$4:$A$107,0)),"")</f>
        <v/>
      </c>
      <c r="F11" s="19">
        <f>IFERROR(INDEX(Papá!G$4:G$107,MATCH($A11,Papá!$A$4:$A$107,0)),"")</f>
        <v/>
      </c>
      <c r="G11" s="16">
        <f>IFERROR(IF(INDEX(Partidos!$H$4:$H$107,MATCH($A11,Partidos!$A$4:$A$107,0))&lt;&gt;"Finalizado","",IF(OR(NOT(ISNUMBER($E11)),NOT(ISNUMBER($F11))),"",IF(INDEX(Partidos!$J$4:$J$107,MATCH($A11,Partidos!$A$4:$A$107,0))="Grupos",IF(AND($E11=INDEX(Partidos!$F$4:$F$107,MATCH($A11,Partidos!$A$4:$A$107,0)),$F11=INDEX(Partidos!$G$4:$G$107,MATCH($A11,Partidos!$A$4:$A$107,0))),Puntuacion!$B$4,IF(($E11-$F11)=(INDEX(Partidos!$F$4:$F$107,MATCH($A11,Partidos!$A$4:$A$107,0))-INDEX(Partidos!$G$4:$G$107,MATCH($A11,Partidos!$A$4:$A$107,0))),Puntuacion!$B$5,IF(OR(AND($E11&gt;$F11,INDEX(Partidos!$F$4:$F$107,MATCH($A11,Partidos!$A$4:$A$107,0))&gt;INDEX(Partidos!$G$4:$G$107,MATCH($A11,Partidos!$A$4:$A$107,0))),AND($E11=$F11,INDEX(Partidos!$F$4:$F$107,MATCH($A11,Partidos!$A$4:$A$107,0))=INDEX(Partidos!$G$4:$G$107,MATCH($A11,Partidos!$A$4:$A$107,0))),AND($E11&lt;$F11,INDEX(Partidos!$F$4:$F$107,MATCH($A11,Partidos!$A$4:$A$107,0))&lt;INDEX(Partidos!$G$4:$G$107,MATCH($A11,Partidos!$A$4:$A$107,0)))),Puntuacion!$B$6,0))),IF(AND($E11=INDEX(Partidos!$F$4:$F$107,MATCH($A11,Partidos!$A$4:$A$107,0)),$F11=INDEX(Partidos!$G$4:$G$107,MATCH($A11,Partidos!$A$4:$A$107,0))),Puntuacion!$B$9,IF(($E11-$F11)=(INDEX(Partidos!$F$4:$F$107,MATCH($A11,Partidos!$A$4:$A$107,0))-INDEX(Partidos!$G$4:$G$107,MATCH($A11,Partidos!$A$4:$A$107,0))),Puntuacion!$B$10,IF(AND($H11&lt;&gt;"",$H11=INDEX(Partidos!$K$4:$K$107,MATCH($A11,Partidos!$A$4:$A$107,0))),Puntuacion!$B$11,0)))))),"")</f>
        <v/>
      </c>
      <c r="H11" s="19">
        <f>IFERROR(INDEX(Papá!H$4:H$107,MATCH($A11,Papá!$A$4:$A$107,0)),"")</f>
        <v/>
      </c>
      <c r="I11" s="19">
        <f>IFERROR(INDEX(Partidos!$J$4:$J$107,MATCH($A11,Partidos!$A$4:$A$107,0)),"")</f>
        <v/>
      </c>
      <c r="J11" s="16">
        <f>IF(AND(INDEX(Partidos!$J$4:$J$107,MATCH($A11,Partidos!$A$4:$A$107,0))&lt;&gt;"Grupos",INDEX(Partidos!$H$4:$H$107,MATCH($A11,Partidos!$A$4:$A$107,0))="Finalizado",$H11&lt;&gt;"",$H11=INDEX(Partidos!$K$4:$K$107,MATCH($A11,Partidos!$A$4:$A$107,0))),1,0)</f>
        <v/>
      </c>
    </row>
    <row r="12">
      <c r="A12" s="26" t="n">
        <v>3</v>
      </c>
      <c r="B12" s="19">
        <f>IFERROR(INDEX(Partidos!$D$4:$D$107,MATCH($A12,Partidos!$A$4:$A$107,0)),"")</f>
        <v/>
      </c>
      <c r="C12" s="19">
        <f>IFERROR(INDEX(Partidos!$E$4:$E$107,MATCH($A12,Partidos!$A$4:$A$107,0)),"")</f>
        <v/>
      </c>
      <c r="D12" s="26" t="inlineStr">
        <is>
          <t>Diego</t>
        </is>
      </c>
      <c r="E12" s="19">
        <f>IFERROR(INDEX(Diego!F$4:F$107,MATCH($A12,Diego!$A$4:$A$107,0)),"")</f>
        <v/>
      </c>
      <c r="F12" s="19">
        <f>IFERROR(INDEX(Diego!G$4:G$107,MATCH($A12,Diego!$A$4:$A$107,0)),"")</f>
        <v/>
      </c>
      <c r="G12" s="16">
        <f>IFERROR(IF(INDEX(Partidos!$H$4:$H$107,MATCH($A12,Partidos!$A$4:$A$107,0))&lt;&gt;"Finalizado","",IF(OR(NOT(ISNUMBER($E12)),NOT(ISNUMBER($F12))),"",IF(INDEX(Partidos!$J$4:$J$107,MATCH($A12,Partidos!$A$4:$A$107,0))="Grupos",IF(AND($E12=INDEX(Partidos!$F$4:$F$107,MATCH($A12,Partidos!$A$4:$A$107,0)),$F12=INDEX(Partidos!$G$4:$G$107,MATCH($A12,Partidos!$A$4:$A$107,0))),Puntuacion!$B$4,IF(($E12-$F12)=(INDEX(Partidos!$F$4:$F$107,MATCH($A12,Partidos!$A$4:$A$107,0))-INDEX(Partidos!$G$4:$G$107,MATCH($A12,Partidos!$A$4:$A$107,0))),Puntuacion!$B$5,IF(OR(AND($E12&gt;$F12,INDEX(Partidos!$F$4:$F$107,MATCH($A12,Partidos!$A$4:$A$107,0))&gt;INDEX(Partidos!$G$4:$G$107,MATCH($A12,Partidos!$A$4:$A$107,0))),AND($E12=$F12,INDEX(Partidos!$F$4:$F$107,MATCH($A12,Partidos!$A$4:$A$107,0))=INDEX(Partidos!$G$4:$G$107,MATCH($A12,Partidos!$A$4:$A$107,0))),AND($E12&lt;$F12,INDEX(Partidos!$F$4:$F$107,MATCH($A12,Partidos!$A$4:$A$107,0))&lt;INDEX(Partidos!$G$4:$G$107,MATCH($A12,Partidos!$A$4:$A$107,0)))),Puntuacion!$B$6,0))),IF(AND($E12=INDEX(Partidos!$F$4:$F$107,MATCH($A12,Partidos!$A$4:$A$107,0)),$F12=INDEX(Partidos!$G$4:$G$107,MATCH($A12,Partidos!$A$4:$A$107,0))),Puntuacion!$B$9,IF(($E12-$F12)=(INDEX(Partidos!$F$4:$F$107,MATCH($A12,Partidos!$A$4:$A$107,0))-INDEX(Partidos!$G$4:$G$107,MATCH($A12,Partidos!$A$4:$A$107,0))),Puntuacion!$B$10,IF(AND($H12&lt;&gt;"",$H12=INDEX(Partidos!$K$4:$K$107,MATCH($A12,Partidos!$A$4:$A$107,0))),Puntuacion!$B$11,0)))))),"")</f>
        <v/>
      </c>
      <c r="H12" s="19">
        <f>IFERROR(INDEX(Diego!H$4:H$107,MATCH($A12,Diego!$A$4:$A$107,0)),"")</f>
        <v/>
      </c>
      <c r="I12" s="19">
        <f>IFERROR(INDEX(Partidos!$J$4:$J$107,MATCH($A12,Partidos!$A$4:$A$107,0)),"")</f>
        <v/>
      </c>
      <c r="J12" s="16">
        <f>IF(AND(INDEX(Partidos!$J$4:$J$107,MATCH($A12,Partidos!$A$4:$A$107,0))&lt;&gt;"Grupos",INDEX(Partidos!$H$4:$H$107,MATCH($A12,Partidos!$A$4:$A$107,0))="Finalizado",$H12&lt;&gt;"",$H12=INDEX(Partidos!$K$4:$K$107,MATCH($A12,Partidos!$A$4:$A$107,0))),1,0)</f>
        <v/>
      </c>
    </row>
    <row r="13">
      <c r="A13" s="24" t="n">
        <v>4</v>
      </c>
      <c r="B13" s="19">
        <f>IFERROR(INDEX(Partidos!$D$4:$D$107,MATCH($A13,Partidos!$A$4:$A$107,0)),"")</f>
        <v/>
      </c>
      <c r="C13" s="19">
        <f>IFERROR(INDEX(Partidos!$E$4:$E$107,MATCH($A13,Partidos!$A$4:$A$107,0)),"")</f>
        <v/>
      </c>
      <c r="D13" s="24" t="inlineStr">
        <is>
          <t>Álvaro</t>
        </is>
      </c>
      <c r="E13" s="19">
        <f>IFERROR(INDEX(Álvaro!F$4:F$107,MATCH($A13,Álvaro!$A$4:$A$107,0)),"")</f>
        <v/>
      </c>
      <c r="F13" s="19">
        <f>IFERROR(INDEX(Álvaro!G$4:G$107,MATCH($A13,Álvaro!$A$4:$A$107,0)),"")</f>
        <v/>
      </c>
      <c r="G13" s="16">
        <f>IFERROR(IF(INDEX(Partidos!$H$4:$H$107,MATCH($A13,Partidos!$A$4:$A$107,0))&lt;&gt;"Finalizado","",IF(OR(NOT(ISNUMBER($E13)),NOT(ISNUMBER($F13))),"",IF(INDEX(Partidos!$J$4:$J$107,MATCH($A13,Partidos!$A$4:$A$107,0))="Grupos",IF(AND($E13=INDEX(Partidos!$F$4:$F$107,MATCH($A13,Partidos!$A$4:$A$107,0)),$F13=INDEX(Partidos!$G$4:$G$107,MATCH($A13,Partidos!$A$4:$A$107,0))),Puntuacion!$B$4,IF(($E13-$F13)=(INDEX(Partidos!$F$4:$F$107,MATCH($A13,Partidos!$A$4:$A$107,0))-INDEX(Partidos!$G$4:$G$107,MATCH($A13,Partidos!$A$4:$A$107,0))),Puntuacion!$B$5,IF(OR(AND($E13&gt;$F13,INDEX(Partidos!$F$4:$F$107,MATCH($A13,Partidos!$A$4:$A$107,0))&gt;INDEX(Partidos!$G$4:$G$107,MATCH($A13,Partidos!$A$4:$A$107,0))),AND($E13=$F13,INDEX(Partidos!$F$4:$F$107,MATCH($A13,Partidos!$A$4:$A$107,0))=INDEX(Partidos!$G$4:$G$107,MATCH($A13,Partidos!$A$4:$A$107,0))),AND($E13&lt;$F13,INDEX(Partidos!$F$4:$F$107,MATCH($A13,Partidos!$A$4:$A$107,0))&lt;INDEX(Partidos!$G$4:$G$107,MATCH($A13,Partidos!$A$4:$A$107,0)))),Puntuacion!$B$6,0))),IF(AND($E13=INDEX(Partidos!$F$4:$F$107,MATCH($A13,Partidos!$A$4:$A$107,0)),$F13=INDEX(Partidos!$G$4:$G$107,MATCH($A13,Partidos!$A$4:$A$107,0))),Puntuacion!$B$9,IF(($E13-$F13)=(INDEX(Partidos!$F$4:$F$107,MATCH($A13,Partidos!$A$4:$A$107,0))-INDEX(Partidos!$G$4:$G$107,MATCH($A13,Partidos!$A$4:$A$107,0))),Puntuacion!$B$10,IF(AND($H13&lt;&gt;"",$H13=INDEX(Partidos!$K$4:$K$107,MATCH($A13,Partidos!$A$4:$A$107,0))),Puntuacion!$B$11,0)))))),"")</f>
        <v/>
      </c>
      <c r="H13" s="19">
        <f>IFERROR(INDEX(Álvaro!H$4:H$107,MATCH($A13,Álvaro!$A$4:$A$107,0)),"")</f>
        <v/>
      </c>
      <c r="I13" s="19">
        <f>IFERROR(INDEX(Partidos!$J$4:$J$107,MATCH($A13,Partidos!$A$4:$A$107,0)),"")</f>
        <v/>
      </c>
      <c r="J13" s="16">
        <f>IF(AND(INDEX(Partidos!$J$4:$J$107,MATCH($A13,Partidos!$A$4:$A$107,0))&lt;&gt;"Grupos",INDEX(Partidos!$H$4:$H$107,MATCH($A13,Partidos!$A$4:$A$107,0))="Finalizado",$H13&lt;&gt;"",$H13=INDEX(Partidos!$K$4:$K$107,MATCH($A13,Partidos!$A$4:$A$107,0))),1,0)</f>
        <v/>
      </c>
    </row>
    <row r="14">
      <c r="A14" s="26" t="n">
        <v>4</v>
      </c>
      <c r="B14" s="19">
        <f>IFERROR(INDEX(Partidos!$D$4:$D$107,MATCH($A14,Partidos!$A$4:$A$107,0)),"")</f>
        <v/>
      </c>
      <c r="C14" s="19">
        <f>IFERROR(INDEX(Partidos!$E$4:$E$107,MATCH($A14,Partidos!$A$4:$A$107,0)),"")</f>
        <v/>
      </c>
      <c r="D14" s="26" t="inlineStr">
        <is>
          <t>Papá</t>
        </is>
      </c>
      <c r="E14" s="19">
        <f>IFERROR(INDEX(Papá!F$4:F$107,MATCH($A14,Papá!$A$4:$A$107,0)),"")</f>
        <v/>
      </c>
      <c r="F14" s="19">
        <f>IFERROR(INDEX(Papá!G$4:G$107,MATCH($A14,Papá!$A$4:$A$107,0)),"")</f>
        <v/>
      </c>
      <c r="G14" s="16">
        <f>IFERROR(IF(INDEX(Partidos!$H$4:$H$107,MATCH($A14,Partidos!$A$4:$A$107,0))&lt;&gt;"Finalizado","",IF(OR(NOT(ISNUMBER($E14)),NOT(ISNUMBER($F14))),"",IF(INDEX(Partidos!$J$4:$J$107,MATCH($A14,Partidos!$A$4:$A$107,0))="Grupos",IF(AND($E14=INDEX(Partidos!$F$4:$F$107,MATCH($A14,Partidos!$A$4:$A$107,0)),$F14=INDEX(Partidos!$G$4:$G$107,MATCH($A14,Partidos!$A$4:$A$107,0))),Puntuacion!$B$4,IF(($E14-$F14)=(INDEX(Partidos!$F$4:$F$107,MATCH($A14,Partidos!$A$4:$A$107,0))-INDEX(Partidos!$G$4:$G$107,MATCH($A14,Partidos!$A$4:$A$107,0))),Puntuacion!$B$5,IF(OR(AND($E14&gt;$F14,INDEX(Partidos!$F$4:$F$107,MATCH($A14,Partidos!$A$4:$A$107,0))&gt;INDEX(Partidos!$G$4:$G$107,MATCH($A14,Partidos!$A$4:$A$107,0))),AND($E14=$F14,INDEX(Partidos!$F$4:$F$107,MATCH($A14,Partidos!$A$4:$A$107,0))=INDEX(Partidos!$G$4:$G$107,MATCH($A14,Partidos!$A$4:$A$107,0))),AND($E14&lt;$F14,INDEX(Partidos!$F$4:$F$107,MATCH($A14,Partidos!$A$4:$A$107,0))&lt;INDEX(Partidos!$G$4:$G$107,MATCH($A14,Partidos!$A$4:$A$107,0)))),Puntuacion!$B$6,0))),IF(AND($E14=INDEX(Partidos!$F$4:$F$107,MATCH($A14,Partidos!$A$4:$A$107,0)),$F14=INDEX(Partidos!$G$4:$G$107,MATCH($A14,Partidos!$A$4:$A$107,0))),Puntuacion!$B$9,IF(($E14-$F14)=(INDEX(Partidos!$F$4:$F$107,MATCH($A14,Partidos!$A$4:$A$107,0))-INDEX(Partidos!$G$4:$G$107,MATCH($A14,Partidos!$A$4:$A$107,0))),Puntuacion!$B$10,IF(AND($H14&lt;&gt;"",$H14=INDEX(Partidos!$K$4:$K$107,MATCH($A14,Partidos!$A$4:$A$107,0))),Puntuacion!$B$11,0)))))),"")</f>
        <v/>
      </c>
      <c r="H14" s="19">
        <f>IFERROR(INDEX(Papá!H$4:H$107,MATCH($A14,Papá!$A$4:$A$107,0)),"")</f>
        <v/>
      </c>
      <c r="I14" s="19">
        <f>IFERROR(INDEX(Partidos!$J$4:$J$107,MATCH($A14,Partidos!$A$4:$A$107,0)),"")</f>
        <v/>
      </c>
      <c r="J14" s="16">
        <f>IF(AND(INDEX(Partidos!$J$4:$J$107,MATCH($A14,Partidos!$A$4:$A$107,0))&lt;&gt;"Grupos",INDEX(Partidos!$H$4:$H$107,MATCH($A14,Partidos!$A$4:$A$107,0))="Finalizado",$H14&lt;&gt;"",$H14=INDEX(Partidos!$K$4:$K$107,MATCH($A14,Partidos!$A$4:$A$107,0))),1,0)</f>
        <v/>
      </c>
    </row>
    <row r="15">
      <c r="A15" s="24" t="n">
        <v>4</v>
      </c>
      <c r="B15" s="19">
        <f>IFERROR(INDEX(Partidos!$D$4:$D$107,MATCH($A15,Partidos!$A$4:$A$107,0)),"")</f>
        <v/>
      </c>
      <c r="C15" s="19">
        <f>IFERROR(INDEX(Partidos!$E$4:$E$107,MATCH($A15,Partidos!$A$4:$A$107,0)),"")</f>
        <v/>
      </c>
      <c r="D15" s="24" t="inlineStr">
        <is>
          <t>Diego</t>
        </is>
      </c>
      <c r="E15" s="19">
        <f>IFERROR(INDEX(Diego!F$4:F$107,MATCH($A15,Diego!$A$4:$A$107,0)),"")</f>
        <v/>
      </c>
      <c r="F15" s="19">
        <f>IFERROR(INDEX(Diego!G$4:G$107,MATCH($A15,Diego!$A$4:$A$107,0)),"")</f>
        <v/>
      </c>
      <c r="G15" s="16">
        <f>IFERROR(IF(INDEX(Partidos!$H$4:$H$107,MATCH($A15,Partidos!$A$4:$A$107,0))&lt;&gt;"Finalizado","",IF(OR(NOT(ISNUMBER($E15)),NOT(ISNUMBER($F15))),"",IF(INDEX(Partidos!$J$4:$J$107,MATCH($A15,Partidos!$A$4:$A$107,0))="Grupos",IF(AND($E15=INDEX(Partidos!$F$4:$F$107,MATCH($A15,Partidos!$A$4:$A$107,0)),$F15=INDEX(Partidos!$G$4:$G$107,MATCH($A15,Partidos!$A$4:$A$107,0))),Puntuacion!$B$4,IF(($E15-$F15)=(INDEX(Partidos!$F$4:$F$107,MATCH($A15,Partidos!$A$4:$A$107,0))-INDEX(Partidos!$G$4:$G$107,MATCH($A15,Partidos!$A$4:$A$107,0))),Puntuacion!$B$5,IF(OR(AND($E15&gt;$F15,INDEX(Partidos!$F$4:$F$107,MATCH($A15,Partidos!$A$4:$A$107,0))&gt;INDEX(Partidos!$G$4:$G$107,MATCH($A15,Partidos!$A$4:$A$107,0))),AND($E15=$F15,INDEX(Partidos!$F$4:$F$107,MATCH($A15,Partidos!$A$4:$A$107,0))=INDEX(Partidos!$G$4:$G$107,MATCH($A15,Partidos!$A$4:$A$107,0))),AND($E15&lt;$F15,INDEX(Partidos!$F$4:$F$107,MATCH($A15,Partidos!$A$4:$A$107,0))&lt;INDEX(Partidos!$G$4:$G$107,MATCH($A15,Partidos!$A$4:$A$107,0)))),Puntuacion!$B$6,0))),IF(AND($E15=INDEX(Partidos!$F$4:$F$107,MATCH($A15,Partidos!$A$4:$A$107,0)),$F15=INDEX(Partidos!$G$4:$G$107,MATCH($A15,Partidos!$A$4:$A$107,0))),Puntuacion!$B$9,IF(($E15-$F15)=(INDEX(Partidos!$F$4:$F$107,MATCH($A15,Partidos!$A$4:$A$107,0))-INDEX(Partidos!$G$4:$G$107,MATCH($A15,Partidos!$A$4:$A$107,0))),Puntuacion!$B$10,IF(AND($H15&lt;&gt;"",$H15=INDEX(Partidos!$K$4:$K$107,MATCH($A15,Partidos!$A$4:$A$107,0))),Puntuacion!$B$11,0)))))),"")</f>
        <v/>
      </c>
      <c r="H15" s="19">
        <f>IFERROR(INDEX(Diego!H$4:H$107,MATCH($A15,Diego!$A$4:$A$107,0)),"")</f>
        <v/>
      </c>
      <c r="I15" s="19">
        <f>IFERROR(INDEX(Partidos!$J$4:$J$107,MATCH($A15,Partidos!$A$4:$A$107,0)),"")</f>
        <v/>
      </c>
      <c r="J15" s="16">
        <f>IF(AND(INDEX(Partidos!$J$4:$J$107,MATCH($A15,Partidos!$A$4:$A$107,0))&lt;&gt;"Grupos",INDEX(Partidos!$H$4:$H$107,MATCH($A15,Partidos!$A$4:$A$107,0))="Finalizado",$H15&lt;&gt;"",$H15=INDEX(Partidos!$K$4:$K$107,MATCH($A15,Partidos!$A$4:$A$107,0))),1,0)</f>
        <v/>
      </c>
    </row>
    <row r="16">
      <c r="A16" s="26" t="n">
        <v>5</v>
      </c>
      <c r="B16" s="19">
        <f>IFERROR(INDEX(Partidos!$D$4:$D$107,MATCH($A16,Partidos!$A$4:$A$107,0)),"")</f>
        <v/>
      </c>
      <c r="C16" s="19">
        <f>IFERROR(INDEX(Partidos!$E$4:$E$107,MATCH($A16,Partidos!$A$4:$A$107,0)),"")</f>
        <v/>
      </c>
      <c r="D16" s="26" t="inlineStr">
        <is>
          <t>Álvaro</t>
        </is>
      </c>
      <c r="E16" s="19">
        <f>IFERROR(INDEX(Álvaro!F$4:F$107,MATCH($A16,Álvaro!$A$4:$A$107,0)),"")</f>
        <v/>
      </c>
      <c r="F16" s="19">
        <f>IFERROR(INDEX(Álvaro!G$4:G$107,MATCH($A16,Álvaro!$A$4:$A$107,0)),"")</f>
        <v/>
      </c>
      <c r="G16" s="16">
        <f>IFERROR(IF(INDEX(Partidos!$H$4:$H$107,MATCH($A16,Partidos!$A$4:$A$107,0))&lt;&gt;"Finalizado","",IF(OR(NOT(ISNUMBER($E16)),NOT(ISNUMBER($F16))),"",IF(INDEX(Partidos!$J$4:$J$107,MATCH($A16,Partidos!$A$4:$A$107,0))="Grupos",IF(AND($E16=INDEX(Partidos!$F$4:$F$107,MATCH($A16,Partidos!$A$4:$A$107,0)),$F16=INDEX(Partidos!$G$4:$G$107,MATCH($A16,Partidos!$A$4:$A$107,0))),Puntuacion!$B$4,IF(($E16-$F16)=(INDEX(Partidos!$F$4:$F$107,MATCH($A16,Partidos!$A$4:$A$107,0))-INDEX(Partidos!$G$4:$G$107,MATCH($A16,Partidos!$A$4:$A$107,0))),Puntuacion!$B$5,IF(OR(AND($E16&gt;$F16,INDEX(Partidos!$F$4:$F$107,MATCH($A16,Partidos!$A$4:$A$107,0))&gt;INDEX(Partidos!$G$4:$G$107,MATCH($A16,Partidos!$A$4:$A$107,0))),AND($E16=$F16,INDEX(Partidos!$F$4:$F$107,MATCH($A16,Partidos!$A$4:$A$107,0))=INDEX(Partidos!$G$4:$G$107,MATCH($A16,Partidos!$A$4:$A$107,0))),AND($E16&lt;$F16,INDEX(Partidos!$F$4:$F$107,MATCH($A16,Partidos!$A$4:$A$107,0))&lt;INDEX(Partidos!$G$4:$G$107,MATCH($A16,Partidos!$A$4:$A$107,0)))),Puntuacion!$B$6,0))),IF(AND($E16=INDEX(Partidos!$F$4:$F$107,MATCH($A16,Partidos!$A$4:$A$107,0)),$F16=INDEX(Partidos!$G$4:$G$107,MATCH($A16,Partidos!$A$4:$A$107,0))),Puntuacion!$B$9,IF(($E16-$F16)=(INDEX(Partidos!$F$4:$F$107,MATCH($A16,Partidos!$A$4:$A$107,0))-INDEX(Partidos!$G$4:$G$107,MATCH($A16,Partidos!$A$4:$A$107,0))),Puntuacion!$B$10,IF(AND($H16&lt;&gt;"",$H16=INDEX(Partidos!$K$4:$K$107,MATCH($A16,Partidos!$A$4:$A$107,0))),Puntuacion!$B$11,0)))))),"")</f>
        <v/>
      </c>
      <c r="H16" s="19">
        <f>IFERROR(INDEX(Álvaro!H$4:H$107,MATCH($A16,Álvaro!$A$4:$A$107,0)),"")</f>
        <v/>
      </c>
      <c r="I16" s="19">
        <f>IFERROR(INDEX(Partidos!$J$4:$J$107,MATCH($A16,Partidos!$A$4:$A$107,0)),"")</f>
        <v/>
      </c>
      <c r="J16" s="16">
        <f>IF(AND(INDEX(Partidos!$J$4:$J$107,MATCH($A16,Partidos!$A$4:$A$107,0))&lt;&gt;"Grupos",INDEX(Partidos!$H$4:$H$107,MATCH($A16,Partidos!$A$4:$A$107,0))="Finalizado",$H16&lt;&gt;"",$H16=INDEX(Partidos!$K$4:$K$107,MATCH($A16,Partidos!$A$4:$A$107,0))),1,0)</f>
        <v/>
      </c>
    </row>
    <row r="17">
      <c r="A17" s="24" t="n">
        <v>5</v>
      </c>
      <c r="B17" s="19">
        <f>IFERROR(INDEX(Partidos!$D$4:$D$107,MATCH($A17,Partidos!$A$4:$A$107,0)),"")</f>
        <v/>
      </c>
      <c r="C17" s="19">
        <f>IFERROR(INDEX(Partidos!$E$4:$E$107,MATCH($A17,Partidos!$A$4:$A$107,0)),"")</f>
        <v/>
      </c>
      <c r="D17" s="24" t="inlineStr">
        <is>
          <t>Papá</t>
        </is>
      </c>
      <c r="E17" s="19">
        <f>IFERROR(INDEX(Papá!F$4:F$107,MATCH($A17,Papá!$A$4:$A$107,0)),"")</f>
        <v/>
      </c>
      <c r="F17" s="19">
        <f>IFERROR(INDEX(Papá!G$4:G$107,MATCH($A17,Papá!$A$4:$A$107,0)),"")</f>
        <v/>
      </c>
      <c r="G17" s="16">
        <f>IFERROR(IF(INDEX(Partidos!$H$4:$H$107,MATCH($A17,Partidos!$A$4:$A$107,0))&lt;&gt;"Finalizado","",IF(OR(NOT(ISNUMBER($E17)),NOT(ISNUMBER($F17))),"",IF(INDEX(Partidos!$J$4:$J$107,MATCH($A17,Partidos!$A$4:$A$107,0))="Grupos",IF(AND($E17=INDEX(Partidos!$F$4:$F$107,MATCH($A17,Partidos!$A$4:$A$107,0)),$F17=INDEX(Partidos!$G$4:$G$107,MATCH($A17,Partidos!$A$4:$A$107,0))),Puntuacion!$B$4,IF(($E17-$F17)=(INDEX(Partidos!$F$4:$F$107,MATCH($A17,Partidos!$A$4:$A$107,0))-INDEX(Partidos!$G$4:$G$107,MATCH($A17,Partidos!$A$4:$A$107,0))),Puntuacion!$B$5,IF(OR(AND($E17&gt;$F17,INDEX(Partidos!$F$4:$F$107,MATCH($A17,Partidos!$A$4:$A$107,0))&gt;INDEX(Partidos!$G$4:$G$107,MATCH($A17,Partidos!$A$4:$A$107,0))),AND($E17=$F17,INDEX(Partidos!$F$4:$F$107,MATCH($A17,Partidos!$A$4:$A$107,0))=INDEX(Partidos!$G$4:$G$107,MATCH($A17,Partidos!$A$4:$A$107,0))),AND($E17&lt;$F17,INDEX(Partidos!$F$4:$F$107,MATCH($A17,Partidos!$A$4:$A$107,0))&lt;INDEX(Partidos!$G$4:$G$107,MATCH($A17,Partidos!$A$4:$A$107,0)))),Puntuacion!$B$6,0))),IF(AND($E17=INDEX(Partidos!$F$4:$F$107,MATCH($A17,Partidos!$A$4:$A$107,0)),$F17=INDEX(Partidos!$G$4:$G$107,MATCH($A17,Partidos!$A$4:$A$107,0))),Puntuacion!$B$9,IF(($E17-$F17)=(INDEX(Partidos!$F$4:$F$107,MATCH($A17,Partidos!$A$4:$A$107,0))-INDEX(Partidos!$G$4:$G$107,MATCH($A17,Partidos!$A$4:$A$107,0))),Puntuacion!$B$10,IF(AND($H17&lt;&gt;"",$H17=INDEX(Partidos!$K$4:$K$107,MATCH($A17,Partidos!$A$4:$A$107,0))),Puntuacion!$B$11,0)))))),"")</f>
        <v/>
      </c>
      <c r="H17" s="19">
        <f>IFERROR(INDEX(Papá!H$4:H$107,MATCH($A17,Papá!$A$4:$A$107,0)),"")</f>
        <v/>
      </c>
      <c r="I17" s="19">
        <f>IFERROR(INDEX(Partidos!$J$4:$J$107,MATCH($A17,Partidos!$A$4:$A$107,0)),"")</f>
        <v/>
      </c>
      <c r="J17" s="16">
        <f>IF(AND(INDEX(Partidos!$J$4:$J$107,MATCH($A17,Partidos!$A$4:$A$107,0))&lt;&gt;"Grupos",INDEX(Partidos!$H$4:$H$107,MATCH($A17,Partidos!$A$4:$A$107,0))="Finalizado",$H17&lt;&gt;"",$H17=INDEX(Partidos!$K$4:$K$107,MATCH($A17,Partidos!$A$4:$A$107,0))),1,0)</f>
        <v/>
      </c>
    </row>
    <row r="18">
      <c r="A18" s="26" t="n">
        <v>5</v>
      </c>
      <c r="B18" s="19">
        <f>IFERROR(INDEX(Partidos!$D$4:$D$107,MATCH($A18,Partidos!$A$4:$A$107,0)),"")</f>
        <v/>
      </c>
      <c r="C18" s="19">
        <f>IFERROR(INDEX(Partidos!$E$4:$E$107,MATCH($A18,Partidos!$A$4:$A$107,0)),"")</f>
        <v/>
      </c>
      <c r="D18" s="26" t="inlineStr">
        <is>
          <t>Diego</t>
        </is>
      </c>
      <c r="E18" s="19">
        <f>IFERROR(INDEX(Diego!F$4:F$107,MATCH($A18,Diego!$A$4:$A$107,0)),"")</f>
        <v/>
      </c>
      <c r="F18" s="19">
        <f>IFERROR(INDEX(Diego!G$4:G$107,MATCH($A18,Diego!$A$4:$A$107,0)),"")</f>
        <v/>
      </c>
      <c r="G18" s="16">
        <f>IFERROR(IF(INDEX(Partidos!$H$4:$H$107,MATCH($A18,Partidos!$A$4:$A$107,0))&lt;&gt;"Finalizado","",IF(OR(NOT(ISNUMBER($E18)),NOT(ISNUMBER($F18))),"",IF(INDEX(Partidos!$J$4:$J$107,MATCH($A18,Partidos!$A$4:$A$107,0))="Grupos",IF(AND($E18=INDEX(Partidos!$F$4:$F$107,MATCH($A18,Partidos!$A$4:$A$107,0)),$F18=INDEX(Partidos!$G$4:$G$107,MATCH($A18,Partidos!$A$4:$A$107,0))),Puntuacion!$B$4,IF(($E18-$F18)=(INDEX(Partidos!$F$4:$F$107,MATCH($A18,Partidos!$A$4:$A$107,0))-INDEX(Partidos!$G$4:$G$107,MATCH($A18,Partidos!$A$4:$A$107,0))),Puntuacion!$B$5,IF(OR(AND($E18&gt;$F18,INDEX(Partidos!$F$4:$F$107,MATCH($A18,Partidos!$A$4:$A$107,0))&gt;INDEX(Partidos!$G$4:$G$107,MATCH($A18,Partidos!$A$4:$A$107,0))),AND($E18=$F18,INDEX(Partidos!$F$4:$F$107,MATCH($A18,Partidos!$A$4:$A$107,0))=INDEX(Partidos!$G$4:$G$107,MATCH($A18,Partidos!$A$4:$A$107,0))),AND($E18&lt;$F18,INDEX(Partidos!$F$4:$F$107,MATCH($A18,Partidos!$A$4:$A$107,0))&lt;INDEX(Partidos!$G$4:$G$107,MATCH($A18,Partidos!$A$4:$A$107,0)))),Puntuacion!$B$6,0))),IF(AND($E18=INDEX(Partidos!$F$4:$F$107,MATCH($A18,Partidos!$A$4:$A$107,0)),$F18=INDEX(Partidos!$G$4:$G$107,MATCH($A18,Partidos!$A$4:$A$107,0))),Puntuacion!$B$9,IF(($E18-$F18)=(INDEX(Partidos!$F$4:$F$107,MATCH($A18,Partidos!$A$4:$A$107,0))-INDEX(Partidos!$G$4:$G$107,MATCH($A18,Partidos!$A$4:$A$107,0))),Puntuacion!$B$10,IF(AND($H18&lt;&gt;"",$H18=INDEX(Partidos!$K$4:$K$107,MATCH($A18,Partidos!$A$4:$A$107,0))),Puntuacion!$B$11,0)))))),"")</f>
        <v/>
      </c>
      <c r="H18" s="19">
        <f>IFERROR(INDEX(Diego!H$4:H$107,MATCH($A18,Diego!$A$4:$A$107,0)),"")</f>
        <v/>
      </c>
      <c r="I18" s="19">
        <f>IFERROR(INDEX(Partidos!$J$4:$J$107,MATCH($A18,Partidos!$A$4:$A$107,0)),"")</f>
        <v/>
      </c>
      <c r="J18" s="16">
        <f>IF(AND(INDEX(Partidos!$J$4:$J$107,MATCH($A18,Partidos!$A$4:$A$107,0))&lt;&gt;"Grupos",INDEX(Partidos!$H$4:$H$107,MATCH($A18,Partidos!$A$4:$A$107,0))="Finalizado",$H18&lt;&gt;"",$H18=INDEX(Partidos!$K$4:$K$107,MATCH($A18,Partidos!$A$4:$A$107,0))),1,0)</f>
        <v/>
      </c>
    </row>
    <row r="19">
      <c r="A19" s="24" t="n">
        <v>6</v>
      </c>
      <c r="B19" s="19">
        <f>IFERROR(INDEX(Partidos!$D$4:$D$107,MATCH($A19,Partidos!$A$4:$A$107,0)),"")</f>
        <v/>
      </c>
      <c r="C19" s="19">
        <f>IFERROR(INDEX(Partidos!$E$4:$E$107,MATCH($A19,Partidos!$A$4:$A$107,0)),"")</f>
        <v/>
      </c>
      <c r="D19" s="24" t="inlineStr">
        <is>
          <t>Álvaro</t>
        </is>
      </c>
      <c r="E19" s="19">
        <f>IFERROR(INDEX(Álvaro!F$4:F$107,MATCH($A19,Álvaro!$A$4:$A$107,0)),"")</f>
        <v/>
      </c>
      <c r="F19" s="19">
        <f>IFERROR(INDEX(Álvaro!G$4:G$107,MATCH($A19,Álvaro!$A$4:$A$107,0)),"")</f>
        <v/>
      </c>
      <c r="G19" s="16">
        <f>IFERROR(IF(INDEX(Partidos!$H$4:$H$107,MATCH($A19,Partidos!$A$4:$A$107,0))&lt;&gt;"Finalizado","",IF(OR(NOT(ISNUMBER($E19)),NOT(ISNUMBER($F19))),"",IF(INDEX(Partidos!$J$4:$J$107,MATCH($A19,Partidos!$A$4:$A$107,0))="Grupos",IF(AND($E19=INDEX(Partidos!$F$4:$F$107,MATCH($A19,Partidos!$A$4:$A$107,0)),$F19=INDEX(Partidos!$G$4:$G$107,MATCH($A19,Partidos!$A$4:$A$107,0))),Puntuacion!$B$4,IF(($E19-$F19)=(INDEX(Partidos!$F$4:$F$107,MATCH($A19,Partidos!$A$4:$A$107,0))-INDEX(Partidos!$G$4:$G$107,MATCH($A19,Partidos!$A$4:$A$107,0))),Puntuacion!$B$5,IF(OR(AND($E19&gt;$F19,INDEX(Partidos!$F$4:$F$107,MATCH($A19,Partidos!$A$4:$A$107,0))&gt;INDEX(Partidos!$G$4:$G$107,MATCH($A19,Partidos!$A$4:$A$107,0))),AND($E19=$F19,INDEX(Partidos!$F$4:$F$107,MATCH($A19,Partidos!$A$4:$A$107,0))=INDEX(Partidos!$G$4:$G$107,MATCH($A19,Partidos!$A$4:$A$107,0))),AND($E19&lt;$F19,INDEX(Partidos!$F$4:$F$107,MATCH($A19,Partidos!$A$4:$A$107,0))&lt;INDEX(Partidos!$G$4:$G$107,MATCH($A19,Partidos!$A$4:$A$107,0)))),Puntuacion!$B$6,0))),IF(AND($E19=INDEX(Partidos!$F$4:$F$107,MATCH($A19,Partidos!$A$4:$A$107,0)),$F19=INDEX(Partidos!$G$4:$G$107,MATCH($A19,Partidos!$A$4:$A$107,0))),Puntuacion!$B$9,IF(($E19-$F19)=(INDEX(Partidos!$F$4:$F$107,MATCH($A19,Partidos!$A$4:$A$107,0))-INDEX(Partidos!$G$4:$G$107,MATCH($A19,Partidos!$A$4:$A$107,0))),Puntuacion!$B$10,IF(AND($H19&lt;&gt;"",$H19=INDEX(Partidos!$K$4:$K$107,MATCH($A19,Partidos!$A$4:$A$107,0))),Puntuacion!$B$11,0)))))),"")</f>
        <v/>
      </c>
      <c r="H19" s="19">
        <f>IFERROR(INDEX(Álvaro!H$4:H$107,MATCH($A19,Álvaro!$A$4:$A$107,0)),"")</f>
        <v/>
      </c>
      <c r="I19" s="19">
        <f>IFERROR(INDEX(Partidos!$J$4:$J$107,MATCH($A19,Partidos!$A$4:$A$107,0)),"")</f>
        <v/>
      </c>
      <c r="J19" s="16">
        <f>IF(AND(INDEX(Partidos!$J$4:$J$107,MATCH($A19,Partidos!$A$4:$A$107,0))&lt;&gt;"Grupos",INDEX(Partidos!$H$4:$H$107,MATCH($A19,Partidos!$A$4:$A$107,0))="Finalizado",$H19&lt;&gt;"",$H19=INDEX(Partidos!$K$4:$K$107,MATCH($A19,Partidos!$A$4:$A$107,0))),1,0)</f>
        <v/>
      </c>
    </row>
    <row r="20">
      <c r="A20" s="26" t="n">
        <v>6</v>
      </c>
      <c r="B20" s="19">
        <f>IFERROR(INDEX(Partidos!$D$4:$D$107,MATCH($A20,Partidos!$A$4:$A$107,0)),"")</f>
        <v/>
      </c>
      <c r="C20" s="19">
        <f>IFERROR(INDEX(Partidos!$E$4:$E$107,MATCH($A20,Partidos!$A$4:$A$107,0)),"")</f>
        <v/>
      </c>
      <c r="D20" s="26" t="inlineStr">
        <is>
          <t>Papá</t>
        </is>
      </c>
      <c r="E20" s="19">
        <f>IFERROR(INDEX(Papá!F$4:F$107,MATCH($A20,Papá!$A$4:$A$107,0)),"")</f>
        <v/>
      </c>
      <c r="F20" s="19">
        <f>IFERROR(INDEX(Papá!G$4:G$107,MATCH($A20,Papá!$A$4:$A$107,0)),"")</f>
        <v/>
      </c>
      <c r="G20" s="16">
        <f>IFERROR(IF(INDEX(Partidos!$H$4:$H$107,MATCH($A20,Partidos!$A$4:$A$107,0))&lt;&gt;"Finalizado","",IF(OR(NOT(ISNUMBER($E20)),NOT(ISNUMBER($F20))),"",IF(INDEX(Partidos!$J$4:$J$107,MATCH($A20,Partidos!$A$4:$A$107,0))="Grupos",IF(AND($E20=INDEX(Partidos!$F$4:$F$107,MATCH($A20,Partidos!$A$4:$A$107,0)),$F20=INDEX(Partidos!$G$4:$G$107,MATCH($A20,Partidos!$A$4:$A$107,0))),Puntuacion!$B$4,IF(($E20-$F20)=(INDEX(Partidos!$F$4:$F$107,MATCH($A20,Partidos!$A$4:$A$107,0))-INDEX(Partidos!$G$4:$G$107,MATCH($A20,Partidos!$A$4:$A$107,0))),Puntuacion!$B$5,IF(OR(AND($E20&gt;$F20,INDEX(Partidos!$F$4:$F$107,MATCH($A20,Partidos!$A$4:$A$107,0))&gt;INDEX(Partidos!$G$4:$G$107,MATCH($A20,Partidos!$A$4:$A$107,0))),AND($E20=$F20,INDEX(Partidos!$F$4:$F$107,MATCH($A20,Partidos!$A$4:$A$107,0))=INDEX(Partidos!$G$4:$G$107,MATCH($A20,Partidos!$A$4:$A$107,0))),AND($E20&lt;$F20,INDEX(Partidos!$F$4:$F$107,MATCH($A20,Partidos!$A$4:$A$107,0))&lt;INDEX(Partidos!$G$4:$G$107,MATCH($A20,Partidos!$A$4:$A$107,0)))),Puntuacion!$B$6,0))),IF(AND($E20=INDEX(Partidos!$F$4:$F$107,MATCH($A20,Partidos!$A$4:$A$107,0)),$F20=INDEX(Partidos!$G$4:$G$107,MATCH($A20,Partidos!$A$4:$A$107,0))),Puntuacion!$B$9,IF(($E20-$F20)=(INDEX(Partidos!$F$4:$F$107,MATCH($A20,Partidos!$A$4:$A$107,0))-INDEX(Partidos!$G$4:$G$107,MATCH($A20,Partidos!$A$4:$A$107,0))),Puntuacion!$B$10,IF(AND($H20&lt;&gt;"",$H20=INDEX(Partidos!$K$4:$K$107,MATCH($A20,Partidos!$A$4:$A$107,0))),Puntuacion!$B$11,0)))))),"")</f>
        <v/>
      </c>
      <c r="H20" s="19">
        <f>IFERROR(INDEX(Papá!H$4:H$107,MATCH($A20,Papá!$A$4:$A$107,0)),"")</f>
        <v/>
      </c>
      <c r="I20" s="19">
        <f>IFERROR(INDEX(Partidos!$J$4:$J$107,MATCH($A20,Partidos!$A$4:$A$107,0)),"")</f>
        <v/>
      </c>
      <c r="J20" s="16">
        <f>IF(AND(INDEX(Partidos!$J$4:$J$107,MATCH($A20,Partidos!$A$4:$A$107,0))&lt;&gt;"Grupos",INDEX(Partidos!$H$4:$H$107,MATCH($A20,Partidos!$A$4:$A$107,0))="Finalizado",$H20&lt;&gt;"",$H20=INDEX(Partidos!$K$4:$K$107,MATCH($A20,Partidos!$A$4:$A$107,0))),1,0)</f>
        <v/>
      </c>
    </row>
    <row r="21">
      <c r="A21" s="24" t="n">
        <v>6</v>
      </c>
      <c r="B21" s="19">
        <f>IFERROR(INDEX(Partidos!$D$4:$D$107,MATCH($A21,Partidos!$A$4:$A$107,0)),"")</f>
        <v/>
      </c>
      <c r="C21" s="19">
        <f>IFERROR(INDEX(Partidos!$E$4:$E$107,MATCH($A21,Partidos!$A$4:$A$107,0)),"")</f>
        <v/>
      </c>
      <c r="D21" s="24" t="inlineStr">
        <is>
          <t>Diego</t>
        </is>
      </c>
      <c r="E21" s="19">
        <f>IFERROR(INDEX(Diego!F$4:F$107,MATCH($A21,Diego!$A$4:$A$107,0)),"")</f>
        <v/>
      </c>
      <c r="F21" s="19">
        <f>IFERROR(INDEX(Diego!G$4:G$107,MATCH($A21,Diego!$A$4:$A$107,0)),"")</f>
        <v/>
      </c>
      <c r="G21" s="16">
        <f>IFERROR(IF(INDEX(Partidos!$H$4:$H$107,MATCH($A21,Partidos!$A$4:$A$107,0))&lt;&gt;"Finalizado","",IF(OR(NOT(ISNUMBER($E21)),NOT(ISNUMBER($F21))),"",IF(INDEX(Partidos!$J$4:$J$107,MATCH($A21,Partidos!$A$4:$A$107,0))="Grupos",IF(AND($E21=INDEX(Partidos!$F$4:$F$107,MATCH($A21,Partidos!$A$4:$A$107,0)),$F21=INDEX(Partidos!$G$4:$G$107,MATCH($A21,Partidos!$A$4:$A$107,0))),Puntuacion!$B$4,IF(($E21-$F21)=(INDEX(Partidos!$F$4:$F$107,MATCH($A21,Partidos!$A$4:$A$107,0))-INDEX(Partidos!$G$4:$G$107,MATCH($A21,Partidos!$A$4:$A$107,0))),Puntuacion!$B$5,IF(OR(AND($E21&gt;$F21,INDEX(Partidos!$F$4:$F$107,MATCH($A21,Partidos!$A$4:$A$107,0))&gt;INDEX(Partidos!$G$4:$G$107,MATCH($A21,Partidos!$A$4:$A$107,0))),AND($E21=$F21,INDEX(Partidos!$F$4:$F$107,MATCH($A21,Partidos!$A$4:$A$107,0))=INDEX(Partidos!$G$4:$G$107,MATCH($A21,Partidos!$A$4:$A$107,0))),AND($E21&lt;$F21,INDEX(Partidos!$F$4:$F$107,MATCH($A21,Partidos!$A$4:$A$107,0))&lt;INDEX(Partidos!$G$4:$G$107,MATCH($A21,Partidos!$A$4:$A$107,0)))),Puntuacion!$B$6,0))),IF(AND($E21=INDEX(Partidos!$F$4:$F$107,MATCH($A21,Partidos!$A$4:$A$107,0)),$F21=INDEX(Partidos!$G$4:$G$107,MATCH($A21,Partidos!$A$4:$A$107,0))),Puntuacion!$B$9,IF(($E21-$F21)=(INDEX(Partidos!$F$4:$F$107,MATCH($A21,Partidos!$A$4:$A$107,0))-INDEX(Partidos!$G$4:$G$107,MATCH($A21,Partidos!$A$4:$A$107,0))),Puntuacion!$B$10,IF(AND($H21&lt;&gt;"",$H21=INDEX(Partidos!$K$4:$K$107,MATCH($A21,Partidos!$A$4:$A$107,0))),Puntuacion!$B$11,0)))))),"")</f>
        <v/>
      </c>
      <c r="H21" s="19">
        <f>IFERROR(INDEX(Diego!H$4:H$107,MATCH($A21,Diego!$A$4:$A$107,0)),"")</f>
        <v/>
      </c>
      <c r="I21" s="19">
        <f>IFERROR(INDEX(Partidos!$J$4:$J$107,MATCH($A21,Partidos!$A$4:$A$107,0)),"")</f>
        <v/>
      </c>
      <c r="J21" s="16">
        <f>IF(AND(INDEX(Partidos!$J$4:$J$107,MATCH($A21,Partidos!$A$4:$A$107,0))&lt;&gt;"Grupos",INDEX(Partidos!$H$4:$H$107,MATCH($A21,Partidos!$A$4:$A$107,0))="Finalizado",$H21&lt;&gt;"",$H21=INDEX(Partidos!$K$4:$K$107,MATCH($A21,Partidos!$A$4:$A$107,0))),1,0)</f>
        <v/>
      </c>
    </row>
    <row r="22">
      <c r="A22" s="26" t="n">
        <v>7</v>
      </c>
      <c r="B22" s="19">
        <f>IFERROR(INDEX(Partidos!$D$4:$D$107,MATCH($A22,Partidos!$A$4:$A$107,0)),"")</f>
        <v/>
      </c>
      <c r="C22" s="19">
        <f>IFERROR(INDEX(Partidos!$E$4:$E$107,MATCH($A22,Partidos!$A$4:$A$107,0)),"")</f>
        <v/>
      </c>
      <c r="D22" s="26" t="inlineStr">
        <is>
          <t>Álvaro</t>
        </is>
      </c>
      <c r="E22" s="19">
        <f>IFERROR(INDEX(Álvaro!F$4:F$107,MATCH($A22,Álvaro!$A$4:$A$107,0)),"")</f>
        <v/>
      </c>
      <c r="F22" s="19">
        <f>IFERROR(INDEX(Álvaro!G$4:G$107,MATCH($A22,Álvaro!$A$4:$A$107,0)),"")</f>
        <v/>
      </c>
      <c r="G22" s="16">
        <f>IFERROR(IF(INDEX(Partidos!$H$4:$H$107,MATCH($A22,Partidos!$A$4:$A$107,0))&lt;&gt;"Finalizado","",IF(OR(NOT(ISNUMBER($E22)),NOT(ISNUMBER($F22))),"",IF(INDEX(Partidos!$J$4:$J$107,MATCH($A22,Partidos!$A$4:$A$107,0))="Grupos",IF(AND($E22=INDEX(Partidos!$F$4:$F$107,MATCH($A22,Partidos!$A$4:$A$107,0)),$F22=INDEX(Partidos!$G$4:$G$107,MATCH($A22,Partidos!$A$4:$A$107,0))),Puntuacion!$B$4,IF(($E22-$F22)=(INDEX(Partidos!$F$4:$F$107,MATCH($A22,Partidos!$A$4:$A$107,0))-INDEX(Partidos!$G$4:$G$107,MATCH($A22,Partidos!$A$4:$A$107,0))),Puntuacion!$B$5,IF(OR(AND($E22&gt;$F22,INDEX(Partidos!$F$4:$F$107,MATCH($A22,Partidos!$A$4:$A$107,0))&gt;INDEX(Partidos!$G$4:$G$107,MATCH($A22,Partidos!$A$4:$A$107,0))),AND($E22=$F22,INDEX(Partidos!$F$4:$F$107,MATCH($A22,Partidos!$A$4:$A$107,0))=INDEX(Partidos!$G$4:$G$107,MATCH($A22,Partidos!$A$4:$A$107,0))),AND($E22&lt;$F22,INDEX(Partidos!$F$4:$F$107,MATCH($A22,Partidos!$A$4:$A$107,0))&lt;INDEX(Partidos!$G$4:$G$107,MATCH($A22,Partidos!$A$4:$A$107,0)))),Puntuacion!$B$6,0))),IF(AND($E22=INDEX(Partidos!$F$4:$F$107,MATCH($A22,Partidos!$A$4:$A$107,0)),$F22=INDEX(Partidos!$G$4:$G$107,MATCH($A22,Partidos!$A$4:$A$107,0))),Puntuacion!$B$9,IF(($E22-$F22)=(INDEX(Partidos!$F$4:$F$107,MATCH($A22,Partidos!$A$4:$A$107,0))-INDEX(Partidos!$G$4:$G$107,MATCH($A22,Partidos!$A$4:$A$107,0))),Puntuacion!$B$10,IF(AND($H22&lt;&gt;"",$H22=INDEX(Partidos!$K$4:$K$107,MATCH($A22,Partidos!$A$4:$A$107,0))),Puntuacion!$B$11,0)))))),"")</f>
        <v/>
      </c>
      <c r="H22" s="19">
        <f>IFERROR(INDEX(Álvaro!H$4:H$107,MATCH($A22,Álvaro!$A$4:$A$107,0)),"")</f>
        <v/>
      </c>
      <c r="I22" s="19">
        <f>IFERROR(INDEX(Partidos!$J$4:$J$107,MATCH($A22,Partidos!$A$4:$A$107,0)),"")</f>
        <v/>
      </c>
      <c r="J22" s="16">
        <f>IF(AND(INDEX(Partidos!$J$4:$J$107,MATCH($A22,Partidos!$A$4:$A$107,0))&lt;&gt;"Grupos",INDEX(Partidos!$H$4:$H$107,MATCH($A22,Partidos!$A$4:$A$107,0))="Finalizado",$H22&lt;&gt;"",$H22=INDEX(Partidos!$K$4:$K$107,MATCH($A22,Partidos!$A$4:$A$107,0))),1,0)</f>
        <v/>
      </c>
    </row>
    <row r="23">
      <c r="A23" s="24" t="n">
        <v>7</v>
      </c>
      <c r="B23" s="19">
        <f>IFERROR(INDEX(Partidos!$D$4:$D$107,MATCH($A23,Partidos!$A$4:$A$107,0)),"")</f>
        <v/>
      </c>
      <c r="C23" s="19">
        <f>IFERROR(INDEX(Partidos!$E$4:$E$107,MATCH($A23,Partidos!$A$4:$A$107,0)),"")</f>
        <v/>
      </c>
      <c r="D23" s="24" t="inlineStr">
        <is>
          <t>Papá</t>
        </is>
      </c>
      <c r="E23" s="19">
        <f>IFERROR(INDEX(Papá!F$4:F$107,MATCH($A23,Papá!$A$4:$A$107,0)),"")</f>
        <v/>
      </c>
      <c r="F23" s="19">
        <f>IFERROR(INDEX(Papá!G$4:G$107,MATCH($A23,Papá!$A$4:$A$107,0)),"")</f>
        <v/>
      </c>
      <c r="G23" s="16">
        <f>IFERROR(IF(INDEX(Partidos!$H$4:$H$107,MATCH($A23,Partidos!$A$4:$A$107,0))&lt;&gt;"Finalizado","",IF(OR(NOT(ISNUMBER($E23)),NOT(ISNUMBER($F23))),"",IF(INDEX(Partidos!$J$4:$J$107,MATCH($A23,Partidos!$A$4:$A$107,0))="Grupos",IF(AND($E23=INDEX(Partidos!$F$4:$F$107,MATCH($A23,Partidos!$A$4:$A$107,0)),$F23=INDEX(Partidos!$G$4:$G$107,MATCH($A23,Partidos!$A$4:$A$107,0))),Puntuacion!$B$4,IF(($E23-$F23)=(INDEX(Partidos!$F$4:$F$107,MATCH($A23,Partidos!$A$4:$A$107,0))-INDEX(Partidos!$G$4:$G$107,MATCH($A23,Partidos!$A$4:$A$107,0))),Puntuacion!$B$5,IF(OR(AND($E23&gt;$F23,INDEX(Partidos!$F$4:$F$107,MATCH($A23,Partidos!$A$4:$A$107,0))&gt;INDEX(Partidos!$G$4:$G$107,MATCH($A23,Partidos!$A$4:$A$107,0))),AND($E23=$F23,INDEX(Partidos!$F$4:$F$107,MATCH($A23,Partidos!$A$4:$A$107,0))=INDEX(Partidos!$G$4:$G$107,MATCH($A23,Partidos!$A$4:$A$107,0))),AND($E23&lt;$F23,INDEX(Partidos!$F$4:$F$107,MATCH($A23,Partidos!$A$4:$A$107,0))&lt;INDEX(Partidos!$G$4:$G$107,MATCH($A23,Partidos!$A$4:$A$107,0)))),Puntuacion!$B$6,0))),IF(AND($E23=INDEX(Partidos!$F$4:$F$107,MATCH($A23,Partidos!$A$4:$A$107,0)),$F23=INDEX(Partidos!$G$4:$G$107,MATCH($A23,Partidos!$A$4:$A$107,0))),Puntuacion!$B$9,IF(($E23-$F23)=(INDEX(Partidos!$F$4:$F$107,MATCH($A23,Partidos!$A$4:$A$107,0))-INDEX(Partidos!$G$4:$G$107,MATCH($A23,Partidos!$A$4:$A$107,0))),Puntuacion!$B$10,IF(AND($H23&lt;&gt;"",$H23=INDEX(Partidos!$K$4:$K$107,MATCH($A23,Partidos!$A$4:$A$107,0))),Puntuacion!$B$11,0)))))),"")</f>
        <v/>
      </c>
      <c r="H23" s="19">
        <f>IFERROR(INDEX(Papá!H$4:H$107,MATCH($A23,Papá!$A$4:$A$107,0)),"")</f>
        <v/>
      </c>
      <c r="I23" s="19">
        <f>IFERROR(INDEX(Partidos!$J$4:$J$107,MATCH($A23,Partidos!$A$4:$A$107,0)),"")</f>
        <v/>
      </c>
      <c r="J23" s="16">
        <f>IF(AND(INDEX(Partidos!$J$4:$J$107,MATCH($A23,Partidos!$A$4:$A$107,0))&lt;&gt;"Grupos",INDEX(Partidos!$H$4:$H$107,MATCH($A23,Partidos!$A$4:$A$107,0))="Finalizado",$H23&lt;&gt;"",$H23=INDEX(Partidos!$K$4:$K$107,MATCH($A23,Partidos!$A$4:$A$107,0))),1,0)</f>
        <v/>
      </c>
    </row>
    <row r="24">
      <c r="A24" s="26" t="n">
        <v>7</v>
      </c>
      <c r="B24" s="19">
        <f>IFERROR(INDEX(Partidos!$D$4:$D$107,MATCH($A24,Partidos!$A$4:$A$107,0)),"")</f>
        <v/>
      </c>
      <c r="C24" s="19">
        <f>IFERROR(INDEX(Partidos!$E$4:$E$107,MATCH($A24,Partidos!$A$4:$A$107,0)),"")</f>
        <v/>
      </c>
      <c r="D24" s="26" t="inlineStr">
        <is>
          <t>Diego</t>
        </is>
      </c>
      <c r="E24" s="19">
        <f>IFERROR(INDEX(Diego!F$4:F$107,MATCH($A24,Diego!$A$4:$A$107,0)),"")</f>
        <v/>
      </c>
      <c r="F24" s="19">
        <f>IFERROR(INDEX(Diego!G$4:G$107,MATCH($A24,Diego!$A$4:$A$107,0)),"")</f>
        <v/>
      </c>
      <c r="G24" s="16">
        <f>IFERROR(IF(INDEX(Partidos!$H$4:$H$107,MATCH($A24,Partidos!$A$4:$A$107,0))&lt;&gt;"Finalizado","",IF(OR(NOT(ISNUMBER($E24)),NOT(ISNUMBER($F24))),"",IF(INDEX(Partidos!$J$4:$J$107,MATCH($A24,Partidos!$A$4:$A$107,0))="Grupos",IF(AND($E24=INDEX(Partidos!$F$4:$F$107,MATCH($A24,Partidos!$A$4:$A$107,0)),$F24=INDEX(Partidos!$G$4:$G$107,MATCH($A24,Partidos!$A$4:$A$107,0))),Puntuacion!$B$4,IF(($E24-$F24)=(INDEX(Partidos!$F$4:$F$107,MATCH($A24,Partidos!$A$4:$A$107,0))-INDEX(Partidos!$G$4:$G$107,MATCH($A24,Partidos!$A$4:$A$107,0))),Puntuacion!$B$5,IF(OR(AND($E24&gt;$F24,INDEX(Partidos!$F$4:$F$107,MATCH($A24,Partidos!$A$4:$A$107,0))&gt;INDEX(Partidos!$G$4:$G$107,MATCH($A24,Partidos!$A$4:$A$107,0))),AND($E24=$F24,INDEX(Partidos!$F$4:$F$107,MATCH($A24,Partidos!$A$4:$A$107,0))=INDEX(Partidos!$G$4:$G$107,MATCH($A24,Partidos!$A$4:$A$107,0))),AND($E24&lt;$F24,INDEX(Partidos!$F$4:$F$107,MATCH($A24,Partidos!$A$4:$A$107,0))&lt;INDEX(Partidos!$G$4:$G$107,MATCH($A24,Partidos!$A$4:$A$107,0)))),Puntuacion!$B$6,0))),IF(AND($E24=INDEX(Partidos!$F$4:$F$107,MATCH($A24,Partidos!$A$4:$A$107,0)),$F24=INDEX(Partidos!$G$4:$G$107,MATCH($A24,Partidos!$A$4:$A$107,0))),Puntuacion!$B$9,IF(($E24-$F24)=(INDEX(Partidos!$F$4:$F$107,MATCH($A24,Partidos!$A$4:$A$107,0))-INDEX(Partidos!$G$4:$G$107,MATCH($A24,Partidos!$A$4:$A$107,0))),Puntuacion!$B$10,IF(AND($H24&lt;&gt;"",$H24=INDEX(Partidos!$K$4:$K$107,MATCH($A24,Partidos!$A$4:$A$107,0))),Puntuacion!$B$11,0)))))),"")</f>
        <v/>
      </c>
      <c r="H24" s="19">
        <f>IFERROR(INDEX(Diego!H$4:H$107,MATCH($A24,Diego!$A$4:$A$107,0)),"")</f>
        <v/>
      </c>
      <c r="I24" s="19">
        <f>IFERROR(INDEX(Partidos!$J$4:$J$107,MATCH($A24,Partidos!$A$4:$A$107,0)),"")</f>
        <v/>
      </c>
      <c r="J24" s="16">
        <f>IF(AND(INDEX(Partidos!$J$4:$J$107,MATCH($A24,Partidos!$A$4:$A$107,0))&lt;&gt;"Grupos",INDEX(Partidos!$H$4:$H$107,MATCH($A24,Partidos!$A$4:$A$107,0))="Finalizado",$H24&lt;&gt;"",$H24=INDEX(Partidos!$K$4:$K$107,MATCH($A24,Partidos!$A$4:$A$107,0))),1,0)</f>
        <v/>
      </c>
    </row>
    <row r="25">
      <c r="A25" s="24" t="n">
        <v>8</v>
      </c>
      <c r="B25" s="19">
        <f>IFERROR(INDEX(Partidos!$D$4:$D$107,MATCH($A25,Partidos!$A$4:$A$107,0)),"")</f>
        <v/>
      </c>
      <c r="C25" s="19">
        <f>IFERROR(INDEX(Partidos!$E$4:$E$107,MATCH($A25,Partidos!$A$4:$A$107,0)),"")</f>
        <v/>
      </c>
      <c r="D25" s="24" t="inlineStr">
        <is>
          <t>Álvaro</t>
        </is>
      </c>
      <c r="E25" s="19">
        <f>IFERROR(INDEX(Álvaro!F$4:F$107,MATCH($A25,Álvaro!$A$4:$A$107,0)),"")</f>
        <v/>
      </c>
      <c r="F25" s="19">
        <f>IFERROR(INDEX(Álvaro!G$4:G$107,MATCH($A25,Álvaro!$A$4:$A$107,0)),"")</f>
        <v/>
      </c>
      <c r="G25" s="16">
        <f>IFERROR(IF(INDEX(Partidos!$H$4:$H$107,MATCH($A25,Partidos!$A$4:$A$107,0))&lt;&gt;"Finalizado","",IF(OR(NOT(ISNUMBER($E25)),NOT(ISNUMBER($F25))),"",IF(INDEX(Partidos!$J$4:$J$107,MATCH($A25,Partidos!$A$4:$A$107,0))="Grupos",IF(AND($E25=INDEX(Partidos!$F$4:$F$107,MATCH($A25,Partidos!$A$4:$A$107,0)),$F25=INDEX(Partidos!$G$4:$G$107,MATCH($A25,Partidos!$A$4:$A$107,0))),Puntuacion!$B$4,IF(($E25-$F25)=(INDEX(Partidos!$F$4:$F$107,MATCH($A25,Partidos!$A$4:$A$107,0))-INDEX(Partidos!$G$4:$G$107,MATCH($A25,Partidos!$A$4:$A$107,0))),Puntuacion!$B$5,IF(OR(AND($E25&gt;$F25,INDEX(Partidos!$F$4:$F$107,MATCH($A25,Partidos!$A$4:$A$107,0))&gt;INDEX(Partidos!$G$4:$G$107,MATCH($A25,Partidos!$A$4:$A$107,0))),AND($E25=$F25,INDEX(Partidos!$F$4:$F$107,MATCH($A25,Partidos!$A$4:$A$107,0))=INDEX(Partidos!$G$4:$G$107,MATCH($A25,Partidos!$A$4:$A$107,0))),AND($E25&lt;$F25,INDEX(Partidos!$F$4:$F$107,MATCH($A25,Partidos!$A$4:$A$107,0))&lt;INDEX(Partidos!$G$4:$G$107,MATCH($A25,Partidos!$A$4:$A$107,0)))),Puntuacion!$B$6,0))),IF(AND($E25=INDEX(Partidos!$F$4:$F$107,MATCH($A25,Partidos!$A$4:$A$107,0)),$F25=INDEX(Partidos!$G$4:$G$107,MATCH($A25,Partidos!$A$4:$A$107,0))),Puntuacion!$B$9,IF(($E25-$F25)=(INDEX(Partidos!$F$4:$F$107,MATCH($A25,Partidos!$A$4:$A$107,0))-INDEX(Partidos!$G$4:$G$107,MATCH($A25,Partidos!$A$4:$A$107,0))),Puntuacion!$B$10,IF(AND($H25&lt;&gt;"",$H25=INDEX(Partidos!$K$4:$K$107,MATCH($A25,Partidos!$A$4:$A$107,0))),Puntuacion!$B$11,0)))))),"")</f>
        <v/>
      </c>
      <c r="H25" s="19">
        <f>IFERROR(INDEX(Álvaro!H$4:H$107,MATCH($A25,Álvaro!$A$4:$A$107,0)),"")</f>
        <v/>
      </c>
      <c r="I25" s="19">
        <f>IFERROR(INDEX(Partidos!$J$4:$J$107,MATCH($A25,Partidos!$A$4:$A$107,0)),"")</f>
        <v/>
      </c>
      <c r="J25" s="16">
        <f>IF(AND(INDEX(Partidos!$J$4:$J$107,MATCH($A25,Partidos!$A$4:$A$107,0))&lt;&gt;"Grupos",INDEX(Partidos!$H$4:$H$107,MATCH($A25,Partidos!$A$4:$A$107,0))="Finalizado",$H25&lt;&gt;"",$H25=INDEX(Partidos!$K$4:$K$107,MATCH($A25,Partidos!$A$4:$A$107,0))),1,0)</f>
        <v/>
      </c>
    </row>
    <row r="26">
      <c r="A26" s="26" t="n">
        <v>8</v>
      </c>
      <c r="B26" s="19">
        <f>IFERROR(INDEX(Partidos!$D$4:$D$107,MATCH($A26,Partidos!$A$4:$A$107,0)),"")</f>
        <v/>
      </c>
      <c r="C26" s="19">
        <f>IFERROR(INDEX(Partidos!$E$4:$E$107,MATCH($A26,Partidos!$A$4:$A$107,0)),"")</f>
        <v/>
      </c>
      <c r="D26" s="26" t="inlineStr">
        <is>
          <t>Papá</t>
        </is>
      </c>
      <c r="E26" s="19">
        <f>IFERROR(INDEX(Papá!F$4:F$107,MATCH($A26,Papá!$A$4:$A$107,0)),"")</f>
        <v/>
      </c>
      <c r="F26" s="19">
        <f>IFERROR(INDEX(Papá!G$4:G$107,MATCH($A26,Papá!$A$4:$A$107,0)),"")</f>
        <v/>
      </c>
      <c r="G26" s="16">
        <f>IFERROR(IF(INDEX(Partidos!$H$4:$H$107,MATCH($A26,Partidos!$A$4:$A$107,0))&lt;&gt;"Finalizado","",IF(OR(NOT(ISNUMBER($E26)),NOT(ISNUMBER($F26))),"",IF(INDEX(Partidos!$J$4:$J$107,MATCH($A26,Partidos!$A$4:$A$107,0))="Grupos",IF(AND($E26=INDEX(Partidos!$F$4:$F$107,MATCH($A26,Partidos!$A$4:$A$107,0)),$F26=INDEX(Partidos!$G$4:$G$107,MATCH($A26,Partidos!$A$4:$A$107,0))),Puntuacion!$B$4,IF(($E26-$F26)=(INDEX(Partidos!$F$4:$F$107,MATCH($A26,Partidos!$A$4:$A$107,0))-INDEX(Partidos!$G$4:$G$107,MATCH($A26,Partidos!$A$4:$A$107,0))),Puntuacion!$B$5,IF(OR(AND($E26&gt;$F26,INDEX(Partidos!$F$4:$F$107,MATCH($A26,Partidos!$A$4:$A$107,0))&gt;INDEX(Partidos!$G$4:$G$107,MATCH($A26,Partidos!$A$4:$A$107,0))),AND($E26=$F26,INDEX(Partidos!$F$4:$F$107,MATCH($A26,Partidos!$A$4:$A$107,0))=INDEX(Partidos!$G$4:$G$107,MATCH($A26,Partidos!$A$4:$A$107,0))),AND($E26&lt;$F26,INDEX(Partidos!$F$4:$F$107,MATCH($A26,Partidos!$A$4:$A$107,0))&lt;INDEX(Partidos!$G$4:$G$107,MATCH($A26,Partidos!$A$4:$A$107,0)))),Puntuacion!$B$6,0))),IF(AND($E26=INDEX(Partidos!$F$4:$F$107,MATCH($A26,Partidos!$A$4:$A$107,0)),$F26=INDEX(Partidos!$G$4:$G$107,MATCH($A26,Partidos!$A$4:$A$107,0))),Puntuacion!$B$9,IF(($E26-$F26)=(INDEX(Partidos!$F$4:$F$107,MATCH($A26,Partidos!$A$4:$A$107,0))-INDEX(Partidos!$G$4:$G$107,MATCH($A26,Partidos!$A$4:$A$107,0))),Puntuacion!$B$10,IF(AND($H26&lt;&gt;"",$H26=INDEX(Partidos!$K$4:$K$107,MATCH($A26,Partidos!$A$4:$A$107,0))),Puntuacion!$B$11,0)))))),"")</f>
        <v/>
      </c>
      <c r="H26" s="19">
        <f>IFERROR(INDEX(Papá!H$4:H$107,MATCH($A26,Papá!$A$4:$A$107,0)),"")</f>
        <v/>
      </c>
      <c r="I26" s="19">
        <f>IFERROR(INDEX(Partidos!$J$4:$J$107,MATCH($A26,Partidos!$A$4:$A$107,0)),"")</f>
        <v/>
      </c>
      <c r="J26" s="16">
        <f>IF(AND(INDEX(Partidos!$J$4:$J$107,MATCH($A26,Partidos!$A$4:$A$107,0))&lt;&gt;"Grupos",INDEX(Partidos!$H$4:$H$107,MATCH($A26,Partidos!$A$4:$A$107,0))="Finalizado",$H26&lt;&gt;"",$H26=INDEX(Partidos!$K$4:$K$107,MATCH($A26,Partidos!$A$4:$A$107,0))),1,0)</f>
        <v/>
      </c>
    </row>
    <row r="27">
      <c r="A27" s="24" t="n">
        <v>8</v>
      </c>
      <c r="B27" s="19">
        <f>IFERROR(INDEX(Partidos!$D$4:$D$107,MATCH($A27,Partidos!$A$4:$A$107,0)),"")</f>
        <v/>
      </c>
      <c r="C27" s="19">
        <f>IFERROR(INDEX(Partidos!$E$4:$E$107,MATCH($A27,Partidos!$A$4:$A$107,0)),"")</f>
        <v/>
      </c>
      <c r="D27" s="24" t="inlineStr">
        <is>
          <t>Diego</t>
        </is>
      </c>
      <c r="E27" s="19">
        <f>IFERROR(INDEX(Diego!F$4:F$107,MATCH($A27,Diego!$A$4:$A$107,0)),"")</f>
        <v/>
      </c>
      <c r="F27" s="19">
        <f>IFERROR(INDEX(Diego!G$4:G$107,MATCH($A27,Diego!$A$4:$A$107,0)),"")</f>
        <v/>
      </c>
      <c r="G27" s="16">
        <f>IFERROR(IF(INDEX(Partidos!$H$4:$H$107,MATCH($A27,Partidos!$A$4:$A$107,0))&lt;&gt;"Finalizado","",IF(OR(NOT(ISNUMBER($E27)),NOT(ISNUMBER($F27))),"",IF(INDEX(Partidos!$J$4:$J$107,MATCH($A27,Partidos!$A$4:$A$107,0))="Grupos",IF(AND($E27=INDEX(Partidos!$F$4:$F$107,MATCH($A27,Partidos!$A$4:$A$107,0)),$F27=INDEX(Partidos!$G$4:$G$107,MATCH($A27,Partidos!$A$4:$A$107,0))),Puntuacion!$B$4,IF(($E27-$F27)=(INDEX(Partidos!$F$4:$F$107,MATCH($A27,Partidos!$A$4:$A$107,0))-INDEX(Partidos!$G$4:$G$107,MATCH($A27,Partidos!$A$4:$A$107,0))),Puntuacion!$B$5,IF(OR(AND($E27&gt;$F27,INDEX(Partidos!$F$4:$F$107,MATCH($A27,Partidos!$A$4:$A$107,0))&gt;INDEX(Partidos!$G$4:$G$107,MATCH($A27,Partidos!$A$4:$A$107,0))),AND($E27=$F27,INDEX(Partidos!$F$4:$F$107,MATCH($A27,Partidos!$A$4:$A$107,0))=INDEX(Partidos!$G$4:$G$107,MATCH($A27,Partidos!$A$4:$A$107,0))),AND($E27&lt;$F27,INDEX(Partidos!$F$4:$F$107,MATCH($A27,Partidos!$A$4:$A$107,0))&lt;INDEX(Partidos!$G$4:$G$107,MATCH($A27,Partidos!$A$4:$A$107,0)))),Puntuacion!$B$6,0))),IF(AND($E27=INDEX(Partidos!$F$4:$F$107,MATCH($A27,Partidos!$A$4:$A$107,0)),$F27=INDEX(Partidos!$G$4:$G$107,MATCH($A27,Partidos!$A$4:$A$107,0))),Puntuacion!$B$9,IF(($E27-$F27)=(INDEX(Partidos!$F$4:$F$107,MATCH($A27,Partidos!$A$4:$A$107,0))-INDEX(Partidos!$G$4:$G$107,MATCH($A27,Partidos!$A$4:$A$107,0))),Puntuacion!$B$10,IF(AND($H27&lt;&gt;"",$H27=INDEX(Partidos!$K$4:$K$107,MATCH($A27,Partidos!$A$4:$A$107,0))),Puntuacion!$B$11,0)))))),"")</f>
        <v/>
      </c>
      <c r="H27" s="19">
        <f>IFERROR(INDEX(Diego!H$4:H$107,MATCH($A27,Diego!$A$4:$A$107,0)),"")</f>
        <v/>
      </c>
      <c r="I27" s="19">
        <f>IFERROR(INDEX(Partidos!$J$4:$J$107,MATCH($A27,Partidos!$A$4:$A$107,0)),"")</f>
        <v/>
      </c>
      <c r="J27" s="16">
        <f>IF(AND(INDEX(Partidos!$J$4:$J$107,MATCH($A27,Partidos!$A$4:$A$107,0))&lt;&gt;"Grupos",INDEX(Partidos!$H$4:$H$107,MATCH($A27,Partidos!$A$4:$A$107,0))="Finalizado",$H27&lt;&gt;"",$H27=INDEX(Partidos!$K$4:$K$107,MATCH($A27,Partidos!$A$4:$A$107,0))),1,0)</f>
        <v/>
      </c>
    </row>
    <row r="28">
      <c r="A28" s="26" t="n">
        <v>9</v>
      </c>
      <c r="B28" s="19">
        <f>IFERROR(INDEX(Partidos!$D$4:$D$107,MATCH($A28,Partidos!$A$4:$A$107,0)),"")</f>
        <v/>
      </c>
      <c r="C28" s="19">
        <f>IFERROR(INDEX(Partidos!$E$4:$E$107,MATCH($A28,Partidos!$A$4:$A$107,0)),"")</f>
        <v/>
      </c>
      <c r="D28" s="26" t="inlineStr">
        <is>
          <t>Álvaro</t>
        </is>
      </c>
      <c r="E28" s="19">
        <f>IFERROR(INDEX(Álvaro!F$4:F$107,MATCH($A28,Álvaro!$A$4:$A$107,0)),"")</f>
        <v/>
      </c>
      <c r="F28" s="19">
        <f>IFERROR(INDEX(Álvaro!G$4:G$107,MATCH($A28,Álvaro!$A$4:$A$107,0)),"")</f>
        <v/>
      </c>
      <c r="G28" s="16">
        <f>IFERROR(IF(INDEX(Partidos!$H$4:$H$107,MATCH($A28,Partidos!$A$4:$A$107,0))&lt;&gt;"Finalizado","",IF(OR(NOT(ISNUMBER($E28)),NOT(ISNUMBER($F28))),"",IF(INDEX(Partidos!$J$4:$J$107,MATCH($A28,Partidos!$A$4:$A$107,0))="Grupos",IF(AND($E28=INDEX(Partidos!$F$4:$F$107,MATCH($A28,Partidos!$A$4:$A$107,0)),$F28=INDEX(Partidos!$G$4:$G$107,MATCH($A28,Partidos!$A$4:$A$107,0))),Puntuacion!$B$4,IF(($E28-$F28)=(INDEX(Partidos!$F$4:$F$107,MATCH($A28,Partidos!$A$4:$A$107,0))-INDEX(Partidos!$G$4:$G$107,MATCH($A28,Partidos!$A$4:$A$107,0))),Puntuacion!$B$5,IF(OR(AND($E28&gt;$F28,INDEX(Partidos!$F$4:$F$107,MATCH($A28,Partidos!$A$4:$A$107,0))&gt;INDEX(Partidos!$G$4:$G$107,MATCH($A28,Partidos!$A$4:$A$107,0))),AND($E28=$F28,INDEX(Partidos!$F$4:$F$107,MATCH($A28,Partidos!$A$4:$A$107,0))=INDEX(Partidos!$G$4:$G$107,MATCH($A28,Partidos!$A$4:$A$107,0))),AND($E28&lt;$F28,INDEX(Partidos!$F$4:$F$107,MATCH($A28,Partidos!$A$4:$A$107,0))&lt;INDEX(Partidos!$G$4:$G$107,MATCH($A28,Partidos!$A$4:$A$107,0)))),Puntuacion!$B$6,0))),IF(AND($E28=INDEX(Partidos!$F$4:$F$107,MATCH($A28,Partidos!$A$4:$A$107,0)),$F28=INDEX(Partidos!$G$4:$G$107,MATCH($A28,Partidos!$A$4:$A$107,0))),Puntuacion!$B$9,IF(($E28-$F28)=(INDEX(Partidos!$F$4:$F$107,MATCH($A28,Partidos!$A$4:$A$107,0))-INDEX(Partidos!$G$4:$G$107,MATCH($A28,Partidos!$A$4:$A$107,0))),Puntuacion!$B$10,IF(AND($H28&lt;&gt;"",$H28=INDEX(Partidos!$K$4:$K$107,MATCH($A28,Partidos!$A$4:$A$107,0))),Puntuacion!$B$11,0)))))),"")</f>
        <v/>
      </c>
      <c r="H28" s="19">
        <f>IFERROR(INDEX(Álvaro!H$4:H$107,MATCH($A28,Álvaro!$A$4:$A$107,0)),"")</f>
        <v/>
      </c>
      <c r="I28" s="19">
        <f>IFERROR(INDEX(Partidos!$J$4:$J$107,MATCH($A28,Partidos!$A$4:$A$107,0)),"")</f>
        <v/>
      </c>
      <c r="J28" s="16">
        <f>IF(AND(INDEX(Partidos!$J$4:$J$107,MATCH($A28,Partidos!$A$4:$A$107,0))&lt;&gt;"Grupos",INDEX(Partidos!$H$4:$H$107,MATCH($A28,Partidos!$A$4:$A$107,0))="Finalizado",$H28&lt;&gt;"",$H28=INDEX(Partidos!$K$4:$K$107,MATCH($A28,Partidos!$A$4:$A$107,0))),1,0)</f>
        <v/>
      </c>
    </row>
    <row r="29">
      <c r="A29" s="24" t="n">
        <v>9</v>
      </c>
      <c r="B29" s="19">
        <f>IFERROR(INDEX(Partidos!$D$4:$D$107,MATCH($A29,Partidos!$A$4:$A$107,0)),"")</f>
        <v/>
      </c>
      <c r="C29" s="19">
        <f>IFERROR(INDEX(Partidos!$E$4:$E$107,MATCH($A29,Partidos!$A$4:$A$107,0)),"")</f>
        <v/>
      </c>
      <c r="D29" s="24" t="inlineStr">
        <is>
          <t>Papá</t>
        </is>
      </c>
      <c r="E29" s="19">
        <f>IFERROR(INDEX(Papá!F$4:F$107,MATCH($A29,Papá!$A$4:$A$107,0)),"")</f>
        <v/>
      </c>
      <c r="F29" s="19">
        <f>IFERROR(INDEX(Papá!G$4:G$107,MATCH($A29,Papá!$A$4:$A$107,0)),"")</f>
        <v/>
      </c>
      <c r="G29" s="16">
        <f>IFERROR(IF(INDEX(Partidos!$H$4:$H$107,MATCH($A29,Partidos!$A$4:$A$107,0))&lt;&gt;"Finalizado","",IF(OR(NOT(ISNUMBER($E29)),NOT(ISNUMBER($F29))),"",IF(INDEX(Partidos!$J$4:$J$107,MATCH($A29,Partidos!$A$4:$A$107,0))="Grupos",IF(AND($E29=INDEX(Partidos!$F$4:$F$107,MATCH($A29,Partidos!$A$4:$A$107,0)),$F29=INDEX(Partidos!$G$4:$G$107,MATCH($A29,Partidos!$A$4:$A$107,0))),Puntuacion!$B$4,IF(($E29-$F29)=(INDEX(Partidos!$F$4:$F$107,MATCH($A29,Partidos!$A$4:$A$107,0))-INDEX(Partidos!$G$4:$G$107,MATCH($A29,Partidos!$A$4:$A$107,0))),Puntuacion!$B$5,IF(OR(AND($E29&gt;$F29,INDEX(Partidos!$F$4:$F$107,MATCH($A29,Partidos!$A$4:$A$107,0))&gt;INDEX(Partidos!$G$4:$G$107,MATCH($A29,Partidos!$A$4:$A$107,0))),AND($E29=$F29,INDEX(Partidos!$F$4:$F$107,MATCH($A29,Partidos!$A$4:$A$107,0))=INDEX(Partidos!$G$4:$G$107,MATCH($A29,Partidos!$A$4:$A$107,0))),AND($E29&lt;$F29,INDEX(Partidos!$F$4:$F$107,MATCH($A29,Partidos!$A$4:$A$107,0))&lt;INDEX(Partidos!$G$4:$G$107,MATCH($A29,Partidos!$A$4:$A$107,0)))),Puntuacion!$B$6,0))),IF(AND($E29=INDEX(Partidos!$F$4:$F$107,MATCH($A29,Partidos!$A$4:$A$107,0)),$F29=INDEX(Partidos!$G$4:$G$107,MATCH($A29,Partidos!$A$4:$A$107,0))),Puntuacion!$B$9,IF(($E29-$F29)=(INDEX(Partidos!$F$4:$F$107,MATCH($A29,Partidos!$A$4:$A$107,0))-INDEX(Partidos!$G$4:$G$107,MATCH($A29,Partidos!$A$4:$A$107,0))),Puntuacion!$B$10,IF(AND($H29&lt;&gt;"",$H29=INDEX(Partidos!$K$4:$K$107,MATCH($A29,Partidos!$A$4:$A$107,0))),Puntuacion!$B$11,0)))))),"")</f>
        <v/>
      </c>
      <c r="H29" s="19">
        <f>IFERROR(INDEX(Papá!H$4:H$107,MATCH($A29,Papá!$A$4:$A$107,0)),"")</f>
        <v/>
      </c>
      <c r="I29" s="19">
        <f>IFERROR(INDEX(Partidos!$J$4:$J$107,MATCH($A29,Partidos!$A$4:$A$107,0)),"")</f>
        <v/>
      </c>
      <c r="J29" s="16">
        <f>IF(AND(INDEX(Partidos!$J$4:$J$107,MATCH($A29,Partidos!$A$4:$A$107,0))&lt;&gt;"Grupos",INDEX(Partidos!$H$4:$H$107,MATCH($A29,Partidos!$A$4:$A$107,0))="Finalizado",$H29&lt;&gt;"",$H29=INDEX(Partidos!$K$4:$K$107,MATCH($A29,Partidos!$A$4:$A$107,0))),1,0)</f>
        <v/>
      </c>
    </row>
    <row r="30">
      <c r="A30" s="26" t="n">
        <v>9</v>
      </c>
      <c r="B30" s="19">
        <f>IFERROR(INDEX(Partidos!$D$4:$D$107,MATCH($A30,Partidos!$A$4:$A$107,0)),"")</f>
        <v/>
      </c>
      <c r="C30" s="19">
        <f>IFERROR(INDEX(Partidos!$E$4:$E$107,MATCH($A30,Partidos!$A$4:$A$107,0)),"")</f>
        <v/>
      </c>
      <c r="D30" s="26" t="inlineStr">
        <is>
          <t>Diego</t>
        </is>
      </c>
      <c r="E30" s="19">
        <f>IFERROR(INDEX(Diego!F$4:F$107,MATCH($A30,Diego!$A$4:$A$107,0)),"")</f>
        <v/>
      </c>
      <c r="F30" s="19">
        <f>IFERROR(INDEX(Diego!G$4:G$107,MATCH($A30,Diego!$A$4:$A$107,0)),"")</f>
        <v/>
      </c>
      <c r="G30" s="16">
        <f>IFERROR(IF(INDEX(Partidos!$H$4:$H$107,MATCH($A30,Partidos!$A$4:$A$107,0))&lt;&gt;"Finalizado","",IF(OR(NOT(ISNUMBER($E30)),NOT(ISNUMBER($F30))),"",IF(INDEX(Partidos!$J$4:$J$107,MATCH($A30,Partidos!$A$4:$A$107,0))="Grupos",IF(AND($E30=INDEX(Partidos!$F$4:$F$107,MATCH($A30,Partidos!$A$4:$A$107,0)),$F30=INDEX(Partidos!$G$4:$G$107,MATCH($A30,Partidos!$A$4:$A$107,0))),Puntuacion!$B$4,IF(($E30-$F30)=(INDEX(Partidos!$F$4:$F$107,MATCH($A30,Partidos!$A$4:$A$107,0))-INDEX(Partidos!$G$4:$G$107,MATCH($A30,Partidos!$A$4:$A$107,0))),Puntuacion!$B$5,IF(OR(AND($E30&gt;$F30,INDEX(Partidos!$F$4:$F$107,MATCH($A30,Partidos!$A$4:$A$107,0))&gt;INDEX(Partidos!$G$4:$G$107,MATCH($A30,Partidos!$A$4:$A$107,0))),AND($E30=$F30,INDEX(Partidos!$F$4:$F$107,MATCH($A30,Partidos!$A$4:$A$107,0))=INDEX(Partidos!$G$4:$G$107,MATCH($A30,Partidos!$A$4:$A$107,0))),AND($E30&lt;$F30,INDEX(Partidos!$F$4:$F$107,MATCH($A30,Partidos!$A$4:$A$107,0))&lt;INDEX(Partidos!$G$4:$G$107,MATCH($A30,Partidos!$A$4:$A$107,0)))),Puntuacion!$B$6,0))),IF(AND($E30=INDEX(Partidos!$F$4:$F$107,MATCH($A30,Partidos!$A$4:$A$107,0)),$F30=INDEX(Partidos!$G$4:$G$107,MATCH($A30,Partidos!$A$4:$A$107,0))),Puntuacion!$B$9,IF(($E30-$F30)=(INDEX(Partidos!$F$4:$F$107,MATCH($A30,Partidos!$A$4:$A$107,0))-INDEX(Partidos!$G$4:$G$107,MATCH($A30,Partidos!$A$4:$A$107,0))),Puntuacion!$B$10,IF(AND($H30&lt;&gt;"",$H30=INDEX(Partidos!$K$4:$K$107,MATCH($A30,Partidos!$A$4:$A$107,0))),Puntuacion!$B$11,0)))))),"")</f>
        <v/>
      </c>
      <c r="H30" s="19">
        <f>IFERROR(INDEX(Diego!H$4:H$107,MATCH($A30,Diego!$A$4:$A$107,0)),"")</f>
        <v/>
      </c>
      <c r="I30" s="19">
        <f>IFERROR(INDEX(Partidos!$J$4:$J$107,MATCH($A30,Partidos!$A$4:$A$107,0)),"")</f>
        <v/>
      </c>
      <c r="J30" s="16">
        <f>IF(AND(INDEX(Partidos!$J$4:$J$107,MATCH($A30,Partidos!$A$4:$A$107,0))&lt;&gt;"Grupos",INDEX(Partidos!$H$4:$H$107,MATCH($A30,Partidos!$A$4:$A$107,0))="Finalizado",$H30&lt;&gt;"",$H30=INDEX(Partidos!$K$4:$K$107,MATCH($A30,Partidos!$A$4:$A$107,0))),1,0)</f>
        <v/>
      </c>
    </row>
    <row r="31">
      <c r="A31" s="24" t="n">
        <v>10</v>
      </c>
      <c r="B31" s="19">
        <f>IFERROR(INDEX(Partidos!$D$4:$D$107,MATCH($A31,Partidos!$A$4:$A$107,0)),"")</f>
        <v/>
      </c>
      <c r="C31" s="19">
        <f>IFERROR(INDEX(Partidos!$E$4:$E$107,MATCH($A31,Partidos!$A$4:$A$107,0)),"")</f>
        <v/>
      </c>
      <c r="D31" s="24" t="inlineStr">
        <is>
          <t>Álvaro</t>
        </is>
      </c>
      <c r="E31" s="19">
        <f>IFERROR(INDEX(Álvaro!F$4:F$107,MATCH($A31,Álvaro!$A$4:$A$107,0)),"")</f>
        <v/>
      </c>
      <c r="F31" s="19">
        <f>IFERROR(INDEX(Álvaro!G$4:G$107,MATCH($A31,Álvaro!$A$4:$A$107,0)),"")</f>
        <v/>
      </c>
      <c r="G31" s="16">
        <f>IFERROR(IF(INDEX(Partidos!$H$4:$H$107,MATCH($A31,Partidos!$A$4:$A$107,0))&lt;&gt;"Finalizado","",IF(OR(NOT(ISNUMBER($E31)),NOT(ISNUMBER($F31))),"",IF(INDEX(Partidos!$J$4:$J$107,MATCH($A31,Partidos!$A$4:$A$107,0))="Grupos",IF(AND($E31=INDEX(Partidos!$F$4:$F$107,MATCH($A31,Partidos!$A$4:$A$107,0)),$F31=INDEX(Partidos!$G$4:$G$107,MATCH($A31,Partidos!$A$4:$A$107,0))),Puntuacion!$B$4,IF(($E31-$F31)=(INDEX(Partidos!$F$4:$F$107,MATCH($A31,Partidos!$A$4:$A$107,0))-INDEX(Partidos!$G$4:$G$107,MATCH($A31,Partidos!$A$4:$A$107,0))),Puntuacion!$B$5,IF(OR(AND($E31&gt;$F31,INDEX(Partidos!$F$4:$F$107,MATCH($A31,Partidos!$A$4:$A$107,0))&gt;INDEX(Partidos!$G$4:$G$107,MATCH($A31,Partidos!$A$4:$A$107,0))),AND($E31=$F31,INDEX(Partidos!$F$4:$F$107,MATCH($A31,Partidos!$A$4:$A$107,0))=INDEX(Partidos!$G$4:$G$107,MATCH($A31,Partidos!$A$4:$A$107,0))),AND($E31&lt;$F31,INDEX(Partidos!$F$4:$F$107,MATCH($A31,Partidos!$A$4:$A$107,0))&lt;INDEX(Partidos!$G$4:$G$107,MATCH($A31,Partidos!$A$4:$A$107,0)))),Puntuacion!$B$6,0))),IF(AND($E31=INDEX(Partidos!$F$4:$F$107,MATCH($A31,Partidos!$A$4:$A$107,0)),$F31=INDEX(Partidos!$G$4:$G$107,MATCH($A31,Partidos!$A$4:$A$107,0))),Puntuacion!$B$9,IF(($E31-$F31)=(INDEX(Partidos!$F$4:$F$107,MATCH($A31,Partidos!$A$4:$A$107,0))-INDEX(Partidos!$G$4:$G$107,MATCH($A31,Partidos!$A$4:$A$107,0))),Puntuacion!$B$10,IF(AND($H31&lt;&gt;"",$H31=INDEX(Partidos!$K$4:$K$107,MATCH($A31,Partidos!$A$4:$A$107,0))),Puntuacion!$B$11,0)))))),"")</f>
        <v/>
      </c>
      <c r="H31" s="19">
        <f>IFERROR(INDEX(Álvaro!H$4:H$107,MATCH($A31,Álvaro!$A$4:$A$107,0)),"")</f>
        <v/>
      </c>
      <c r="I31" s="19">
        <f>IFERROR(INDEX(Partidos!$J$4:$J$107,MATCH($A31,Partidos!$A$4:$A$107,0)),"")</f>
        <v/>
      </c>
      <c r="J31" s="16">
        <f>IF(AND(INDEX(Partidos!$J$4:$J$107,MATCH($A31,Partidos!$A$4:$A$107,0))&lt;&gt;"Grupos",INDEX(Partidos!$H$4:$H$107,MATCH($A31,Partidos!$A$4:$A$107,0))="Finalizado",$H31&lt;&gt;"",$H31=INDEX(Partidos!$K$4:$K$107,MATCH($A31,Partidos!$A$4:$A$107,0))),1,0)</f>
        <v/>
      </c>
    </row>
    <row r="32">
      <c r="A32" s="26" t="n">
        <v>10</v>
      </c>
      <c r="B32" s="19">
        <f>IFERROR(INDEX(Partidos!$D$4:$D$107,MATCH($A32,Partidos!$A$4:$A$107,0)),"")</f>
        <v/>
      </c>
      <c r="C32" s="19">
        <f>IFERROR(INDEX(Partidos!$E$4:$E$107,MATCH($A32,Partidos!$A$4:$A$107,0)),"")</f>
        <v/>
      </c>
      <c r="D32" s="26" t="inlineStr">
        <is>
          <t>Papá</t>
        </is>
      </c>
      <c r="E32" s="19">
        <f>IFERROR(INDEX(Papá!F$4:F$107,MATCH($A32,Papá!$A$4:$A$107,0)),"")</f>
        <v/>
      </c>
      <c r="F32" s="19">
        <f>IFERROR(INDEX(Papá!G$4:G$107,MATCH($A32,Papá!$A$4:$A$107,0)),"")</f>
        <v/>
      </c>
      <c r="G32" s="16">
        <f>IFERROR(IF(INDEX(Partidos!$H$4:$H$107,MATCH($A32,Partidos!$A$4:$A$107,0))&lt;&gt;"Finalizado","",IF(OR(NOT(ISNUMBER($E32)),NOT(ISNUMBER($F32))),"",IF(INDEX(Partidos!$J$4:$J$107,MATCH($A32,Partidos!$A$4:$A$107,0))="Grupos",IF(AND($E32=INDEX(Partidos!$F$4:$F$107,MATCH($A32,Partidos!$A$4:$A$107,0)),$F32=INDEX(Partidos!$G$4:$G$107,MATCH($A32,Partidos!$A$4:$A$107,0))),Puntuacion!$B$4,IF(($E32-$F32)=(INDEX(Partidos!$F$4:$F$107,MATCH($A32,Partidos!$A$4:$A$107,0))-INDEX(Partidos!$G$4:$G$107,MATCH($A32,Partidos!$A$4:$A$107,0))),Puntuacion!$B$5,IF(OR(AND($E32&gt;$F32,INDEX(Partidos!$F$4:$F$107,MATCH($A32,Partidos!$A$4:$A$107,0))&gt;INDEX(Partidos!$G$4:$G$107,MATCH($A32,Partidos!$A$4:$A$107,0))),AND($E32=$F32,INDEX(Partidos!$F$4:$F$107,MATCH($A32,Partidos!$A$4:$A$107,0))=INDEX(Partidos!$G$4:$G$107,MATCH($A32,Partidos!$A$4:$A$107,0))),AND($E32&lt;$F32,INDEX(Partidos!$F$4:$F$107,MATCH($A32,Partidos!$A$4:$A$107,0))&lt;INDEX(Partidos!$G$4:$G$107,MATCH($A32,Partidos!$A$4:$A$107,0)))),Puntuacion!$B$6,0))),IF(AND($E32=INDEX(Partidos!$F$4:$F$107,MATCH($A32,Partidos!$A$4:$A$107,0)),$F32=INDEX(Partidos!$G$4:$G$107,MATCH($A32,Partidos!$A$4:$A$107,0))),Puntuacion!$B$9,IF(($E32-$F32)=(INDEX(Partidos!$F$4:$F$107,MATCH($A32,Partidos!$A$4:$A$107,0))-INDEX(Partidos!$G$4:$G$107,MATCH($A32,Partidos!$A$4:$A$107,0))),Puntuacion!$B$10,IF(AND($H32&lt;&gt;"",$H32=INDEX(Partidos!$K$4:$K$107,MATCH($A32,Partidos!$A$4:$A$107,0))),Puntuacion!$B$11,0)))))),"")</f>
        <v/>
      </c>
      <c r="H32" s="19">
        <f>IFERROR(INDEX(Papá!H$4:H$107,MATCH($A32,Papá!$A$4:$A$107,0)),"")</f>
        <v/>
      </c>
      <c r="I32" s="19">
        <f>IFERROR(INDEX(Partidos!$J$4:$J$107,MATCH($A32,Partidos!$A$4:$A$107,0)),"")</f>
        <v/>
      </c>
      <c r="J32" s="16">
        <f>IF(AND(INDEX(Partidos!$J$4:$J$107,MATCH($A32,Partidos!$A$4:$A$107,0))&lt;&gt;"Grupos",INDEX(Partidos!$H$4:$H$107,MATCH($A32,Partidos!$A$4:$A$107,0))="Finalizado",$H32&lt;&gt;"",$H32=INDEX(Partidos!$K$4:$K$107,MATCH($A32,Partidos!$A$4:$A$107,0))),1,0)</f>
        <v/>
      </c>
    </row>
    <row r="33">
      <c r="A33" s="24" t="n">
        <v>10</v>
      </c>
      <c r="B33" s="19">
        <f>IFERROR(INDEX(Partidos!$D$4:$D$107,MATCH($A33,Partidos!$A$4:$A$107,0)),"")</f>
        <v/>
      </c>
      <c r="C33" s="19">
        <f>IFERROR(INDEX(Partidos!$E$4:$E$107,MATCH($A33,Partidos!$A$4:$A$107,0)),"")</f>
        <v/>
      </c>
      <c r="D33" s="24" t="inlineStr">
        <is>
          <t>Diego</t>
        </is>
      </c>
      <c r="E33" s="19">
        <f>IFERROR(INDEX(Diego!F$4:F$107,MATCH($A33,Diego!$A$4:$A$107,0)),"")</f>
        <v/>
      </c>
      <c r="F33" s="19">
        <f>IFERROR(INDEX(Diego!G$4:G$107,MATCH($A33,Diego!$A$4:$A$107,0)),"")</f>
        <v/>
      </c>
      <c r="G33" s="16">
        <f>IFERROR(IF(INDEX(Partidos!$H$4:$H$107,MATCH($A33,Partidos!$A$4:$A$107,0))&lt;&gt;"Finalizado","",IF(OR(NOT(ISNUMBER($E33)),NOT(ISNUMBER($F33))),"",IF(INDEX(Partidos!$J$4:$J$107,MATCH($A33,Partidos!$A$4:$A$107,0))="Grupos",IF(AND($E33=INDEX(Partidos!$F$4:$F$107,MATCH($A33,Partidos!$A$4:$A$107,0)),$F33=INDEX(Partidos!$G$4:$G$107,MATCH($A33,Partidos!$A$4:$A$107,0))),Puntuacion!$B$4,IF(($E33-$F33)=(INDEX(Partidos!$F$4:$F$107,MATCH($A33,Partidos!$A$4:$A$107,0))-INDEX(Partidos!$G$4:$G$107,MATCH($A33,Partidos!$A$4:$A$107,0))),Puntuacion!$B$5,IF(OR(AND($E33&gt;$F33,INDEX(Partidos!$F$4:$F$107,MATCH($A33,Partidos!$A$4:$A$107,0))&gt;INDEX(Partidos!$G$4:$G$107,MATCH($A33,Partidos!$A$4:$A$107,0))),AND($E33=$F33,INDEX(Partidos!$F$4:$F$107,MATCH($A33,Partidos!$A$4:$A$107,0))=INDEX(Partidos!$G$4:$G$107,MATCH($A33,Partidos!$A$4:$A$107,0))),AND($E33&lt;$F33,INDEX(Partidos!$F$4:$F$107,MATCH($A33,Partidos!$A$4:$A$107,0))&lt;INDEX(Partidos!$G$4:$G$107,MATCH($A33,Partidos!$A$4:$A$107,0)))),Puntuacion!$B$6,0))),IF(AND($E33=INDEX(Partidos!$F$4:$F$107,MATCH($A33,Partidos!$A$4:$A$107,0)),$F33=INDEX(Partidos!$G$4:$G$107,MATCH($A33,Partidos!$A$4:$A$107,0))),Puntuacion!$B$9,IF(($E33-$F33)=(INDEX(Partidos!$F$4:$F$107,MATCH($A33,Partidos!$A$4:$A$107,0))-INDEX(Partidos!$G$4:$G$107,MATCH($A33,Partidos!$A$4:$A$107,0))),Puntuacion!$B$10,IF(AND($H33&lt;&gt;"",$H33=INDEX(Partidos!$K$4:$K$107,MATCH($A33,Partidos!$A$4:$A$107,0))),Puntuacion!$B$11,0)))))),"")</f>
        <v/>
      </c>
      <c r="H33" s="19">
        <f>IFERROR(INDEX(Diego!H$4:H$107,MATCH($A33,Diego!$A$4:$A$107,0)),"")</f>
        <v/>
      </c>
      <c r="I33" s="19">
        <f>IFERROR(INDEX(Partidos!$J$4:$J$107,MATCH($A33,Partidos!$A$4:$A$107,0)),"")</f>
        <v/>
      </c>
      <c r="J33" s="16">
        <f>IF(AND(INDEX(Partidos!$J$4:$J$107,MATCH($A33,Partidos!$A$4:$A$107,0))&lt;&gt;"Grupos",INDEX(Partidos!$H$4:$H$107,MATCH($A33,Partidos!$A$4:$A$107,0))="Finalizado",$H33&lt;&gt;"",$H33=INDEX(Partidos!$K$4:$K$107,MATCH($A33,Partidos!$A$4:$A$107,0))),1,0)</f>
        <v/>
      </c>
    </row>
    <row r="34">
      <c r="A34" s="26" t="n">
        <v>11</v>
      </c>
      <c r="B34" s="19">
        <f>IFERROR(INDEX(Partidos!$D$4:$D$107,MATCH($A34,Partidos!$A$4:$A$107,0)),"")</f>
        <v/>
      </c>
      <c r="C34" s="19">
        <f>IFERROR(INDEX(Partidos!$E$4:$E$107,MATCH($A34,Partidos!$A$4:$A$107,0)),"")</f>
        <v/>
      </c>
      <c r="D34" s="26" t="inlineStr">
        <is>
          <t>Álvaro</t>
        </is>
      </c>
      <c r="E34" s="19">
        <f>IFERROR(INDEX(Álvaro!F$4:F$107,MATCH($A34,Álvaro!$A$4:$A$107,0)),"")</f>
        <v/>
      </c>
      <c r="F34" s="19">
        <f>IFERROR(INDEX(Álvaro!G$4:G$107,MATCH($A34,Álvaro!$A$4:$A$107,0)),"")</f>
        <v/>
      </c>
      <c r="G34" s="16">
        <f>IFERROR(IF(INDEX(Partidos!$H$4:$H$107,MATCH($A34,Partidos!$A$4:$A$107,0))&lt;&gt;"Finalizado","",IF(OR(NOT(ISNUMBER($E34)),NOT(ISNUMBER($F34))),"",IF(INDEX(Partidos!$J$4:$J$107,MATCH($A34,Partidos!$A$4:$A$107,0))="Grupos",IF(AND($E34=INDEX(Partidos!$F$4:$F$107,MATCH($A34,Partidos!$A$4:$A$107,0)),$F34=INDEX(Partidos!$G$4:$G$107,MATCH($A34,Partidos!$A$4:$A$107,0))),Puntuacion!$B$4,IF(($E34-$F34)=(INDEX(Partidos!$F$4:$F$107,MATCH($A34,Partidos!$A$4:$A$107,0))-INDEX(Partidos!$G$4:$G$107,MATCH($A34,Partidos!$A$4:$A$107,0))),Puntuacion!$B$5,IF(OR(AND($E34&gt;$F34,INDEX(Partidos!$F$4:$F$107,MATCH($A34,Partidos!$A$4:$A$107,0))&gt;INDEX(Partidos!$G$4:$G$107,MATCH($A34,Partidos!$A$4:$A$107,0))),AND($E34=$F34,INDEX(Partidos!$F$4:$F$107,MATCH($A34,Partidos!$A$4:$A$107,0))=INDEX(Partidos!$G$4:$G$107,MATCH($A34,Partidos!$A$4:$A$107,0))),AND($E34&lt;$F34,INDEX(Partidos!$F$4:$F$107,MATCH($A34,Partidos!$A$4:$A$107,0))&lt;INDEX(Partidos!$G$4:$G$107,MATCH($A34,Partidos!$A$4:$A$107,0)))),Puntuacion!$B$6,0))),IF(AND($E34=INDEX(Partidos!$F$4:$F$107,MATCH($A34,Partidos!$A$4:$A$107,0)),$F34=INDEX(Partidos!$G$4:$G$107,MATCH($A34,Partidos!$A$4:$A$107,0))),Puntuacion!$B$9,IF(($E34-$F34)=(INDEX(Partidos!$F$4:$F$107,MATCH($A34,Partidos!$A$4:$A$107,0))-INDEX(Partidos!$G$4:$G$107,MATCH($A34,Partidos!$A$4:$A$107,0))),Puntuacion!$B$10,IF(AND($H34&lt;&gt;"",$H34=INDEX(Partidos!$K$4:$K$107,MATCH($A34,Partidos!$A$4:$A$107,0))),Puntuacion!$B$11,0)))))),"")</f>
        <v/>
      </c>
      <c r="H34" s="19">
        <f>IFERROR(INDEX(Álvaro!H$4:H$107,MATCH($A34,Álvaro!$A$4:$A$107,0)),"")</f>
        <v/>
      </c>
      <c r="I34" s="19">
        <f>IFERROR(INDEX(Partidos!$J$4:$J$107,MATCH($A34,Partidos!$A$4:$A$107,0)),"")</f>
        <v/>
      </c>
      <c r="J34" s="16">
        <f>IF(AND(INDEX(Partidos!$J$4:$J$107,MATCH($A34,Partidos!$A$4:$A$107,0))&lt;&gt;"Grupos",INDEX(Partidos!$H$4:$H$107,MATCH($A34,Partidos!$A$4:$A$107,0))="Finalizado",$H34&lt;&gt;"",$H34=INDEX(Partidos!$K$4:$K$107,MATCH($A34,Partidos!$A$4:$A$107,0))),1,0)</f>
        <v/>
      </c>
    </row>
    <row r="35">
      <c r="A35" s="24" t="n">
        <v>11</v>
      </c>
      <c r="B35" s="19">
        <f>IFERROR(INDEX(Partidos!$D$4:$D$107,MATCH($A35,Partidos!$A$4:$A$107,0)),"")</f>
        <v/>
      </c>
      <c r="C35" s="19">
        <f>IFERROR(INDEX(Partidos!$E$4:$E$107,MATCH($A35,Partidos!$A$4:$A$107,0)),"")</f>
        <v/>
      </c>
      <c r="D35" s="24" t="inlineStr">
        <is>
          <t>Papá</t>
        </is>
      </c>
      <c r="E35" s="19">
        <f>IFERROR(INDEX(Papá!F$4:F$107,MATCH($A35,Papá!$A$4:$A$107,0)),"")</f>
        <v/>
      </c>
      <c r="F35" s="19">
        <f>IFERROR(INDEX(Papá!G$4:G$107,MATCH($A35,Papá!$A$4:$A$107,0)),"")</f>
        <v/>
      </c>
      <c r="G35" s="16">
        <f>IFERROR(IF(INDEX(Partidos!$H$4:$H$107,MATCH($A35,Partidos!$A$4:$A$107,0))&lt;&gt;"Finalizado","",IF(OR(NOT(ISNUMBER($E35)),NOT(ISNUMBER($F35))),"",IF(INDEX(Partidos!$J$4:$J$107,MATCH($A35,Partidos!$A$4:$A$107,0))="Grupos",IF(AND($E35=INDEX(Partidos!$F$4:$F$107,MATCH($A35,Partidos!$A$4:$A$107,0)),$F35=INDEX(Partidos!$G$4:$G$107,MATCH($A35,Partidos!$A$4:$A$107,0))),Puntuacion!$B$4,IF(($E35-$F35)=(INDEX(Partidos!$F$4:$F$107,MATCH($A35,Partidos!$A$4:$A$107,0))-INDEX(Partidos!$G$4:$G$107,MATCH($A35,Partidos!$A$4:$A$107,0))),Puntuacion!$B$5,IF(OR(AND($E35&gt;$F35,INDEX(Partidos!$F$4:$F$107,MATCH($A35,Partidos!$A$4:$A$107,0))&gt;INDEX(Partidos!$G$4:$G$107,MATCH($A35,Partidos!$A$4:$A$107,0))),AND($E35=$F35,INDEX(Partidos!$F$4:$F$107,MATCH($A35,Partidos!$A$4:$A$107,0))=INDEX(Partidos!$G$4:$G$107,MATCH($A35,Partidos!$A$4:$A$107,0))),AND($E35&lt;$F35,INDEX(Partidos!$F$4:$F$107,MATCH($A35,Partidos!$A$4:$A$107,0))&lt;INDEX(Partidos!$G$4:$G$107,MATCH($A35,Partidos!$A$4:$A$107,0)))),Puntuacion!$B$6,0))),IF(AND($E35=INDEX(Partidos!$F$4:$F$107,MATCH($A35,Partidos!$A$4:$A$107,0)),$F35=INDEX(Partidos!$G$4:$G$107,MATCH($A35,Partidos!$A$4:$A$107,0))),Puntuacion!$B$9,IF(($E35-$F35)=(INDEX(Partidos!$F$4:$F$107,MATCH($A35,Partidos!$A$4:$A$107,0))-INDEX(Partidos!$G$4:$G$107,MATCH($A35,Partidos!$A$4:$A$107,0))),Puntuacion!$B$10,IF(AND($H35&lt;&gt;"",$H35=INDEX(Partidos!$K$4:$K$107,MATCH($A35,Partidos!$A$4:$A$107,0))),Puntuacion!$B$11,0)))))),"")</f>
        <v/>
      </c>
      <c r="H35" s="19">
        <f>IFERROR(INDEX(Papá!H$4:H$107,MATCH($A35,Papá!$A$4:$A$107,0)),"")</f>
        <v/>
      </c>
      <c r="I35" s="19">
        <f>IFERROR(INDEX(Partidos!$J$4:$J$107,MATCH($A35,Partidos!$A$4:$A$107,0)),"")</f>
        <v/>
      </c>
      <c r="J35" s="16">
        <f>IF(AND(INDEX(Partidos!$J$4:$J$107,MATCH($A35,Partidos!$A$4:$A$107,0))&lt;&gt;"Grupos",INDEX(Partidos!$H$4:$H$107,MATCH($A35,Partidos!$A$4:$A$107,0))="Finalizado",$H35&lt;&gt;"",$H35=INDEX(Partidos!$K$4:$K$107,MATCH($A35,Partidos!$A$4:$A$107,0))),1,0)</f>
        <v/>
      </c>
    </row>
    <row r="36">
      <c r="A36" s="26" t="n">
        <v>11</v>
      </c>
      <c r="B36" s="19">
        <f>IFERROR(INDEX(Partidos!$D$4:$D$107,MATCH($A36,Partidos!$A$4:$A$107,0)),"")</f>
        <v/>
      </c>
      <c r="C36" s="19">
        <f>IFERROR(INDEX(Partidos!$E$4:$E$107,MATCH($A36,Partidos!$A$4:$A$107,0)),"")</f>
        <v/>
      </c>
      <c r="D36" s="26" t="inlineStr">
        <is>
          <t>Diego</t>
        </is>
      </c>
      <c r="E36" s="19">
        <f>IFERROR(INDEX(Diego!F$4:F$107,MATCH($A36,Diego!$A$4:$A$107,0)),"")</f>
        <v/>
      </c>
      <c r="F36" s="19">
        <f>IFERROR(INDEX(Diego!G$4:G$107,MATCH($A36,Diego!$A$4:$A$107,0)),"")</f>
        <v/>
      </c>
      <c r="G36" s="16">
        <f>IFERROR(IF(INDEX(Partidos!$H$4:$H$107,MATCH($A36,Partidos!$A$4:$A$107,0))&lt;&gt;"Finalizado","",IF(OR(NOT(ISNUMBER($E36)),NOT(ISNUMBER($F36))),"",IF(INDEX(Partidos!$J$4:$J$107,MATCH($A36,Partidos!$A$4:$A$107,0))="Grupos",IF(AND($E36=INDEX(Partidos!$F$4:$F$107,MATCH($A36,Partidos!$A$4:$A$107,0)),$F36=INDEX(Partidos!$G$4:$G$107,MATCH($A36,Partidos!$A$4:$A$107,0))),Puntuacion!$B$4,IF(($E36-$F36)=(INDEX(Partidos!$F$4:$F$107,MATCH($A36,Partidos!$A$4:$A$107,0))-INDEX(Partidos!$G$4:$G$107,MATCH($A36,Partidos!$A$4:$A$107,0))),Puntuacion!$B$5,IF(OR(AND($E36&gt;$F36,INDEX(Partidos!$F$4:$F$107,MATCH($A36,Partidos!$A$4:$A$107,0))&gt;INDEX(Partidos!$G$4:$G$107,MATCH($A36,Partidos!$A$4:$A$107,0))),AND($E36=$F36,INDEX(Partidos!$F$4:$F$107,MATCH($A36,Partidos!$A$4:$A$107,0))=INDEX(Partidos!$G$4:$G$107,MATCH($A36,Partidos!$A$4:$A$107,0))),AND($E36&lt;$F36,INDEX(Partidos!$F$4:$F$107,MATCH($A36,Partidos!$A$4:$A$107,0))&lt;INDEX(Partidos!$G$4:$G$107,MATCH($A36,Partidos!$A$4:$A$107,0)))),Puntuacion!$B$6,0))),IF(AND($E36=INDEX(Partidos!$F$4:$F$107,MATCH($A36,Partidos!$A$4:$A$107,0)),$F36=INDEX(Partidos!$G$4:$G$107,MATCH($A36,Partidos!$A$4:$A$107,0))),Puntuacion!$B$9,IF(($E36-$F36)=(INDEX(Partidos!$F$4:$F$107,MATCH($A36,Partidos!$A$4:$A$107,0))-INDEX(Partidos!$G$4:$G$107,MATCH($A36,Partidos!$A$4:$A$107,0))),Puntuacion!$B$10,IF(AND($H36&lt;&gt;"",$H36=INDEX(Partidos!$K$4:$K$107,MATCH($A36,Partidos!$A$4:$A$107,0))),Puntuacion!$B$11,0)))))),"")</f>
        <v/>
      </c>
      <c r="H36" s="19">
        <f>IFERROR(INDEX(Diego!H$4:H$107,MATCH($A36,Diego!$A$4:$A$107,0)),"")</f>
        <v/>
      </c>
      <c r="I36" s="19">
        <f>IFERROR(INDEX(Partidos!$J$4:$J$107,MATCH($A36,Partidos!$A$4:$A$107,0)),"")</f>
        <v/>
      </c>
      <c r="J36" s="16">
        <f>IF(AND(INDEX(Partidos!$J$4:$J$107,MATCH($A36,Partidos!$A$4:$A$107,0))&lt;&gt;"Grupos",INDEX(Partidos!$H$4:$H$107,MATCH($A36,Partidos!$A$4:$A$107,0))="Finalizado",$H36&lt;&gt;"",$H36=INDEX(Partidos!$K$4:$K$107,MATCH($A36,Partidos!$A$4:$A$107,0))),1,0)</f>
        <v/>
      </c>
    </row>
    <row r="37">
      <c r="A37" s="24" t="n">
        <v>12</v>
      </c>
      <c r="B37" s="19">
        <f>IFERROR(INDEX(Partidos!$D$4:$D$107,MATCH($A37,Partidos!$A$4:$A$107,0)),"")</f>
        <v/>
      </c>
      <c r="C37" s="19">
        <f>IFERROR(INDEX(Partidos!$E$4:$E$107,MATCH($A37,Partidos!$A$4:$A$107,0)),"")</f>
        <v/>
      </c>
      <c r="D37" s="24" t="inlineStr">
        <is>
          <t>Álvaro</t>
        </is>
      </c>
      <c r="E37" s="19">
        <f>IFERROR(INDEX(Álvaro!F$4:F$107,MATCH($A37,Álvaro!$A$4:$A$107,0)),"")</f>
        <v/>
      </c>
      <c r="F37" s="19">
        <f>IFERROR(INDEX(Álvaro!G$4:G$107,MATCH($A37,Álvaro!$A$4:$A$107,0)),"")</f>
        <v/>
      </c>
      <c r="G37" s="16">
        <f>IFERROR(IF(INDEX(Partidos!$H$4:$H$107,MATCH($A37,Partidos!$A$4:$A$107,0))&lt;&gt;"Finalizado","",IF(OR(NOT(ISNUMBER($E37)),NOT(ISNUMBER($F37))),"",IF(INDEX(Partidos!$J$4:$J$107,MATCH($A37,Partidos!$A$4:$A$107,0))="Grupos",IF(AND($E37=INDEX(Partidos!$F$4:$F$107,MATCH($A37,Partidos!$A$4:$A$107,0)),$F37=INDEX(Partidos!$G$4:$G$107,MATCH($A37,Partidos!$A$4:$A$107,0))),Puntuacion!$B$4,IF(($E37-$F37)=(INDEX(Partidos!$F$4:$F$107,MATCH($A37,Partidos!$A$4:$A$107,0))-INDEX(Partidos!$G$4:$G$107,MATCH($A37,Partidos!$A$4:$A$107,0))),Puntuacion!$B$5,IF(OR(AND($E37&gt;$F37,INDEX(Partidos!$F$4:$F$107,MATCH($A37,Partidos!$A$4:$A$107,0))&gt;INDEX(Partidos!$G$4:$G$107,MATCH($A37,Partidos!$A$4:$A$107,0))),AND($E37=$F37,INDEX(Partidos!$F$4:$F$107,MATCH($A37,Partidos!$A$4:$A$107,0))=INDEX(Partidos!$G$4:$G$107,MATCH($A37,Partidos!$A$4:$A$107,0))),AND($E37&lt;$F37,INDEX(Partidos!$F$4:$F$107,MATCH($A37,Partidos!$A$4:$A$107,0))&lt;INDEX(Partidos!$G$4:$G$107,MATCH($A37,Partidos!$A$4:$A$107,0)))),Puntuacion!$B$6,0))),IF(AND($E37=INDEX(Partidos!$F$4:$F$107,MATCH($A37,Partidos!$A$4:$A$107,0)),$F37=INDEX(Partidos!$G$4:$G$107,MATCH($A37,Partidos!$A$4:$A$107,0))),Puntuacion!$B$9,IF(($E37-$F37)=(INDEX(Partidos!$F$4:$F$107,MATCH($A37,Partidos!$A$4:$A$107,0))-INDEX(Partidos!$G$4:$G$107,MATCH($A37,Partidos!$A$4:$A$107,0))),Puntuacion!$B$10,IF(AND($H37&lt;&gt;"",$H37=INDEX(Partidos!$K$4:$K$107,MATCH($A37,Partidos!$A$4:$A$107,0))),Puntuacion!$B$11,0)))))),"")</f>
        <v/>
      </c>
      <c r="H37" s="19">
        <f>IFERROR(INDEX(Álvaro!H$4:H$107,MATCH($A37,Álvaro!$A$4:$A$107,0)),"")</f>
        <v/>
      </c>
      <c r="I37" s="19">
        <f>IFERROR(INDEX(Partidos!$J$4:$J$107,MATCH($A37,Partidos!$A$4:$A$107,0)),"")</f>
        <v/>
      </c>
      <c r="J37" s="16">
        <f>IF(AND(INDEX(Partidos!$J$4:$J$107,MATCH($A37,Partidos!$A$4:$A$107,0))&lt;&gt;"Grupos",INDEX(Partidos!$H$4:$H$107,MATCH($A37,Partidos!$A$4:$A$107,0))="Finalizado",$H37&lt;&gt;"",$H37=INDEX(Partidos!$K$4:$K$107,MATCH($A37,Partidos!$A$4:$A$107,0))),1,0)</f>
        <v/>
      </c>
    </row>
    <row r="38">
      <c r="A38" s="26" t="n">
        <v>12</v>
      </c>
      <c r="B38" s="19">
        <f>IFERROR(INDEX(Partidos!$D$4:$D$107,MATCH($A38,Partidos!$A$4:$A$107,0)),"")</f>
        <v/>
      </c>
      <c r="C38" s="19">
        <f>IFERROR(INDEX(Partidos!$E$4:$E$107,MATCH($A38,Partidos!$A$4:$A$107,0)),"")</f>
        <v/>
      </c>
      <c r="D38" s="26" t="inlineStr">
        <is>
          <t>Papá</t>
        </is>
      </c>
      <c r="E38" s="19">
        <f>IFERROR(INDEX(Papá!F$4:F$107,MATCH($A38,Papá!$A$4:$A$107,0)),"")</f>
        <v/>
      </c>
      <c r="F38" s="19">
        <f>IFERROR(INDEX(Papá!G$4:G$107,MATCH($A38,Papá!$A$4:$A$107,0)),"")</f>
        <v/>
      </c>
      <c r="G38" s="16">
        <f>IFERROR(IF(INDEX(Partidos!$H$4:$H$107,MATCH($A38,Partidos!$A$4:$A$107,0))&lt;&gt;"Finalizado","",IF(OR(NOT(ISNUMBER($E38)),NOT(ISNUMBER($F38))),"",IF(INDEX(Partidos!$J$4:$J$107,MATCH($A38,Partidos!$A$4:$A$107,0))="Grupos",IF(AND($E38=INDEX(Partidos!$F$4:$F$107,MATCH($A38,Partidos!$A$4:$A$107,0)),$F38=INDEX(Partidos!$G$4:$G$107,MATCH($A38,Partidos!$A$4:$A$107,0))),Puntuacion!$B$4,IF(($E38-$F38)=(INDEX(Partidos!$F$4:$F$107,MATCH($A38,Partidos!$A$4:$A$107,0))-INDEX(Partidos!$G$4:$G$107,MATCH($A38,Partidos!$A$4:$A$107,0))),Puntuacion!$B$5,IF(OR(AND($E38&gt;$F38,INDEX(Partidos!$F$4:$F$107,MATCH($A38,Partidos!$A$4:$A$107,0))&gt;INDEX(Partidos!$G$4:$G$107,MATCH($A38,Partidos!$A$4:$A$107,0))),AND($E38=$F38,INDEX(Partidos!$F$4:$F$107,MATCH($A38,Partidos!$A$4:$A$107,0))=INDEX(Partidos!$G$4:$G$107,MATCH($A38,Partidos!$A$4:$A$107,0))),AND($E38&lt;$F38,INDEX(Partidos!$F$4:$F$107,MATCH($A38,Partidos!$A$4:$A$107,0))&lt;INDEX(Partidos!$G$4:$G$107,MATCH($A38,Partidos!$A$4:$A$107,0)))),Puntuacion!$B$6,0))),IF(AND($E38=INDEX(Partidos!$F$4:$F$107,MATCH($A38,Partidos!$A$4:$A$107,0)),$F38=INDEX(Partidos!$G$4:$G$107,MATCH($A38,Partidos!$A$4:$A$107,0))),Puntuacion!$B$9,IF(($E38-$F38)=(INDEX(Partidos!$F$4:$F$107,MATCH($A38,Partidos!$A$4:$A$107,0))-INDEX(Partidos!$G$4:$G$107,MATCH($A38,Partidos!$A$4:$A$107,0))),Puntuacion!$B$10,IF(AND($H38&lt;&gt;"",$H38=INDEX(Partidos!$K$4:$K$107,MATCH($A38,Partidos!$A$4:$A$107,0))),Puntuacion!$B$11,0)))))),"")</f>
        <v/>
      </c>
      <c r="H38" s="19">
        <f>IFERROR(INDEX(Papá!H$4:H$107,MATCH($A38,Papá!$A$4:$A$107,0)),"")</f>
        <v/>
      </c>
      <c r="I38" s="19">
        <f>IFERROR(INDEX(Partidos!$J$4:$J$107,MATCH($A38,Partidos!$A$4:$A$107,0)),"")</f>
        <v/>
      </c>
      <c r="J38" s="16">
        <f>IF(AND(INDEX(Partidos!$J$4:$J$107,MATCH($A38,Partidos!$A$4:$A$107,0))&lt;&gt;"Grupos",INDEX(Partidos!$H$4:$H$107,MATCH($A38,Partidos!$A$4:$A$107,0))="Finalizado",$H38&lt;&gt;"",$H38=INDEX(Partidos!$K$4:$K$107,MATCH($A38,Partidos!$A$4:$A$107,0))),1,0)</f>
        <v/>
      </c>
    </row>
    <row r="39">
      <c r="A39" s="24" t="n">
        <v>12</v>
      </c>
      <c r="B39" s="19">
        <f>IFERROR(INDEX(Partidos!$D$4:$D$107,MATCH($A39,Partidos!$A$4:$A$107,0)),"")</f>
        <v/>
      </c>
      <c r="C39" s="19">
        <f>IFERROR(INDEX(Partidos!$E$4:$E$107,MATCH($A39,Partidos!$A$4:$A$107,0)),"")</f>
        <v/>
      </c>
      <c r="D39" s="24" t="inlineStr">
        <is>
          <t>Diego</t>
        </is>
      </c>
      <c r="E39" s="19">
        <f>IFERROR(INDEX(Diego!F$4:F$107,MATCH($A39,Diego!$A$4:$A$107,0)),"")</f>
        <v/>
      </c>
      <c r="F39" s="19">
        <f>IFERROR(INDEX(Diego!G$4:G$107,MATCH($A39,Diego!$A$4:$A$107,0)),"")</f>
        <v/>
      </c>
      <c r="G39" s="16">
        <f>IFERROR(IF(INDEX(Partidos!$H$4:$H$107,MATCH($A39,Partidos!$A$4:$A$107,0))&lt;&gt;"Finalizado","",IF(OR(NOT(ISNUMBER($E39)),NOT(ISNUMBER($F39))),"",IF(INDEX(Partidos!$J$4:$J$107,MATCH($A39,Partidos!$A$4:$A$107,0))="Grupos",IF(AND($E39=INDEX(Partidos!$F$4:$F$107,MATCH($A39,Partidos!$A$4:$A$107,0)),$F39=INDEX(Partidos!$G$4:$G$107,MATCH($A39,Partidos!$A$4:$A$107,0))),Puntuacion!$B$4,IF(($E39-$F39)=(INDEX(Partidos!$F$4:$F$107,MATCH($A39,Partidos!$A$4:$A$107,0))-INDEX(Partidos!$G$4:$G$107,MATCH($A39,Partidos!$A$4:$A$107,0))),Puntuacion!$B$5,IF(OR(AND($E39&gt;$F39,INDEX(Partidos!$F$4:$F$107,MATCH($A39,Partidos!$A$4:$A$107,0))&gt;INDEX(Partidos!$G$4:$G$107,MATCH($A39,Partidos!$A$4:$A$107,0))),AND($E39=$F39,INDEX(Partidos!$F$4:$F$107,MATCH($A39,Partidos!$A$4:$A$107,0))=INDEX(Partidos!$G$4:$G$107,MATCH($A39,Partidos!$A$4:$A$107,0))),AND($E39&lt;$F39,INDEX(Partidos!$F$4:$F$107,MATCH($A39,Partidos!$A$4:$A$107,0))&lt;INDEX(Partidos!$G$4:$G$107,MATCH($A39,Partidos!$A$4:$A$107,0)))),Puntuacion!$B$6,0))),IF(AND($E39=INDEX(Partidos!$F$4:$F$107,MATCH($A39,Partidos!$A$4:$A$107,0)),$F39=INDEX(Partidos!$G$4:$G$107,MATCH($A39,Partidos!$A$4:$A$107,0))),Puntuacion!$B$9,IF(($E39-$F39)=(INDEX(Partidos!$F$4:$F$107,MATCH($A39,Partidos!$A$4:$A$107,0))-INDEX(Partidos!$G$4:$G$107,MATCH($A39,Partidos!$A$4:$A$107,0))),Puntuacion!$B$10,IF(AND($H39&lt;&gt;"",$H39=INDEX(Partidos!$K$4:$K$107,MATCH($A39,Partidos!$A$4:$A$107,0))),Puntuacion!$B$11,0)))))),"")</f>
        <v/>
      </c>
      <c r="H39" s="19">
        <f>IFERROR(INDEX(Diego!H$4:H$107,MATCH($A39,Diego!$A$4:$A$107,0)),"")</f>
        <v/>
      </c>
      <c r="I39" s="19">
        <f>IFERROR(INDEX(Partidos!$J$4:$J$107,MATCH($A39,Partidos!$A$4:$A$107,0)),"")</f>
        <v/>
      </c>
      <c r="J39" s="16">
        <f>IF(AND(INDEX(Partidos!$J$4:$J$107,MATCH($A39,Partidos!$A$4:$A$107,0))&lt;&gt;"Grupos",INDEX(Partidos!$H$4:$H$107,MATCH($A39,Partidos!$A$4:$A$107,0))="Finalizado",$H39&lt;&gt;"",$H39=INDEX(Partidos!$K$4:$K$107,MATCH($A39,Partidos!$A$4:$A$107,0))),1,0)</f>
        <v/>
      </c>
    </row>
    <row r="40">
      <c r="A40" s="26" t="n">
        <v>13</v>
      </c>
      <c r="B40" s="19">
        <f>IFERROR(INDEX(Partidos!$D$4:$D$107,MATCH($A40,Partidos!$A$4:$A$107,0)),"")</f>
        <v/>
      </c>
      <c r="C40" s="19">
        <f>IFERROR(INDEX(Partidos!$E$4:$E$107,MATCH($A40,Partidos!$A$4:$A$107,0)),"")</f>
        <v/>
      </c>
      <c r="D40" s="26" t="inlineStr">
        <is>
          <t>Álvaro</t>
        </is>
      </c>
      <c r="E40" s="19">
        <f>IFERROR(INDEX(Álvaro!F$4:F$107,MATCH($A40,Álvaro!$A$4:$A$107,0)),"")</f>
        <v/>
      </c>
      <c r="F40" s="19">
        <f>IFERROR(INDEX(Álvaro!G$4:G$107,MATCH($A40,Álvaro!$A$4:$A$107,0)),"")</f>
        <v/>
      </c>
      <c r="G40" s="16">
        <f>IFERROR(IF(INDEX(Partidos!$H$4:$H$107,MATCH($A40,Partidos!$A$4:$A$107,0))&lt;&gt;"Finalizado","",IF(OR(NOT(ISNUMBER($E40)),NOT(ISNUMBER($F40))),"",IF(INDEX(Partidos!$J$4:$J$107,MATCH($A40,Partidos!$A$4:$A$107,0))="Grupos",IF(AND($E40=INDEX(Partidos!$F$4:$F$107,MATCH($A40,Partidos!$A$4:$A$107,0)),$F40=INDEX(Partidos!$G$4:$G$107,MATCH($A40,Partidos!$A$4:$A$107,0))),Puntuacion!$B$4,IF(($E40-$F40)=(INDEX(Partidos!$F$4:$F$107,MATCH($A40,Partidos!$A$4:$A$107,0))-INDEX(Partidos!$G$4:$G$107,MATCH($A40,Partidos!$A$4:$A$107,0))),Puntuacion!$B$5,IF(OR(AND($E40&gt;$F40,INDEX(Partidos!$F$4:$F$107,MATCH($A40,Partidos!$A$4:$A$107,0))&gt;INDEX(Partidos!$G$4:$G$107,MATCH($A40,Partidos!$A$4:$A$107,0))),AND($E40=$F40,INDEX(Partidos!$F$4:$F$107,MATCH($A40,Partidos!$A$4:$A$107,0))=INDEX(Partidos!$G$4:$G$107,MATCH($A40,Partidos!$A$4:$A$107,0))),AND($E40&lt;$F40,INDEX(Partidos!$F$4:$F$107,MATCH($A40,Partidos!$A$4:$A$107,0))&lt;INDEX(Partidos!$G$4:$G$107,MATCH($A40,Partidos!$A$4:$A$107,0)))),Puntuacion!$B$6,0))),IF(AND($E40=INDEX(Partidos!$F$4:$F$107,MATCH($A40,Partidos!$A$4:$A$107,0)),$F40=INDEX(Partidos!$G$4:$G$107,MATCH($A40,Partidos!$A$4:$A$107,0))),Puntuacion!$B$9,IF(($E40-$F40)=(INDEX(Partidos!$F$4:$F$107,MATCH($A40,Partidos!$A$4:$A$107,0))-INDEX(Partidos!$G$4:$G$107,MATCH($A40,Partidos!$A$4:$A$107,0))),Puntuacion!$B$10,IF(AND($H40&lt;&gt;"",$H40=INDEX(Partidos!$K$4:$K$107,MATCH($A40,Partidos!$A$4:$A$107,0))),Puntuacion!$B$11,0)))))),"")</f>
        <v/>
      </c>
      <c r="H40" s="19">
        <f>IFERROR(INDEX(Álvaro!H$4:H$107,MATCH($A40,Álvaro!$A$4:$A$107,0)),"")</f>
        <v/>
      </c>
      <c r="I40" s="19">
        <f>IFERROR(INDEX(Partidos!$J$4:$J$107,MATCH($A40,Partidos!$A$4:$A$107,0)),"")</f>
        <v/>
      </c>
      <c r="J40" s="16">
        <f>IF(AND(INDEX(Partidos!$J$4:$J$107,MATCH($A40,Partidos!$A$4:$A$107,0))&lt;&gt;"Grupos",INDEX(Partidos!$H$4:$H$107,MATCH($A40,Partidos!$A$4:$A$107,0))="Finalizado",$H40&lt;&gt;"",$H40=INDEX(Partidos!$K$4:$K$107,MATCH($A40,Partidos!$A$4:$A$107,0))),1,0)</f>
        <v/>
      </c>
    </row>
    <row r="41">
      <c r="A41" s="24" t="n">
        <v>13</v>
      </c>
      <c r="B41" s="19">
        <f>IFERROR(INDEX(Partidos!$D$4:$D$107,MATCH($A41,Partidos!$A$4:$A$107,0)),"")</f>
        <v/>
      </c>
      <c r="C41" s="19">
        <f>IFERROR(INDEX(Partidos!$E$4:$E$107,MATCH($A41,Partidos!$A$4:$A$107,0)),"")</f>
        <v/>
      </c>
      <c r="D41" s="24" t="inlineStr">
        <is>
          <t>Papá</t>
        </is>
      </c>
      <c r="E41" s="19">
        <f>IFERROR(INDEX(Papá!F$4:F$107,MATCH($A41,Papá!$A$4:$A$107,0)),"")</f>
        <v/>
      </c>
      <c r="F41" s="19">
        <f>IFERROR(INDEX(Papá!G$4:G$107,MATCH($A41,Papá!$A$4:$A$107,0)),"")</f>
        <v/>
      </c>
      <c r="G41" s="16">
        <f>IFERROR(IF(INDEX(Partidos!$H$4:$H$107,MATCH($A41,Partidos!$A$4:$A$107,0))&lt;&gt;"Finalizado","",IF(OR(NOT(ISNUMBER($E41)),NOT(ISNUMBER($F41))),"",IF(INDEX(Partidos!$J$4:$J$107,MATCH($A41,Partidos!$A$4:$A$107,0))="Grupos",IF(AND($E41=INDEX(Partidos!$F$4:$F$107,MATCH($A41,Partidos!$A$4:$A$107,0)),$F41=INDEX(Partidos!$G$4:$G$107,MATCH($A41,Partidos!$A$4:$A$107,0))),Puntuacion!$B$4,IF(($E41-$F41)=(INDEX(Partidos!$F$4:$F$107,MATCH($A41,Partidos!$A$4:$A$107,0))-INDEX(Partidos!$G$4:$G$107,MATCH($A41,Partidos!$A$4:$A$107,0))),Puntuacion!$B$5,IF(OR(AND($E41&gt;$F41,INDEX(Partidos!$F$4:$F$107,MATCH($A41,Partidos!$A$4:$A$107,0))&gt;INDEX(Partidos!$G$4:$G$107,MATCH($A41,Partidos!$A$4:$A$107,0))),AND($E41=$F41,INDEX(Partidos!$F$4:$F$107,MATCH($A41,Partidos!$A$4:$A$107,0))=INDEX(Partidos!$G$4:$G$107,MATCH($A41,Partidos!$A$4:$A$107,0))),AND($E41&lt;$F41,INDEX(Partidos!$F$4:$F$107,MATCH($A41,Partidos!$A$4:$A$107,0))&lt;INDEX(Partidos!$G$4:$G$107,MATCH($A41,Partidos!$A$4:$A$107,0)))),Puntuacion!$B$6,0))),IF(AND($E41=INDEX(Partidos!$F$4:$F$107,MATCH($A41,Partidos!$A$4:$A$107,0)),$F41=INDEX(Partidos!$G$4:$G$107,MATCH($A41,Partidos!$A$4:$A$107,0))),Puntuacion!$B$9,IF(($E41-$F41)=(INDEX(Partidos!$F$4:$F$107,MATCH($A41,Partidos!$A$4:$A$107,0))-INDEX(Partidos!$G$4:$G$107,MATCH($A41,Partidos!$A$4:$A$107,0))),Puntuacion!$B$10,IF(AND($H41&lt;&gt;"",$H41=INDEX(Partidos!$K$4:$K$107,MATCH($A41,Partidos!$A$4:$A$107,0))),Puntuacion!$B$11,0)))))),"")</f>
        <v/>
      </c>
      <c r="H41" s="19">
        <f>IFERROR(INDEX(Papá!H$4:H$107,MATCH($A41,Papá!$A$4:$A$107,0)),"")</f>
        <v/>
      </c>
      <c r="I41" s="19">
        <f>IFERROR(INDEX(Partidos!$J$4:$J$107,MATCH($A41,Partidos!$A$4:$A$107,0)),"")</f>
        <v/>
      </c>
      <c r="J41" s="16">
        <f>IF(AND(INDEX(Partidos!$J$4:$J$107,MATCH($A41,Partidos!$A$4:$A$107,0))&lt;&gt;"Grupos",INDEX(Partidos!$H$4:$H$107,MATCH($A41,Partidos!$A$4:$A$107,0))="Finalizado",$H41&lt;&gt;"",$H41=INDEX(Partidos!$K$4:$K$107,MATCH($A41,Partidos!$A$4:$A$107,0))),1,0)</f>
        <v/>
      </c>
    </row>
    <row r="42">
      <c r="A42" s="26" t="n">
        <v>13</v>
      </c>
      <c r="B42" s="19">
        <f>IFERROR(INDEX(Partidos!$D$4:$D$107,MATCH($A42,Partidos!$A$4:$A$107,0)),"")</f>
        <v/>
      </c>
      <c r="C42" s="19">
        <f>IFERROR(INDEX(Partidos!$E$4:$E$107,MATCH($A42,Partidos!$A$4:$A$107,0)),"")</f>
        <v/>
      </c>
      <c r="D42" s="26" t="inlineStr">
        <is>
          <t>Diego</t>
        </is>
      </c>
      <c r="E42" s="19">
        <f>IFERROR(INDEX(Diego!F$4:F$107,MATCH($A42,Diego!$A$4:$A$107,0)),"")</f>
        <v/>
      </c>
      <c r="F42" s="19">
        <f>IFERROR(INDEX(Diego!G$4:G$107,MATCH($A42,Diego!$A$4:$A$107,0)),"")</f>
        <v/>
      </c>
      <c r="G42" s="16">
        <f>IFERROR(IF(INDEX(Partidos!$H$4:$H$107,MATCH($A42,Partidos!$A$4:$A$107,0))&lt;&gt;"Finalizado","",IF(OR(NOT(ISNUMBER($E42)),NOT(ISNUMBER($F42))),"",IF(INDEX(Partidos!$J$4:$J$107,MATCH($A42,Partidos!$A$4:$A$107,0))="Grupos",IF(AND($E42=INDEX(Partidos!$F$4:$F$107,MATCH($A42,Partidos!$A$4:$A$107,0)),$F42=INDEX(Partidos!$G$4:$G$107,MATCH($A42,Partidos!$A$4:$A$107,0))),Puntuacion!$B$4,IF(($E42-$F42)=(INDEX(Partidos!$F$4:$F$107,MATCH($A42,Partidos!$A$4:$A$107,0))-INDEX(Partidos!$G$4:$G$107,MATCH($A42,Partidos!$A$4:$A$107,0))),Puntuacion!$B$5,IF(OR(AND($E42&gt;$F42,INDEX(Partidos!$F$4:$F$107,MATCH($A42,Partidos!$A$4:$A$107,0))&gt;INDEX(Partidos!$G$4:$G$107,MATCH($A42,Partidos!$A$4:$A$107,0))),AND($E42=$F42,INDEX(Partidos!$F$4:$F$107,MATCH($A42,Partidos!$A$4:$A$107,0))=INDEX(Partidos!$G$4:$G$107,MATCH($A42,Partidos!$A$4:$A$107,0))),AND($E42&lt;$F42,INDEX(Partidos!$F$4:$F$107,MATCH($A42,Partidos!$A$4:$A$107,0))&lt;INDEX(Partidos!$G$4:$G$107,MATCH($A42,Partidos!$A$4:$A$107,0)))),Puntuacion!$B$6,0))),IF(AND($E42=INDEX(Partidos!$F$4:$F$107,MATCH($A42,Partidos!$A$4:$A$107,0)),$F42=INDEX(Partidos!$G$4:$G$107,MATCH($A42,Partidos!$A$4:$A$107,0))),Puntuacion!$B$9,IF(($E42-$F42)=(INDEX(Partidos!$F$4:$F$107,MATCH($A42,Partidos!$A$4:$A$107,0))-INDEX(Partidos!$G$4:$G$107,MATCH($A42,Partidos!$A$4:$A$107,0))),Puntuacion!$B$10,IF(AND($H42&lt;&gt;"",$H42=INDEX(Partidos!$K$4:$K$107,MATCH($A42,Partidos!$A$4:$A$107,0))),Puntuacion!$B$11,0)))))),"")</f>
        <v/>
      </c>
      <c r="H42" s="19">
        <f>IFERROR(INDEX(Diego!H$4:H$107,MATCH($A42,Diego!$A$4:$A$107,0)),"")</f>
        <v/>
      </c>
      <c r="I42" s="19">
        <f>IFERROR(INDEX(Partidos!$J$4:$J$107,MATCH($A42,Partidos!$A$4:$A$107,0)),"")</f>
        <v/>
      </c>
      <c r="J42" s="16">
        <f>IF(AND(INDEX(Partidos!$J$4:$J$107,MATCH($A42,Partidos!$A$4:$A$107,0))&lt;&gt;"Grupos",INDEX(Partidos!$H$4:$H$107,MATCH($A42,Partidos!$A$4:$A$107,0))="Finalizado",$H42&lt;&gt;"",$H42=INDEX(Partidos!$K$4:$K$107,MATCH($A42,Partidos!$A$4:$A$107,0))),1,0)</f>
        <v/>
      </c>
    </row>
    <row r="43">
      <c r="A43" s="24" t="n">
        <v>14</v>
      </c>
      <c r="B43" s="19">
        <f>IFERROR(INDEX(Partidos!$D$4:$D$107,MATCH($A43,Partidos!$A$4:$A$107,0)),"")</f>
        <v/>
      </c>
      <c r="C43" s="19">
        <f>IFERROR(INDEX(Partidos!$E$4:$E$107,MATCH($A43,Partidos!$A$4:$A$107,0)),"")</f>
        <v/>
      </c>
      <c r="D43" s="24" t="inlineStr">
        <is>
          <t>Álvaro</t>
        </is>
      </c>
      <c r="E43" s="19">
        <f>IFERROR(INDEX(Álvaro!F$4:F$107,MATCH($A43,Álvaro!$A$4:$A$107,0)),"")</f>
        <v/>
      </c>
      <c r="F43" s="19">
        <f>IFERROR(INDEX(Álvaro!G$4:G$107,MATCH($A43,Álvaro!$A$4:$A$107,0)),"")</f>
        <v/>
      </c>
      <c r="G43" s="16">
        <f>IFERROR(IF(INDEX(Partidos!$H$4:$H$107,MATCH($A43,Partidos!$A$4:$A$107,0))&lt;&gt;"Finalizado","",IF(OR(NOT(ISNUMBER($E43)),NOT(ISNUMBER($F43))),"",IF(INDEX(Partidos!$J$4:$J$107,MATCH($A43,Partidos!$A$4:$A$107,0))="Grupos",IF(AND($E43=INDEX(Partidos!$F$4:$F$107,MATCH($A43,Partidos!$A$4:$A$107,0)),$F43=INDEX(Partidos!$G$4:$G$107,MATCH($A43,Partidos!$A$4:$A$107,0))),Puntuacion!$B$4,IF(($E43-$F43)=(INDEX(Partidos!$F$4:$F$107,MATCH($A43,Partidos!$A$4:$A$107,0))-INDEX(Partidos!$G$4:$G$107,MATCH($A43,Partidos!$A$4:$A$107,0))),Puntuacion!$B$5,IF(OR(AND($E43&gt;$F43,INDEX(Partidos!$F$4:$F$107,MATCH($A43,Partidos!$A$4:$A$107,0))&gt;INDEX(Partidos!$G$4:$G$107,MATCH($A43,Partidos!$A$4:$A$107,0))),AND($E43=$F43,INDEX(Partidos!$F$4:$F$107,MATCH($A43,Partidos!$A$4:$A$107,0))=INDEX(Partidos!$G$4:$G$107,MATCH($A43,Partidos!$A$4:$A$107,0))),AND($E43&lt;$F43,INDEX(Partidos!$F$4:$F$107,MATCH($A43,Partidos!$A$4:$A$107,0))&lt;INDEX(Partidos!$G$4:$G$107,MATCH($A43,Partidos!$A$4:$A$107,0)))),Puntuacion!$B$6,0))),IF(AND($E43=INDEX(Partidos!$F$4:$F$107,MATCH($A43,Partidos!$A$4:$A$107,0)),$F43=INDEX(Partidos!$G$4:$G$107,MATCH($A43,Partidos!$A$4:$A$107,0))),Puntuacion!$B$9,IF(($E43-$F43)=(INDEX(Partidos!$F$4:$F$107,MATCH($A43,Partidos!$A$4:$A$107,0))-INDEX(Partidos!$G$4:$G$107,MATCH($A43,Partidos!$A$4:$A$107,0))),Puntuacion!$B$10,IF(AND($H43&lt;&gt;"",$H43=INDEX(Partidos!$K$4:$K$107,MATCH($A43,Partidos!$A$4:$A$107,0))),Puntuacion!$B$11,0)))))),"")</f>
        <v/>
      </c>
      <c r="H43" s="19">
        <f>IFERROR(INDEX(Álvaro!H$4:H$107,MATCH($A43,Álvaro!$A$4:$A$107,0)),"")</f>
        <v/>
      </c>
      <c r="I43" s="19">
        <f>IFERROR(INDEX(Partidos!$J$4:$J$107,MATCH($A43,Partidos!$A$4:$A$107,0)),"")</f>
        <v/>
      </c>
      <c r="J43" s="16">
        <f>IF(AND(INDEX(Partidos!$J$4:$J$107,MATCH($A43,Partidos!$A$4:$A$107,0))&lt;&gt;"Grupos",INDEX(Partidos!$H$4:$H$107,MATCH($A43,Partidos!$A$4:$A$107,0))="Finalizado",$H43&lt;&gt;"",$H43=INDEX(Partidos!$K$4:$K$107,MATCH($A43,Partidos!$A$4:$A$107,0))),1,0)</f>
        <v/>
      </c>
    </row>
    <row r="44">
      <c r="A44" s="26" t="n">
        <v>14</v>
      </c>
      <c r="B44" s="19">
        <f>IFERROR(INDEX(Partidos!$D$4:$D$107,MATCH($A44,Partidos!$A$4:$A$107,0)),"")</f>
        <v/>
      </c>
      <c r="C44" s="19">
        <f>IFERROR(INDEX(Partidos!$E$4:$E$107,MATCH($A44,Partidos!$A$4:$A$107,0)),"")</f>
        <v/>
      </c>
      <c r="D44" s="26" t="inlineStr">
        <is>
          <t>Papá</t>
        </is>
      </c>
      <c r="E44" s="19">
        <f>IFERROR(INDEX(Papá!F$4:F$107,MATCH($A44,Papá!$A$4:$A$107,0)),"")</f>
        <v/>
      </c>
      <c r="F44" s="19">
        <f>IFERROR(INDEX(Papá!G$4:G$107,MATCH($A44,Papá!$A$4:$A$107,0)),"")</f>
        <v/>
      </c>
      <c r="G44" s="16">
        <f>IFERROR(IF(INDEX(Partidos!$H$4:$H$107,MATCH($A44,Partidos!$A$4:$A$107,0))&lt;&gt;"Finalizado","",IF(OR(NOT(ISNUMBER($E44)),NOT(ISNUMBER($F44))),"",IF(INDEX(Partidos!$J$4:$J$107,MATCH($A44,Partidos!$A$4:$A$107,0))="Grupos",IF(AND($E44=INDEX(Partidos!$F$4:$F$107,MATCH($A44,Partidos!$A$4:$A$107,0)),$F44=INDEX(Partidos!$G$4:$G$107,MATCH($A44,Partidos!$A$4:$A$107,0))),Puntuacion!$B$4,IF(($E44-$F44)=(INDEX(Partidos!$F$4:$F$107,MATCH($A44,Partidos!$A$4:$A$107,0))-INDEX(Partidos!$G$4:$G$107,MATCH($A44,Partidos!$A$4:$A$107,0))),Puntuacion!$B$5,IF(OR(AND($E44&gt;$F44,INDEX(Partidos!$F$4:$F$107,MATCH($A44,Partidos!$A$4:$A$107,0))&gt;INDEX(Partidos!$G$4:$G$107,MATCH($A44,Partidos!$A$4:$A$107,0))),AND($E44=$F44,INDEX(Partidos!$F$4:$F$107,MATCH($A44,Partidos!$A$4:$A$107,0))=INDEX(Partidos!$G$4:$G$107,MATCH($A44,Partidos!$A$4:$A$107,0))),AND($E44&lt;$F44,INDEX(Partidos!$F$4:$F$107,MATCH($A44,Partidos!$A$4:$A$107,0))&lt;INDEX(Partidos!$G$4:$G$107,MATCH($A44,Partidos!$A$4:$A$107,0)))),Puntuacion!$B$6,0))),IF(AND($E44=INDEX(Partidos!$F$4:$F$107,MATCH($A44,Partidos!$A$4:$A$107,0)),$F44=INDEX(Partidos!$G$4:$G$107,MATCH($A44,Partidos!$A$4:$A$107,0))),Puntuacion!$B$9,IF(($E44-$F44)=(INDEX(Partidos!$F$4:$F$107,MATCH($A44,Partidos!$A$4:$A$107,0))-INDEX(Partidos!$G$4:$G$107,MATCH($A44,Partidos!$A$4:$A$107,0))),Puntuacion!$B$10,IF(AND($H44&lt;&gt;"",$H44=INDEX(Partidos!$K$4:$K$107,MATCH($A44,Partidos!$A$4:$A$107,0))),Puntuacion!$B$11,0)))))),"")</f>
        <v/>
      </c>
      <c r="H44" s="19">
        <f>IFERROR(INDEX(Papá!H$4:H$107,MATCH($A44,Papá!$A$4:$A$107,0)),"")</f>
        <v/>
      </c>
      <c r="I44" s="19">
        <f>IFERROR(INDEX(Partidos!$J$4:$J$107,MATCH($A44,Partidos!$A$4:$A$107,0)),"")</f>
        <v/>
      </c>
      <c r="J44" s="16">
        <f>IF(AND(INDEX(Partidos!$J$4:$J$107,MATCH($A44,Partidos!$A$4:$A$107,0))&lt;&gt;"Grupos",INDEX(Partidos!$H$4:$H$107,MATCH($A44,Partidos!$A$4:$A$107,0))="Finalizado",$H44&lt;&gt;"",$H44=INDEX(Partidos!$K$4:$K$107,MATCH($A44,Partidos!$A$4:$A$107,0))),1,0)</f>
        <v/>
      </c>
    </row>
    <row r="45">
      <c r="A45" s="24" t="n">
        <v>14</v>
      </c>
      <c r="B45" s="19">
        <f>IFERROR(INDEX(Partidos!$D$4:$D$107,MATCH($A45,Partidos!$A$4:$A$107,0)),"")</f>
        <v/>
      </c>
      <c r="C45" s="19">
        <f>IFERROR(INDEX(Partidos!$E$4:$E$107,MATCH($A45,Partidos!$A$4:$A$107,0)),"")</f>
        <v/>
      </c>
      <c r="D45" s="24" t="inlineStr">
        <is>
          <t>Diego</t>
        </is>
      </c>
      <c r="E45" s="19">
        <f>IFERROR(INDEX(Diego!F$4:F$107,MATCH($A45,Diego!$A$4:$A$107,0)),"")</f>
        <v/>
      </c>
      <c r="F45" s="19">
        <f>IFERROR(INDEX(Diego!G$4:G$107,MATCH($A45,Diego!$A$4:$A$107,0)),"")</f>
        <v/>
      </c>
      <c r="G45" s="16">
        <f>IFERROR(IF(INDEX(Partidos!$H$4:$H$107,MATCH($A45,Partidos!$A$4:$A$107,0))&lt;&gt;"Finalizado","",IF(OR(NOT(ISNUMBER($E45)),NOT(ISNUMBER($F45))),"",IF(INDEX(Partidos!$J$4:$J$107,MATCH($A45,Partidos!$A$4:$A$107,0))="Grupos",IF(AND($E45=INDEX(Partidos!$F$4:$F$107,MATCH($A45,Partidos!$A$4:$A$107,0)),$F45=INDEX(Partidos!$G$4:$G$107,MATCH($A45,Partidos!$A$4:$A$107,0))),Puntuacion!$B$4,IF(($E45-$F45)=(INDEX(Partidos!$F$4:$F$107,MATCH($A45,Partidos!$A$4:$A$107,0))-INDEX(Partidos!$G$4:$G$107,MATCH($A45,Partidos!$A$4:$A$107,0))),Puntuacion!$B$5,IF(OR(AND($E45&gt;$F45,INDEX(Partidos!$F$4:$F$107,MATCH($A45,Partidos!$A$4:$A$107,0))&gt;INDEX(Partidos!$G$4:$G$107,MATCH($A45,Partidos!$A$4:$A$107,0))),AND($E45=$F45,INDEX(Partidos!$F$4:$F$107,MATCH($A45,Partidos!$A$4:$A$107,0))=INDEX(Partidos!$G$4:$G$107,MATCH($A45,Partidos!$A$4:$A$107,0))),AND($E45&lt;$F45,INDEX(Partidos!$F$4:$F$107,MATCH($A45,Partidos!$A$4:$A$107,0))&lt;INDEX(Partidos!$G$4:$G$107,MATCH($A45,Partidos!$A$4:$A$107,0)))),Puntuacion!$B$6,0))),IF(AND($E45=INDEX(Partidos!$F$4:$F$107,MATCH($A45,Partidos!$A$4:$A$107,0)),$F45=INDEX(Partidos!$G$4:$G$107,MATCH($A45,Partidos!$A$4:$A$107,0))),Puntuacion!$B$9,IF(($E45-$F45)=(INDEX(Partidos!$F$4:$F$107,MATCH($A45,Partidos!$A$4:$A$107,0))-INDEX(Partidos!$G$4:$G$107,MATCH($A45,Partidos!$A$4:$A$107,0))),Puntuacion!$B$10,IF(AND($H45&lt;&gt;"",$H45=INDEX(Partidos!$K$4:$K$107,MATCH($A45,Partidos!$A$4:$A$107,0))),Puntuacion!$B$11,0)))))),"")</f>
        <v/>
      </c>
      <c r="H45" s="19">
        <f>IFERROR(INDEX(Diego!H$4:H$107,MATCH($A45,Diego!$A$4:$A$107,0)),"")</f>
        <v/>
      </c>
      <c r="I45" s="19">
        <f>IFERROR(INDEX(Partidos!$J$4:$J$107,MATCH($A45,Partidos!$A$4:$A$107,0)),"")</f>
        <v/>
      </c>
      <c r="J45" s="16">
        <f>IF(AND(INDEX(Partidos!$J$4:$J$107,MATCH($A45,Partidos!$A$4:$A$107,0))&lt;&gt;"Grupos",INDEX(Partidos!$H$4:$H$107,MATCH($A45,Partidos!$A$4:$A$107,0))="Finalizado",$H45&lt;&gt;"",$H45=INDEX(Partidos!$K$4:$K$107,MATCH($A45,Partidos!$A$4:$A$107,0))),1,0)</f>
        <v/>
      </c>
    </row>
    <row r="46">
      <c r="A46" s="26" t="n">
        <v>15</v>
      </c>
      <c r="B46" s="19">
        <f>IFERROR(INDEX(Partidos!$D$4:$D$107,MATCH($A46,Partidos!$A$4:$A$107,0)),"")</f>
        <v/>
      </c>
      <c r="C46" s="19">
        <f>IFERROR(INDEX(Partidos!$E$4:$E$107,MATCH($A46,Partidos!$A$4:$A$107,0)),"")</f>
        <v/>
      </c>
      <c r="D46" s="26" t="inlineStr">
        <is>
          <t>Álvaro</t>
        </is>
      </c>
      <c r="E46" s="19">
        <f>IFERROR(INDEX(Álvaro!F$4:F$107,MATCH($A46,Álvaro!$A$4:$A$107,0)),"")</f>
        <v/>
      </c>
      <c r="F46" s="19">
        <f>IFERROR(INDEX(Álvaro!G$4:G$107,MATCH($A46,Álvaro!$A$4:$A$107,0)),"")</f>
        <v/>
      </c>
      <c r="G46" s="16">
        <f>IFERROR(IF(INDEX(Partidos!$H$4:$H$107,MATCH($A46,Partidos!$A$4:$A$107,0))&lt;&gt;"Finalizado","",IF(OR(NOT(ISNUMBER($E46)),NOT(ISNUMBER($F46))),"",IF(INDEX(Partidos!$J$4:$J$107,MATCH($A46,Partidos!$A$4:$A$107,0))="Grupos",IF(AND($E46=INDEX(Partidos!$F$4:$F$107,MATCH($A46,Partidos!$A$4:$A$107,0)),$F46=INDEX(Partidos!$G$4:$G$107,MATCH($A46,Partidos!$A$4:$A$107,0))),Puntuacion!$B$4,IF(($E46-$F46)=(INDEX(Partidos!$F$4:$F$107,MATCH($A46,Partidos!$A$4:$A$107,0))-INDEX(Partidos!$G$4:$G$107,MATCH($A46,Partidos!$A$4:$A$107,0))),Puntuacion!$B$5,IF(OR(AND($E46&gt;$F46,INDEX(Partidos!$F$4:$F$107,MATCH($A46,Partidos!$A$4:$A$107,0))&gt;INDEX(Partidos!$G$4:$G$107,MATCH($A46,Partidos!$A$4:$A$107,0))),AND($E46=$F46,INDEX(Partidos!$F$4:$F$107,MATCH($A46,Partidos!$A$4:$A$107,0))=INDEX(Partidos!$G$4:$G$107,MATCH($A46,Partidos!$A$4:$A$107,0))),AND($E46&lt;$F46,INDEX(Partidos!$F$4:$F$107,MATCH($A46,Partidos!$A$4:$A$107,0))&lt;INDEX(Partidos!$G$4:$G$107,MATCH($A46,Partidos!$A$4:$A$107,0)))),Puntuacion!$B$6,0))),IF(AND($E46=INDEX(Partidos!$F$4:$F$107,MATCH($A46,Partidos!$A$4:$A$107,0)),$F46=INDEX(Partidos!$G$4:$G$107,MATCH($A46,Partidos!$A$4:$A$107,0))),Puntuacion!$B$9,IF(($E46-$F46)=(INDEX(Partidos!$F$4:$F$107,MATCH($A46,Partidos!$A$4:$A$107,0))-INDEX(Partidos!$G$4:$G$107,MATCH($A46,Partidos!$A$4:$A$107,0))),Puntuacion!$B$10,IF(AND($H46&lt;&gt;"",$H46=INDEX(Partidos!$K$4:$K$107,MATCH($A46,Partidos!$A$4:$A$107,0))),Puntuacion!$B$11,0)))))),"")</f>
        <v/>
      </c>
      <c r="H46" s="19">
        <f>IFERROR(INDEX(Álvaro!H$4:H$107,MATCH($A46,Álvaro!$A$4:$A$107,0)),"")</f>
        <v/>
      </c>
      <c r="I46" s="19">
        <f>IFERROR(INDEX(Partidos!$J$4:$J$107,MATCH($A46,Partidos!$A$4:$A$107,0)),"")</f>
        <v/>
      </c>
      <c r="J46" s="16">
        <f>IF(AND(INDEX(Partidos!$J$4:$J$107,MATCH($A46,Partidos!$A$4:$A$107,0))&lt;&gt;"Grupos",INDEX(Partidos!$H$4:$H$107,MATCH($A46,Partidos!$A$4:$A$107,0))="Finalizado",$H46&lt;&gt;"",$H46=INDEX(Partidos!$K$4:$K$107,MATCH($A46,Partidos!$A$4:$A$107,0))),1,0)</f>
        <v/>
      </c>
    </row>
    <row r="47">
      <c r="A47" s="24" t="n">
        <v>15</v>
      </c>
      <c r="B47" s="19">
        <f>IFERROR(INDEX(Partidos!$D$4:$D$107,MATCH($A47,Partidos!$A$4:$A$107,0)),"")</f>
        <v/>
      </c>
      <c r="C47" s="19">
        <f>IFERROR(INDEX(Partidos!$E$4:$E$107,MATCH($A47,Partidos!$A$4:$A$107,0)),"")</f>
        <v/>
      </c>
      <c r="D47" s="24" t="inlineStr">
        <is>
          <t>Papá</t>
        </is>
      </c>
      <c r="E47" s="19">
        <f>IFERROR(INDEX(Papá!F$4:F$107,MATCH($A47,Papá!$A$4:$A$107,0)),"")</f>
        <v/>
      </c>
      <c r="F47" s="19">
        <f>IFERROR(INDEX(Papá!G$4:G$107,MATCH($A47,Papá!$A$4:$A$107,0)),"")</f>
        <v/>
      </c>
      <c r="G47" s="16">
        <f>IFERROR(IF(INDEX(Partidos!$H$4:$H$107,MATCH($A47,Partidos!$A$4:$A$107,0))&lt;&gt;"Finalizado","",IF(OR(NOT(ISNUMBER($E47)),NOT(ISNUMBER($F47))),"",IF(INDEX(Partidos!$J$4:$J$107,MATCH($A47,Partidos!$A$4:$A$107,0))="Grupos",IF(AND($E47=INDEX(Partidos!$F$4:$F$107,MATCH($A47,Partidos!$A$4:$A$107,0)),$F47=INDEX(Partidos!$G$4:$G$107,MATCH($A47,Partidos!$A$4:$A$107,0))),Puntuacion!$B$4,IF(($E47-$F47)=(INDEX(Partidos!$F$4:$F$107,MATCH($A47,Partidos!$A$4:$A$107,0))-INDEX(Partidos!$G$4:$G$107,MATCH($A47,Partidos!$A$4:$A$107,0))),Puntuacion!$B$5,IF(OR(AND($E47&gt;$F47,INDEX(Partidos!$F$4:$F$107,MATCH($A47,Partidos!$A$4:$A$107,0))&gt;INDEX(Partidos!$G$4:$G$107,MATCH($A47,Partidos!$A$4:$A$107,0))),AND($E47=$F47,INDEX(Partidos!$F$4:$F$107,MATCH($A47,Partidos!$A$4:$A$107,0))=INDEX(Partidos!$G$4:$G$107,MATCH($A47,Partidos!$A$4:$A$107,0))),AND($E47&lt;$F47,INDEX(Partidos!$F$4:$F$107,MATCH($A47,Partidos!$A$4:$A$107,0))&lt;INDEX(Partidos!$G$4:$G$107,MATCH($A47,Partidos!$A$4:$A$107,0)))),Puntuacion!$B$6,0))),IF(AND($E47=INDEX(Partidos!$F$4:$F$107,MATCH($A47,Partidos!$A$4:$A$107,0)),$F47=INDEX(Partidos!$G$4:$G$107,MATCH($A47,Partidos!$A$4:$A$107,0))),Puntuacion!$B$9,IF(($E47-$F47)=(INDEX(Partidos!$F$4:$F$107,MATCH($A47,Partidos!$A$4:$A$107,0))-INDEX(Partidos!$G$4:$G$107,MATCH($A47,Partidos!$A$4:$A$107,0))),Puntuacion!$B$10,IF(AND($H47&lt;&gt;"",$H47=INDEX(Partidos!$K$4:$K$107,MATCH($A47,Partidos!$A$4:$A$107,0))),Puntuacion!$B$11,0)))))),"")</f>
        <v/>
      </c>
      <c r="H47" s="19">
        <f>IFERROR(INDEX(Papá!H$4:H$107,MATCH($A47,Papá!$A$4:$A$107,0)),"")</f>
        <v/>
      </c>
      <c r="I47" s="19">
        <f>IFERROR(INDEX(Partidos!$J$4:$J$107,MATCH($A47,Partidos!$A$4:$A$107,0)),"")</f>
        <v/>
      </c>
      <c r="J47" s="16">
        <f>IF(AND(INDEX(Partidos!$J$4:$J$107,MATCH($A47,Partidos!$A$4:$A$107,0))&lt;&gt;"Grupos",INDEX(Partidos!$H$4:$H$107,MATCH($A47,Partidos!$A$4:$A$107,0))="Finalizado",$H47&lt;&gt;"",$H47=INDEX(Partidos!$K$4:$K$107,MATCH($A47,Partidos!$A$4:$A$107,0))),1,0)</f>
        <v/>
      </c>
    </row>
    <row r="48">
      <c r="A48" s="26" t="n">
        <v>15</v>
      </c>
      <c r="B48" s="19">
        <f>IFERROR(INDEX(Partidos!$D$4:$D$107,MATCH($A48,Partidos!$A$4:$A$107,0)),"")</f>
        <v/>
      </c>
      <c r="C48" s="19">
        <f>IFERROR(INDEX(Partidos!$E$4:$E$107,MATCH($A48,Partidos!$A$4:$A$107,0)),"")</f>
        <v/>
      </c>
      <c r="D48" s="26" t="inlineStr">
        <is>
          <t>Diego</t>
        </is>
      </c>
      <c r="E48" s="19">
        <f>IFERROR(INDEX(Diego!F$4:F$107,MATCH($A48,Diego!$A$4:$A$107,0)),"")</f>
        <v/>
      </c>
      <c r="F48" s="19">
        <f>IFERROR(INDEX(Diego!G$4:G$107,MATCH($A48,Diego!$A$4:$A$107,0)),"")</f>
        <v/>
      </c>
      <c r="G48" s="16">
        <f>IFERROR(IF(INDEX(Partidos!$H$4:$H$107,MATCH($A48,Partidos!$A$4:$A$107,0))&lt;&gt;"Finalizado","",IF(OR(NOT(ISNUMBER($E48)),NOT(ISNUMBER($F48))),"",IF(INDEX(Partidos!$J$4:$J$107,MATCH($A48,Partidos!$A$4:$A$107,0))="Grupos",IF(AND($E48=INDEX(Partidos!$F$4:$F$107,MATCH($A48,Partidos!$A$4:$A$107,0)),$F48=INDEX(Partidos!$G$4:$G$107,MATCH($A48,Partidos!$A$4:$A$107,0))),Puntuacion!$B$4,IF(($E48-$F48)=(INDEX(Partidos!$F$4:$F$107,MATCH($A48,Partidos!$A$4:$A$107,0))-INDEX(Partidos!$G$4:$G$107,MATCH($A48,Partidos!$A$4:$A$107,0))),Puntuacion!$B$5,IF(OR(AND($E48&gt;$F48,INDEX(Partidos!$F$4:$F$107,MATCH($A48,Partidos!$A$4:$A$107,0))&gt;INDEX(Partidos!$G$4:$G$107,MATCH($A48,Partidos!$A$4:$A$107,0))),AND($E48=$F48,INDEX(Partidos!$F$4:$F$107,MATCH($A48,Partidos!$A$4:$A$107,0))=INDEX(Partidos!$G$4:$G$107,MATCH($A48,Partidos!$A$4:$A$107,0))),AND($E48&lt;$F48,INDEX(Partidos!$F$4:$F$107,MATCH($A48,Partidos!$A$4:$A$107,0))&lt;INDEX(Partidos!$G$4:$G$107,MATCH($A48,Partidos!$A$4:$A$107,0)))),Puntuacion!$B$6,0))),IF(AND($E48=INDEX(Partidos!$F$4:$F$107,MATCH($A48,Partidos!$A$4:$A$107,0)),$F48=INDEX(Partidos!$G$4:$G$107,MATCH($A48,Partidos!$A$4:$A$107,0))),Puntuacion!$B$9,IF(($E48-$F48)=(INDEX(Partidos!$F$4:$F$107,MATCH($A48,Partidos!$A$4:$A$107,0))-INDEX(Partidos!$G$4:$G$107,MATCH($A48,Partidos!$A$4:$A$107,0))),Puntuacion!$B$10,IF(AND($H48&lt;&gt;"",$H48=INDEX(Partidos!$K$4:$K$107,MATCH($A48,Partidos!$A$4:$A$107,0))),Puntuacion!$B$11,0)))))),"")</f>
        <v/>
      </c>
      <c r="H48" s="19">
        <f>IFERROR(INDEX(Diego!H$4:H$107,MATCH($A48,Diego!$A$4:$A$107,0)),"")</f>
        <v/>
      </c>
      <c r="I48" s="19">
        <f>IFERROR(INDEX(Partidos!$J$4:$J$107,MATCH($A48,Partidos!$A$4:$A$107,0)),"")</f>
        <v/>
      </c>
      <c r="J48" s="16">
        <f>IF(AND(INDEX(Partidos!$J$4:$J$107,MATCH($A48,Partidos!$A$4:$A$107,0))&lt;&gt;"Grupos",INDEX(Partidos!$H$4:$H$107,MATCH($A48,Partidos!$A$4:$A$107,0))="Finalizado",$H48&lt;&gt;"",$H48=INDEX(Partidos!$K$4:$K$107,MATCH($A48,Partidos!$A$4:$A$107,0))),1,0)</f>
        <v/>
      </c>
    </row>
    <row r="49">
      <c r="A49" s="24" t="n">
        <v>16</v>
      </c>
      <c r="B49" s="19">
        <f>IFERROR(INDEX(Partidos!$D$4:$D$107,MATCH($A49,Partidos!$A$4:$A$107,0)),"")</f>
        <v/>
      </c>
      <c r="C49" s="19">
        <f>IFERROR(INDEX(Partidos!$E$4:$E$107,MATCH($A49,Partidos!$A$4:$A$107,0)),"")</f>
        <v/>
      </c>
      <c r="D49" s="24" t="inlineStr">
        <is>
          <t>Álvaro</t>
        </is>
      </c>
      <c r="E49" s="19">
        <f>IFERROR(INDEX(Álvaro!F$4:F$107,MATCH($A49,Álvaro!$A$4:$A$107,0)),"")</f>
        <v/>
      </c>
      <c r="F49" s="19">
        <f>IFERROR(INDEX(Álvaro!G$4:G$107,MATCH($A49,Álvaro!$A$4:$A$107,0)),"")</f>
        <v/>
      </c>
      <c r="G49" s="16">
        <f>IFERROR(IF(INDEX(Partidos!$H$4:$H$107,MATCH($A49,Partidos!$A$4:$A$107,0))&lt;&gt;"Finalizado","",IF(OR(NOT(ISNUMBER($E49)),NOT(ISNUMBER($F49))),"",IF(INDEX(Partidos!$J$4:$J$107,MATCH($A49,Partidos!$A$4:$A$107,0))="Grupos",IF(AND($E49=INDEX(Partidos!$F$4:$F$107,MATCH($A49,Partidos!$A$4:$A$107,0)),$F49=INDEX(Partidos!$G$4:$G$107,MATCH($A49,Partidos!$A$4:$A$107,0))),Puntuacion!$B$4,IF(($E49-$F49)=(INDEX(Partidos!$F$4:$F$107,MATCH($A49,Partidos!$A$4:$A$107,0))-INDEX(Partidos!$G$4:$G$107,MATCH($A49,Partidos!$A$4:$A$107,0))),Puntuacion!$B$5,IF(OR(AND($E49&gt;$F49,INDEX(Partidos!$F$4:$F$107,MATCH($A49,Partidos!$A$4:$A$107,0))&gt;INDEX(Partidos!$G$4:$G$107,MATCH($A49,Partidos!$A$4:$A$107,0))),AND($E49=$F49,INDEX(Partidos!$F$4:$F$107,MATCH($A49,Partidos!$A$4:$A$107,0))=INDEX(Partidos!$G$4:$G$107,MATCH($A49,Partidos!$A$4:$A$107,0))),AND($E49&lt;$F49,INDEX(Partidos!$F$4:$F$107,MATCH($A49,Partidos!$A$4:$A$107,0))&lt;INDEX(Partidos!$G$4:$G$107,MATCH($A49,Partidos!$A$4:$A$107,0)))),Puntuacion!$B$6,0))),IF(AND($E49=INDEX(Partidos!$F$4:$F$107,MATCH($A49,Partidos!$A$4:$A$107,0)),$F49=INDEX(Partidos!$G$4:$G$107,MATCH($A49,Partidos!$A$4:$A$107,0))),Puntuacion!$B$9,IF(($E49-$F49)=(INDEX(Partidos!$F$4:$F$107,MATCH($A49,Partidos!$A$4:$A$107,0))-INDEX(Partidos!$G$4:$G$107,MATCH($A49,Partidos!$A$4:$A$107,0))),Puntuacion!$B$10,IF(AND($H49&lt;&gt;"",$H49=INDEX(Partidos!$K$4:$K$107,MATCH($A49,Partidos!$A$4:$A$107,0))),Puntuacion!$B$11,0)))))),"")</f>
        <v/>
      </c>
      <c r="H49" s="19">
        <f>IFERROR(INDEX(Álvaro!H$4:H$107,MATCH($A49,Álvaro!$A$4:$A$107,0)),"")</f>
        <v/>
      </c>
      <c r="I49" s="19">
        <f>IFERROR(INDEX(Partidos!$J$4:$J$107,MATCH($A49,Partidos!$A$4:$A$107,0)),"")</f>
        <v/>
      </c>
      <c r="J49" s="16">
        <f>IF(AND(INDEX(Partidos!$J$4:$J$107,MATCH($A49,Partidos!$A$4:$A$107,0))&lt;&gt;"Grupos",INDEX(Partidos!$H$4:$H$107,MATCH($A49,Partidos!$A$4:$A$107,0))="Finalizado",$H49&lt;&gt;"",$H49=INDEX(Partidos!$K$4:$K$107,MATCH($A49,Partidos!$A$4:$A$107,0))),1,0)</f>
        <v/>
      </c>
    </row>
    <row r="50">
      <c r="A50" s="26" t="n">
        <v>16</v>
      </c>
      <c r="B50" s="19">
        <f>IFERROR(INDEX(Partidos!$D$4:$D$107,MATCH($A50,Partidos!$A$4:$A$107,0)),"")</f>
        <v/>
      </c>
      <c r="C50" s="19">
        <f>IFERROR(INDEX(Partidos!$E$4:$E$107,MATCH($A50,Partidos!$A$4:$A$107,0)),"")</f>
        <v/>
      </c>
      <c r="D50" s="26" t="inlineStr">
        <is>
          <t>Papá</t>
        </is>
      </c>
      <c r="E50" s="19">
        <f>IFERROR(INDEX(Papá!F$4:F$107,MATCH($A50,Papá!$A$4:$A$107,0)),"")</f>
        <v/>
      </c>
      <c r="F50" s="19">
        <f>IFERROR(INDEX(Papá!G$4:G$107,MATCH($A50,Papá!$A$4:$A$107,0)),"")</f>
        <v/>
      </c>
      <c r="G50" s="16">
        <f>IFERROR(IF(INDEX(Partidos!$H$4:$H$107,MATCH($A50,Partidos!$A$4:$A$107,0))&lt;&gt;"Finalizado","",IF(OR(NOT(ISNUMBER($E50)),NOT(ISNUMBER($F50))),"",IF(INDEX(Partidos!$J$4:$J$107,MATCH($A50,Partidos!$A$4:$A$107,0))="Grupos",IF(AND($E50=INDEX(Partidos!$F$4:$F$107,MATCH($A50,Partidos!$A$4:$A$107,0)),$F50=INDEX(Partidos!$G$4:$G$107,MATCH($A50,Partidos!$A$4:$A$107,0))),Puntuacion!$B$4,IF(($E50-$F50)=(INDEX(Partidos!$F$4:$F$107,MATCH($A50,Partidos!$A$4:$A$107,0))-INDEX(Partidos!$G$4:$G$107,MATCH($A50,Partidos!$A$4:$A$107,0))),Puntuacion!$B$5,IF(OR(AND($E50&gt;$F50,INDEX(Partidos!$F$4:$F$107,MATCH($A50,Partidos!$A$4:$A$107,0))&gt;INDEX(Partidos!$G$4:$G$107,MATCH($A50,Partidos!$A$4:$A$107,0))),AND($E50=$F50,INDEX(Partidos!$F$4:$F$107,MATCH($A50,Partidos!$A$4:$A$107,0))=INDEX(Partidos!$G$4:$G$107,MATCH($A50,Partidos!$A$4:$A$107,0))),AND($E50&lt;$F50,INDEX(Partidos!$F$4:$F$107,MATCH($A50,Partidos!$A$4:$A$107,0))&lt;INDEX(Partidos!$G$4:$G$107,MATCH($A50,Partidos!$A$4:$A$107,0)))),Puntuacion!$B$6,0))),IF(AND($E50=INDEX(Partidos!$F$4:$F$107,MATCH($A50,Partidos!$A$4:$A$107,0)),$F50=INDEX(Partidos!$G$4:$G$107,MATCH($A50,Partidos!$A$4:$A$107,0))),Puntuacion!$B$9,IF(($E50-$F50)=(INDEX(Partidos!$F$4:$F$107,MATCH($A50,Partidos!$A$4:$A$107,0))-INDEX(Partidos!$G$4:$G$107,MATCH($A50,Partidos!$A$4:$A$107,0))),Puntuacion!$B$10,IF(AND($H50&lt;&gt;"",$H50=INDEX(Partidos!$K$4:$K$107,MATCH($A50,Partidos!$A$4:$A$107,0))),Puntuacion!$B$11,0)))))),"")</f>
        <v/>
      </c>
      <c r="H50" s="19">
        <f>IFERROR(INDEX(Papá!H$4:H$107,MATCH($A50,Papá!$A$4:$A$107,0)),"")</f>
        <v/>
      </c>
      <c r="I50" s="19">
        <f>IFERROR(INDEX(Partidos!$J$4:$J$107,MATCH($A50,Partidos!$A$4:$A$107,0)),"")</f>
        <v/>
      </c>
      <c r="J50" s="16">
        <f>IF(AND(INDEX(Partidos!$J$4:$J$107,MATCH($A50,Partidos!$A$4:$A$107,0))&lt;&gt;"Grupos",INDEX(Partidos!$H$4:$H$107,MATCH($A50,Partidos!$A$4:$A$107,0))="Finalizado",$H50&lt;&gt;"",$H50=INDEX(Partidos!$K$4:$K$107,MATCH($A50,Partidos!$A$4:$A$107,0))),1,0)</f>
        <v/>
      </c>
    </row>
    <row r="51">
      <c r="A51" s="24" t="n">
        <v>16</v>
      </c>
      <c r="B51" s="19">
        <f>IFERROR(INDEX(Partidos!$D$4:$D$107,MATCH($A51,Partidos!$A$4:$A$107,0)),"")</f>
        <v/>
      </c>
      <c r="C51" s="19">
        <f>IFERROR(INDEX(Partidos!$E$4:$E$107,MATCH($A51,Partidos!$A$4:$A$107,0)),"")</f>
        <v/>
      </c>
      <c r="D51" s="24" t="inlineStr">
        <is>
          <t>Diego</t>
        </is>
      </c>
      <c r="E51" s="19">
        <f>IFERROR(INDEX(Diego!F$4:F$107,MATCH($A51,Diego!$A$4:$A$107,0)),"")</f>
        <v/>
      </c>
      <c r="F51" s="19">
        <f>IFERROR(INDEX(Diego!G$4:G$107,MATCH($A51,Diego!$A$4:$A$107,0)),"")</f>
        <v/>
      </c>
      <c r="G51" s="16">
        <f>IFERROR(IF(INDEX(Partidos!$H$4:$H$107,MATCH($A51,Partidos!$A$4:$A$107,0))&lt;&gt;"Finalizado","",IF(OR(NOT(ISNUMBER($E51)),NOT(ISNUMBER($F51))),"",IF(INDEX(Partidos!$J$4:$J$107,MATCH($A51,Partidos!$A$4:$A$107,0))="Grupos",IF(AND($E51=INDEX(Partidos!$F$4:$F$107,MATCH($A51,Partidos!$A$4:$A$107,0)),$F51=INDEX(Partidos!$G$4:$G$107,MATCH($A51,Partidos!$A$4:$A$107,0))),Puntuacion!$B$4,IF(($E51-$F51)=(INDEX(Partidos!$F$4:$F$107,MATCH($A51,Partidos!$A$4:$A$107,0))-INDEX(Partidos!$G$4:$G$107,MATCH($A51,Partidos!$A$4:$A$107,0))),Puntuacion!$B$5,IF(OR(AND($E51&gt;$F51,INDEX(Partidos!$F$4:$F$107,MATCH($A51,Partidos!$A$4:$A$107,0))&gt;INDEX(Partidos!$G$4:$G$107,MATCH($A51,Partidos!$A$4:$A$107,0))),AND($E51=$F51,INDEX(Partidos!$F$4:$F$107,MATCH($A51,Partidos!$A$4:$A$107,0))=INDEX(Partidos!$G$4:$G$107,MATCH($A51,Partidos!$A$4:$A$107,0))),AND($E51&lt;$F51,INDEX(Partidos!$F$4:$F$107,MATCH($A51,Partidos!$A$4:$A$107,0))&lt;INDEX(Partidos!$G$4:$G$107,MATCH($A51,Partidos!$A$4:$A$107,0)))),Puntuacion!$B$6,0))),IF(AND($E51=INDEX(Partidos!$F$4:$F$107,MATCH($A51,Partidos!$A$4:$A$107,0)),$F51=INDEX(Partidos!$G$4:$G$107,MATCH($A51,Partidos!$A$4:$A$107,0))),Puntuacion!$B$9,IF(($E51-$F51)=(INDEX(Partidos!$F$4:$F$107,MATCH($A51,Partidos!$A$4:$A$107,0))-INDEX(Partidos!$G$4:$G$107,MATCH($A51,Partidos!$A$4:$A$107,0))),Puntuacion!$B$10,IF(AND($H51&lt;&gt;"",$H51=INDEX(Partidos!$K$4:$K$107,MATCH($A51,Partidos!$A$4:$A$107,0))),Puntuacion!$B$11,0)))))),"")</f>
        <v/>
      </c>
      <c r="H51" s="19">
        <f>IFERROR(INDEX(Diego!H$4:H$107,MATCH($A51,Diego!$A$4:$A$107,0)),"")</f>
        <v/>
      </c>
      <c r="I51" s="19">
        <f>IFERROR(INDEX(Partidos!$J$4:$J$107,MATCH($A51,Partidos!$A$4:$A$107,0)),"")</f>
        <v/>
      </c>
      <c r="J51" s="16">
        <f>IF(AND(INDEX(Partidos!$J$4:$J$107,MATCH($A51,Partidos!$A$4:$A$107,0))&lt;&gt;"Grupos",INDEX(Partidos!$H$4:$H$107,MATCH($A51,Partidos!$A$4:$A$107,0))="Finalizado",$H51&lt;&gt;"",$H51=INDEX(Partidos!$K$4:$K$107,MATCH($A51,Partidos!$A$4:$A$107,0))),1,0)</f>
        <v/>
      </c>
    </row>
    <row r="52">
      <c r="A52" s="26" t="n">
        <v>17</v>
      </c>
      <c r="B52" s="19">
        <f>IFERROR(INDEX(Partidos!$D$4:$D$107,MATCH($A52,Partidos!$A$4:$A$107,0)),"")</f>
        <v/>
      </c>
      <c r="C52" s="19">
        <f>IFERROR(INDEX(Partidos!$E$4:$E$107,MATCH($A52,Partidos!$A$4:$A$107,0)),"")</f>
        <v/>
      </c>
      <c r="D52" s="26" t="inlineStr">
        <is>
          <t>Álvaro</t>
        </is>
      </c>
      <c r="E52" s="19">
        <f>IFERROR(INDEX(Álvaro!F$4:F$107,MATCH($A52,Álvaro!$A$4:$A$107,0)),"")</f>
        <v/>
      </c>
      <c r="F52" s="19">
        <f>IFERROR(INDEX(Álvaro!G$4:G$107,MATCH($A52,Álvaro!$A$4:$A$107,0)),"")</f>
        <v/>
      </c>
      <c r="G52" s="16">
        <f>IFERROR(IF(INDEX(Partidos!$H$4:$H$107,MATCH($A52,Partidos!$A$4:$A$107,0))&lt;&gt;"Finalizado","",IF(OR(NOT(ISNUMBER($E52)),NOT(ISNUMBER($F52))),"",IF(INDEX(Partidos!$J$4:$J$107,MATCH($A52,Partidos!$A$4:$A$107,0))="Grupos",IF(AND($E52=INDEX(Partidos!$F$4:$F$107,MATCH($A52,Partidos!$A$4:$A$107,0)),$F52=INDEX(Partidos!$G$4:$G$107,MATCH($A52,Partidos!$A$4:$A$107,0))),Puntuacion!$B$4,IF(($E52-$F52)=(INDEX(Partidos!$F$4:$F$107,MATCH($A52,Partidos!$A$4:$A$107,0))-INDEX(Partidos!$G$4:$G$107,MATCH($A52,Partidos!$A$4:$A$107,0))),Puntuacion!$B$5,IF(OR(AND($E52&gt;$F52,INDEX(Partidos!$F$4:$F$107,MATCH($A52,Partidos!$A$4:$A$107,0))&gt;INDEX(Partidos!$G$4:$G$107,MATCH($A52,Partidos!$A$4:$A$107,0))),AND($E52=$F52,INDEX(Partidos!$F$4:$F$107,MATCH($A52,Partidos!$A$4:$A$107,0))=INDEX(Partidos!$G$4:$G$107,MATCH($A52,Partidos!$A$4:$A$107,0))),AND($E52&lt;$F52,INDEX(Partidos!$F$4:$F$107,MATCH($A52,Partidos!$A$4:$A$107,0))&lt;INDEX(Partidos!$G$4:$G$107,MATCH($A52,Partidos!$A$4:$A$107,0)))),Puntuacion!$B$6,0))),IF(AND($E52=INDEX(Partidos!$F$4:$F$107,MATCH($A52,Partidos!$A$4:$A$107,0)),$F52=INDEX(Partidos!$G$4:$G$107,MATCH($A52,Partidos!$A$4:$A$107,0))),Puntuacion!$B$9,IF(($E52-$F52)=(INDEX(Partidos!$F$4:$F$107,MATCH($A52,Partidos!$A$4:$A$107,0))-INDEX(Partidos!$G$4:$G$107,MATCH($A52,Partidos!$A$4:$A$107,0))),Puntuacion!$B$10,IF(AND($H52&lt;&gt;"",$H52=INDEX(Partidos!$K$4:$K$107,MATCH($A52,Partidos!$A$4:$A$107,0))),Puntuacion!$B$11,0)))))),"")</f>
        <v/>
      </c>
      <c r="H52" s="19">
        <f>IFERROR(INDEX(Álvaro!H$4:H$107,MATCH($A52,Álvaro!$A$4:$A$107,0)),"")</f>
        <v/>
      </c>
      <c r="I52" s="19">
        <f>IFERROR(INDEX(Partidos!$J$4:$J$107,MATCH($A52,Partidos!$A$4:$A$107,0)),"")</f>
        <v/>
      </c>
      <c r="J52" s="16">
        <f>IF(AND(INDEX(Partidos!$J$4:$J$107,MATCH($A52,Partidos!$A$4:$A$107,0))&lt;&gt;"Grupos",INDEX(Partidos!$H$4:$H$107,MATCH($A52,Partidos!$A$4:$A$107,0))="Finalizado",$H52&lt;&gt;"",$H52=INDEX(Partidos!$K$4:$K$107,MATCH($A52,Partidos!$A$4:$A$107,0))),1,0)</f>
        <v/>
      </c>
    </row>
    <row r="53">
      <c r="A53" s="24" t="n">
        <v>17</v>
      </c>
      <c r="B53" s="19">
        <f>IFERROR(INDEX(Partidos!$D$4:$D$107,MATCH($A53,Partidos!$A$4:$A$107,0)),"")</f>
        <v/>
      </c>
      <c r="C53" s="19">
        <f>IFERROR(INDEX(Partidos!$E$4:$E$107,MATCH($A53,Partidos!$A$4:$A$107,0)),"")</f>
        <v/>
      </c>
      <c r="D53" s="24" t="inlineStr">
        <is>
          <t>Papá</t>
        </is>
      </c>
      <c r="E53" s="19">
        <f>IFERROR(INDEX(Papá!F$4:F$107,MATCH($A53,Papá!$A$4:$A$107,0)),"")</f>
        <v/>
      </c>
      <c r="F53" s="19">
        <f>IFERROR(INDEX(Papá!G$4:G$107,MATCH($A53,Papá!$A$4:$A$107,0)),"")</f>
        <v/>
      </c>
      <c r="G53" s="16">
        <f>IFERROR(IF(INDEX(Partidos!$H$4:$H$107,MATCH($A53,Partidos!$A$4:$A$107,0))&lt;&gt;"Finalizado","",IF(OR(NOT(ISNUMBER($E53)),NOT(ISNUMBER($F53))),"",IF(INDEX(Partidos!$J$4:$J$107,MATCH($A53,Partidos!$A$4:$A$107,0))="Grupos",IF(AND($E53=INDEX(Partidos!$F$4:$F$107,MATCH($A53,Partidos!$A$4:$A$107,0)),$F53=INDEX(Partidos!$G$4:$G$107,MATCH($A53,Partidos!$A$4:$A$107,0))),Puntuacion!$B$4,IF(($E53-$F53)=(INDEX(Partidos!$F$4:$F$107,MATCH($A53,Partidos!$A$4:$A$107,0))-INDEX(Partidos!$G$4:$G$107,MATCH($A53,Partidos!$A$4:$A$107,0))),Puntuacion!$B$5,IF(OR(AND($E53&gt;$F53,INDEX(Partidos!$F$4:$F$107,MATCH($A53,Partidos!$A$4:$A$107,0))&gt;INDEX(Partidos!$G$4:$G$107,MATCH($A53,Partidos!$A$4:$A$107,0))),AND($E53=$F53,INDEX(Partidos!$F$4:$F$107,MATCH($A53,Partidos!$A$4:$A$107,0))=INDEX(Partidos!$G$4:$G$107,MATCH($A53,Partidos!$A$4:$A$107,0))),AND($E53&lt;$F53,INDEX(Partidos!$F$4:$F$107,MATCH($A53,Partidos!$A$4:$A$107,0))&lt;INDEX(Partidos!$G$4:$G$107,MATCH($A53,Partidos!$A$4:$A$107,0)))),Puntuacion!$B$6,0))),IF(AND($E53=INDEX(Partidos!$F$4:$F$107,MATCH($A53,Partidos!$A$4:$A$107,0)),$F53=INDEX(Partidos!$G$4:$G$107,MATCH($A53,Partidos!$A$4:$A$107,0))),Puntuacion!$B$9,IF(($E53-$F53)=(INDEX(Partidos!$F$4:$F$107,MATCH($A53,Partidos!$A$4:$A$107,0))-INDEX(Partidos!$G$4:$G$107,MATCH($A53,Partidos!$A$4:$A$107,0))),Puntuacion!$B$10,IF(AND($H53&lt;&gt;"",$H53=INDEX(Partidos!$K$4:$K$107,MATCH($A53,Partidos!$A$4:$A$107,0))),Puntuacion!$B$11,0)))))),"")</f>
        <v/>
      </c>
      <c r="H53" s="19">
        <f>IFERROR(INDEX(Papá!H$4:H$107,MATCH($A53,Papá!$A$4:$A$107,0)),"")</f>
        <v/>
      </c>
      <c r="I53" s="19">
        <f>IFERROR(INDEX(Partidos!$J$4:$J$107,MATCH($A53,Partidos!$A$4:$A$107,0)),"")</f>
        <v/>
      </c>
      <c r="J53" s="16">
        <f>IF(AND(INDEX(Partidos!$J$4:$J$107,MATCH($A53,Partidos!$A$4:$A$107,0))&lt;&gt;"Grupos",INDEX(Partidos!$H$4:$H$107,MATCH($A53,Partidos!$A$4:$A$107,0))="Finalizado",$H53&lt;&gt;"",$H53=INDEX(Partidos!$K$4:$K$107,MATCH($A53,Partidos!$A$4:$A$107,0))),1,0)</f>
        <v/>
      </c>
    </row>
    <row r="54">
      <c r="A54" s="26" t="n">
        <v>17</v>
      </c>
      <c r="B54" s="19">
        <f>IFERROR(INDEX(Partidos!$D$4:$D$107,MATCH($A54,Partidos!$A$4:$A$107,0)),"")</f>
        <v/>
      </c>
      <c r="C54" s="19">
        <f>IFERROR(INDEX(Partidos!$E$4:$E$107,MATCH($A54,Partidos!$A$4:$A$107,0)),"")</f>
        <v/>
      </c>
      <c r="D54" s="26" t="inlineStr">
        <is>
          <t>Diego</t>
        </is>
      </c>
      <c r="E54" s="19">
        <f>IFERROR(INDEX(Diego!F$4:F$107,MATCH($A54,Diego!$A$4:$A$107,0)),"")</f>
        <v/>
      </c>
      <c r="F54" s="19">
        <f>IFERROR(INDEX(Diego!G$4:G$107,MATCH($A54,Diego!$A$4:$A$107,0)),"")</f>
        <v/>
      </c>
      <c r="G54" s="16">
        <f>IFERROR(IF(INDEX(Partidos!$H$4:$H$107,MATCH($A54,Partidos!$A$4:$A$107,0))&lt;&gt;"Finalizado","",IF(OR(NOT(ISNUMBER($E54)),NOT(ISNUMBER($F54))),"",IF(INDEX(Partidos!$J$4:$J$107,MATCH($A54,Partidos!$A$4:$A$107,0))="Grupos",IF(AND($E54=INDEX(Partidos!$F$4:$F$107,MATCH($A54,Partidos!$A$4:$A$107,0)),$F54=INDEX(Partidos!$G$4:$G$107,MATCH($A54,Partidos!$A$4:$A$107,0))),Puntuacion!$B$4,IF(($E54-$F54)=(INDEX(Partidos!$F$4:$F$107,MATCH($A54,Partidos!$A$4:$A$107,0))-INDEX(Partidos!$G$4:$G$107,MATCH($A54,Partidos!$A$4:$A$107,0))),Puntuacion!$B$5,IF(OR(AND($E54&gt;$F54,INDEX(Partidos!$F$4:$F$107,MATCH($A54,Partidos!$A$4:$A$107,0))&gt;INDEX(Partidos!$G$4:$G$107,MATCH($A54,Partidos!$A$4:$A$107,0))),AND($E54=$F54,INDEX(Partidos!$F$4:$F$107,MATCH($A54,Partidos!$A$4:$A$107,0))=INDEX(Partidos!$G$4:$G$107,MATCH($A54,Partidos!$A$4:$A$107,0))),AND($E54&lt;$F54,INDEX(Partidos!$F$4:$F$107,MATCH($A54,Partidos!$A$4:$A$107,0))&lt;INDEX(Partidos!$G$4:$G$107,MATCH($A54,Partidos!$A$4:$A$107,0)))),Puntuacion!$B$6,0))),IF(AND($E54=INDEX(Partidos!$F$4:$F$107,MATCH($A54,Partidos!$A$4:$A$107,0)),$F54=INDEX(Partidos!$G$4:$G$107,MATCH($A54,Partidos!$A$4:$A$107,0))),Puntuacion!$B$9,IF(($E54-$F54)=(INDEX(Partidos!$F$4:$F$107,MATCH($A54,Partidos!$A$4:$A$107,0))-INDEX(Partidos!$G$4:$G$107,MATCH($A54,Partidos!$A$4:$A$107,0))),Puntuacion!$B$10,IF(AND($H54&lt;&gt;"",$H54=INDEX(Partidos!$K$4:$K$107,MATCH($A54,Partidos!$A$4:$A$107,0))),Puntuacion!$B$11,0)))))),"")</f>
        <v/>
      </c>
      <c r="H54" s="19">
        <f>IFERROR(INDEX(Diego!H$4:H$107,MATCH($A54,Diego!$A$4:$A$107,0)),"")</f>
        <v/>
      </c>
      <c r="I54" s="19">
        <f>IFERROR(INDEX(Partidos!$J$4:$J$107,MATCH($A54,Partidos!$A$4:$A$107,0)),"")</f>
        <v/>
      </c>
      <c r="J54" s="16">
        <f>IF(AND(INDEX(Partidos!$J$4:$J$107,MATCH($A54,Partidos!$A$4:$A$107,0))&lt;&gt;"Grupos",INDEX(Partidos!$H$4:$H$107,MATCH($A54,Partidos!$A$4:$A$107,0))="Finalizado",$H54&lt;&gt;"",$H54=INDEX(Partidos!$K$4:$K$107,MATCH($A54,Partidos!$A$4:$A$107,0))),1,0)</f>
        <v/>
      </c>
    </row>
    <row r="55">
      <c r="A55" s="24" t="n">
        <v>18</v>
      </c>
      <c r="B55" s="19">
        <f>IFERROR(INDEX(Partidos!$D$4:$D$107,MATCH($A55,Partidos!$A$4:$A$107,0)),"")</f>
        <v/>
      </c>
      <c r="C55" s="19">
        <f>IFERROR(INDEX(Partidos!$E$4:$E$107,MATCH($A55,Partidos!$A$4:$A$107,0)),"")</f>
        <v/>
      </c>
      <c r="D55" s="24" t="inlineStr">
        <is>
          <t>Álvaro</t>
        </is>
      </c>
      <c r="E55" s="19">
        <f>IFERROR(INDEX(Álvaro!F$4:F$107,MATCH($A55,Álvaro!$A$4:$A$107,0)),"")</f>
        <v/>
      </c>
      <c r="F55" s="19">
        <f>IFERROR(INDEX(Álvaro!G$4:G$107,MATCH($A55,Álvaro!$A$4:$A$107,0)),"")</f>
        <v/>
      </c>
      <c r="G55" s="16">
        <f>IFERROR(IF(INDEX(Partidos!$H$4:$H$107,MATCH($A55,Partidos!$A$4:$A$107,0))&lt;&gt;"Finalizado","",IF(OR(NOT(ISNUMBER($E55)),NOT(ISNUMBER($F55))),"",IF(INDEX(Partidos!$J$4:$J$107,MATCH($A55,Partidos!$A$4:$A$107,0))="Grupos",IF(AND($E55=INDEX(Partidos!$F$4:$F$107,MATCH($A55,Partidos!$A$4:$A$107,0)),$F55=INDEX(Partidos!$G$4:$G$107,MATCH($A55,Partidos!$A$4:$A$107,0))),Puntuacion!$B$4,IF(($E55-$F55)=(INDEX(Partidos!$F$4:$F$107,MATCH($A55,Partidos!$A$4:$A$107,0))-INDEX(Partidos!$G$4:$G$107,MATCH($A55,Partidos!$A$4:$A$107,0))),Puntuacion!$B$5,IF(OR(AND($E55&gt;$F55,INDEX(Partidos!$F$4:$F$107,MATCH($A55,Partidos!$A$4:$A$107,0))&gt;INDEX(Partidos!$G$4:$G$107,MATCH($A55,Partidos!$A$4:$A$107,0))),AND($E55=$F55,INDEX(Partidos!$F$4:$F$107,MATCH($A55,Partidos!$A$4:$A$107,0))=INDEX(Partidos!$G$4:$G$107,MATCH($A55,Partidos!$A$4:$A$107,0))),AND($E55&lt;$F55,INDEX(Partidos!$F$4:$F$107,MATCH($A55,Partidos!$A$4:$A$107,0))&lt;INDEX(Partidos!$G$4:$G$107,MATCH($A55,Partidos!$A$4:$A$107,0)))),Puntuacion!$B$6,0))),IF(AND($E55=INDEX(Partidos!$F$4:$F$107,MATCH($A55,Partidos!$A$4:$A$107,0)),$F55=INDEX(Partidos!$G$4:$G$107,MATCH($A55,Partidos!$A$4:$A$107,0))),Puntuacion!$B$9,IF(($E55-$F55)=(INDEX(Partidos!$F$4:$F$107,MATCH($A55,Partidos!$A$4:$A$107,0))-INDEX(Partidos!$G$4:$G$107,MATCH($A55,Partidos!$A$4:$A$107,0))),Puntuacion!$B$10,IF(AND($H55&lt;&gt;"",$H55=INDEX(Partidos!$K$4:$K$107,MATCH($A55,Partidos!$A$4:$A$107,0))),Puntuacion!$B$11,0)))))),"")</f>
        <v/>
      </c>
      <c r="H55" s="19">
        <f>IFERROR(INDEX(Álvaro!H$4:H$107,MATCH($A55,Álvaro!$A$4:$A$107,0)),"")</f>
        <v/>
      </c>
      <c r="I55" s="19">
        <f>IFERROR(INDEX(Partidos!$J$4:$J$107,MATCH($A55,Partidos!$A$4:$A$107,0)),"")</f>
        <v/>
      </c>
      <c r="J55" s="16">
        <f>IF(AND(INDEX(Partidos!$J$4:$J$107,MATCH($A55,Partidos!$A$4:$A$107,0))&lt;&gt;"Grupos",INDEX(Partidos!$H$4:$H$107,MATCH($A55,Partidos!$A$4:$A$107,0))="Finalizado",$H55&lt;&gt;"",$H55=INDEX(Partidos!$K$4:$K$107,MATCH($A55,Partidos!$A$4:$A$107,0))),1,0)</f>
        <v/>
      </c>
    </row>
    <row r="56">
      <c r="A56" s="26" t="n">
        <v>18</v>
      </c>
      <c r="B56" s="19">
        <f>IFERROR(INDEX(Partidos!$D$4:$D$107,MATCH($A56,Partidos!$A$4:$A$107,0)),"")</f>
        <v/>
      </c>
      <c r="C56" s="19">
        <f>IFERROR(INDEX(Partidos!$E$4:$E$107,MATCH($A56,Partidos!$A$4:$A$107,0)),"")</f>
        <v/>
      </c>
      <c r="D56" s="26" t="inlineStr">
        <is>
          <t>Papá</t>
        </is>
      </c>
      <c r="E56" s="19">
        <f>IFERROR(INDEX(Papá!F$4:F$107,MATCH($A56,Papá!$A$4:$A$107,0)),"")</f>
        <v/>
      </c>
      <c r="F56" s="19">
        <f>IFERROR(INDEX(Papá!G$4:G$107,MATCH($A56,Papá!$A$4:$A$107,0)),"")</f>
        <v/>
      </c>
      <c r="G56" s="16">
        <f>IFERROR(IF(INDEX(Partidos!$H$4:$H$107,MATCH($A56,Partidos!$A$4:$A$107,0))&lt;&gt;"Finalizado","",IF(OR(NOT(ISNUMBER($E56)),NOT(ISNUMBER($F56))),"",IF(INDEX(Partidos!$J$4:$J$107,MATCH($A56,Partidos!$A$4:$A$107,0))="Grupos",IF(AND($E56=INDEX(Partidos!$F$4:$F$107,MATCH($A56,Partidos!$A$4:$A$107,0)),$F56=INDEX(Partidos!$G$4:$G$107,MATCH($A56,Partidos!$A$4:$A$107,0))),Puntuacion!$B$4,IF(($E56-$F56)=(INDEX(Partidos!$F$4:$F$107,MATCH($A56,Partidos!$A$4:$A$107,0))-INDEX(Partidos!$G$4:$G$107,MATCH($A56,Partidos!$A$4:$A$107,0))),Puntuacion!$B$5,IF(OR(AND($E56&gt;$F56,INDEX(Partidos!$F$4:$F$107,MATCH($A56,Partidos!$A$4:$A$107,0))&gt;INDEX(Partidos!$G$4:$G$107,MATCH($A56,Partidos!$A$4:$A$107,0))),AND($E56=$F56,INDEX(Partidos!$F$4:$F$107,MATCH($A56,Partidos!$A$4:$A$107,0))=INDEX(Partidos!$G$4:$G$107,MATCH($A56,Partidos!$A$4:$A$107,0))),AND($E56&lt;$F56,INDEX(Partidos!$F$4:$F$107,MATCH($A56,Partidos!$A$4:$A$107,0))&lt;INDEX(Partidos!$G$4:$G$107,MATCH($A56,Partidos!$A$4:$A$107,0)))),Puntuacion!$B$6,0))),IF(AND($E56=INDEX(Partidos!$F$4:$F$107,MATCH($A56,Partidos!$A$4:$A$107,0)),$F56=INDEX(Partidos!$G$4:$G$107,MATCH($A56,Partidos!$A$4:$A$107,0))),Puntuacion!$B$9,IF(($E56-$F56)=(INDEX(Partidos!$F$4:$F$107,MATCH($A56,Partidos!$A$4:$A$107,0))-INDEX(Partidos!$G$4:$G$107,MATCH($A56,Partidos!$A$4:$A$107,0))),Puntuacion!$B$10,IF(AND($H56&lt;&gt;"",$H56=INDEX(Partidos!$K$4:$K$107,MATCH($A56,Partidos!$A$4:$A$107,0))),Puntuacion!$B$11,0)))))),"")</f>
        <v/>
      </c>
      <c r="H56" s="19">
        <f>IFERROR(INDEX(Papá!H$4:H$107,MATCH($A56,Papá!$A$4:$A$107,0)),"")</f>
        <v/>
      </c>
      <c r="I56" s="19">
        <f>IFERROR(INDEX(Partidos!$J$4:$J$107,MATCH($A56,Partidos!$A$4:$A$107,0)),"")</f>
        <v/>
      </c>
      <c r="J56" s="16">
        <f>IF(AND(INDEX(Partidos!$J$4:$J$107,MATCH($A56,Partidos!$A$4:$A$107,0))&lt;&gt;"Grupos",INDEX(Partidos!$H$4:$H$107,MATCH($A56,Partidos!$A$4:$A$107,0))="Finalizado",$H56&lt;&gt;"",$H56=INDEX(Partidos!$K$4:$K$107,MATCH($A56,Partidos!$A$4:$A$107,0))),1,0)</f>
        <v/>
      </c>
    </row>
    <row r="57">
      <c r="A57" s="24" t="n">
        <v>18</v>
      </c>
      <c r="B57" s="19">
        <f>IFERROR(INDEX(Partidos!$D$4:$D$107,MATCH($A57,Partidos!$A$4:$A$107,0)),"")</f>
        <v/>
      </c>
      <c r="C57" s="19">
        <f>IFERROR(INDEX(Partidos!$E$4:$E$107,MATCH($A57,Partidos!$A$4:$A$107,0)),"")</f>
        <v/>
      </c>
      <c r="D57" s="24" t="inlineStr">
        <is>
          <t>Diego</t>
        </is>
      </c>
      <c r="E57" s="19">
        <f>IFERROR(INDEX(Diego!F$4:F$107,MATCH($A57,Diego!$A$4:$A$107,0)),"")</f>
        <v/>
      </c>
      <c r="F57" s="19">
        <f>IFERROR(INDEX(Diego!G$4:G$107,MATCH($A57,Diego!$A$4:$A$107,0)),"")</f>
        <v/>
      </c>
      <c r="G57" s="16">
        <f>IFERROR(IF(INDEX(Partidos!$H$4:$H$107,MATCH($A57,Partidos!$A$4:$A$107,0))&lt;&gt;"Finalizado","",IF(OR(NOT(ISNUMBER($E57)),NOT(ISNUMBER($F57))),"",IF(INDEX(Partidos!$J$4:$J$107,MATCH($A57,Partidos!$A$4:$A$107,0))="Grupos",IF(AND($E57=INDEX(Partidos!$F$4:$F$107,MATCH($A57,Partidos!$A$4:$A$107,0)),$F57=INDEX(Partidos!$G$4:$G$107,MATCH($A57,Partidos!$A$4:$A$107,0))),Puntuacion!$B$4,IF(($E57-$F57)=(INDEX(Partidos!$F$4:$F$107,MATCH($A57,Partidos!$A$4:$A$107,0))-INDEX(Partidos!$G$4:$G$107,MATCH($A57,Partidos!$A$4:$A$107,0))),Puntuacion!$B$5,IF(OR(AND($E57&gt;$F57,INDEX(Partidos!$F$4:$F$107,MATCH($A57,Partidos!$A$4:$A$107,0))&gt;INDEX(Partidos!$G$4:$G$107,MATCH($A57,Partidos!$A$4:$A$107,0))),AND($E57=$F57,INDEX(Partidos!$F$4:$F$107,MATCH($A57,Partidos!$A$4:$A$107,0))=INDEX(Partidos!$G$4:$G$107,MATCH($A57,Partidos!$A$4:$A$107,0))),AND($E57&lt;$F57,INDEX(Partidos!$F$4:$F$107,MATCH($A57,Partidos!$A$4:$A$107,0))&lt;INDEX(Partidos!$G$4:$G$107,MATCH($A57,Partidos!$A$4:$A$107,0)))),Puntuacion!$B$6,0))),IF(AND($E57=INDEX(Partidos!$F$4:$F$107,MATCH($A57,Partidos!$A$4:$A$107,0)),$F57=INDEX(Partidos!$G$4:$G$107,MATCH($A57,Partidos!$A$4:$A$107,0))),Puntuacion!$B$9,IF(($E57-$F57)=(INDEX(Partidos!$F$4:$F$107,MATCH($A57,Partidos!$A$4:$A$107,0))-INDEX(Partidos!$G$4:$G$107,MATCH($A57,Partidos!$A$4:$A$107,0))),Puntuacion!$B$10,IF(AND($H57&lt;&gt;"",$H57=INDEX(Partidos!$K$4:$K$107,MATCH($A57,Partidos!$A$4:$A$107,0))),Puntuacion!$B$11,0)))))),"")</f>
        <v/>
      </c>
      <c r="H57" s="19">
        <f>IFERROR(INDEX(Diego!H$4:H$107,MATCH($A57,Diego!$A$4:$A$107,0)),"")</f>
        <v/>
      </c>
      <c r="I57" s="19">
        <f>IFERROR(INDEX(Partidos!$J$4:$J$107,MATCH($A57,Partidos!$A$4:$A$107,0)),"")</f>
        <v/>
      </c>
      <c r="J57" s="16">
        <f>IF(AND(INDEX(Partidos!$J$4:$J$107,MATCH($A57,Partidos!$A$4:$A$107,0))&lt;&gt;"Grupos",INDEX(Partidos!$H$4:$H$107,MATCH($A57,Partidos!$A$4:$A$107,0))="Finalizado",$H57&lt;&gt;"",$H57=INDEX(Partidos!$K$4:$K$107,MATCH($A57,Partidos!$A$4:$A$107,0))),1,0)</f>
        <v/>
      </c>
    </row>
    <row r="58">
      <c r="A58" s="26" t="n">
        <v>19</v>
      </c>
      <c r="B58" s="19">
        <f>IFERROR(INDEX(Partidos!$D$4:$D$107,MATCH($A58,Partidos!$A$4:$A$107,0)),"")</f>
        <v/>
      </c>
      <c r="C58" s="19">
        <f>IFERROR(INDEX(Partidos!$E$4:$E$107,MATCH($A58,Partidos!$A$4:$A$107,0)),"")</f>
        <v/>
      </c>
      <c r="D58" s="26" t="inlineStr">
        <is>
          <t>Álvaro</t>
        </is>
      </c>
      <c r="E58" s="19">
        <f>IFERROR(INDEX(Álvaro!F$4:F$107,MATCH($A58,Álvaro!$A$4:$A$107,0)),"")</f>
        <v/>
      </c>
      <c r="F58" s="19">
        <f>IFERROR(INDEX(Álvaro!G$4:G$107,MATCH($A58,Álvaro!$A$4:$A$107,0)),"")</f>
        <v/>
      </c>
      <c r="G58" s="16">
        <f>IFERROR(IF(INDEX(Partidos!$H$4:$H$107,MATCH($A58,Partidos!$A$4:$A$107,0))&lt;&gt;"Finalizado","",IF(OR(NOT(ISNUMBER($E58)),NOT(ISNUMBER($F58))),"",IF(INDEX(Partidos!$J$4:$J$107,MATCH($A58,Partidos!$A$4:$A$107,0))="Grupos",IF(AND($E58=INDEX(Partidos!$F$4:$F$107,MATCH($A58,Partidos!$A$4:$A$107,0)),$F58=INDEX(Partidos!$G$4:$G$107,MATCH($A58,Partidos!$A$4:$A$107,0))),Puntuacion!$B$4,IF(($E58-$F58)=(INDEX(Partidos!$F$4:$F$107,MATCH($A58,Partidos!$A$4:$A$107,0))-INDEX(Partidos!$G$4:$G$107,MATCH($A58,Partidos!$A$4:$A$107,0))),Puntuacion!$B$5,IF(OR(AND($E58&gt;$F58,INDEX(Partidos!$F$4:$F$107,MATCH($A58,Partidos!$A$4:$A$107,0))&gt;INDEX(Partidos!$G$4:$G$107,MATCH($A58,Partidos!$A$4:$A$107,0))),AND($E58=$F58,INDEX(Partidos!$F$4:$F$107,MATCH($A58,Partidos!$A$4:$A$107,0))=INDEX(Partidos!$G$4:$G$107,MATCH($A58,Partidos!$A$4:$A$107,0))),AND($E58&lt;$F58,INDEX(Partidos!$F$4:$F$107,MATCH($A58,Partidos!$A$4:$A$107,0))&lt;INDEX(Partidos!$G$4:$G$107,MATCH($A58,Partidos!$A$4:$A$107,0)))),Puntuacion!$B$6,0))),IF(AND($E58=INDEX(Partidos!$F$4:$F$107,MATCH($A58,Partidos!$A$4:$A$107,0)),$F58=INDEX(Partidos!$G$4:$G$107,MATCH($A58,Partidos!$A$4:$A$107,0))),Puntuacion!$B$9,IF(($E58-$F58)=(INDEX(Partidos!$F$4:$F$107,MATCH($A58,Partidos!$A$4:$A$107,0))-INDEX(Partidos!$G$4:$G$107,MATCH($A58,Partidos!$A$4:$A$107,0))),Puntuacion!$B$10,IF(AND($H58&lt;&gt;"",$H58=INDEX(Partidos!$K$4:$K$107,MATCH($A58,Partidos!$A$4:$A$107,0))),Puntuacion!$B$11,0)))))),"")</f>
        <v/>
      </c>
      <c r="H58" s="19">
        <f>IFERROR(INDEX(Álvaro!H$4:H$107,MATCH($A58,Álvaro!$A$4:$A$107,0)),"")</f>
        <v/>
      </c>
      <c r="I58" s="19">
        <f>IFERROR(INDEX(Partidos!$J$4:$J$107,MATCH($A58,Partidos!$A$4:$A$107,0)),"")</f>
        <v/>
      </c>
      <c r="J58" s="16">
        <f>IF(AND(INDEX(Partidos!$J$4:$J$107,MATCH($A58,Partidos!$A$4:$A$107,0))&lt;&gt;"Grupos",INDEX(Partidos!$H$4:$H$107,MATCH($A58,Partidos!$A$4:$A$107,0))="Finalizado",$H58&lt;&gt;"",$H58=INDEX(Partidos!$K$4:$K$107,MATCH($A58,Partidos!$A$4:$A$107,0))),1,0)</f>
        <v/>
      </c>
    </row>
    <row r="59">
      <c r="A59" s="24" t="n">
        <v>19</v>
      </c>
      <c r="B59" s="19">
        <f>IFERROR(INDEX(Partidos!$D$4:$D$107,MATCH($A59,Partidos!$A$4:$A$107,0)),"")</f>
        <v/>
      </c>
      <c r="C59" s="19">
        <f>IFERROR(INDEX(Partidos!$E$4:$E$107,MATCH($A59,Partidos!$A$4:$A$107,0)),"")</f>
        <v/>
      </c>
      <c r="D59" s="24" t="inlineStr">
        <is>
          <t>Papá</t>
        </is>
      </c>
      <c r="E59" s="19">
        <f>IFERROR(INDEX(Papá!F$4:F$107,MATCH($A59,Papá!$A$4:$A$107,0)),"")</f>
        <v/>
      </c>
      <c r="F59" s="19">
        <f>IFERROR(INDEX(Papá!G$4:G$107,MATCH($A59,Papá!$A$4:$A$107,0)),"")</f>
        <v/>
      </c>
      <c r="G59" s="16">
        <f>IFERROR(IF(INDEX(Partidos!$H$4:$H$107,MATCH($A59,Partidos!$A$4:$A$107,0))&lt;&gt;"Finalizado","",IF(OR(NOT(ISNUMBER($E59)),NOT(ISNUMBER($F59))),"",IF(INDEX(Partidos!$J$4:$J$107,MATCH($A59,Partidos!$A$4:$A$107,0))="Grupos",IF(AND($E59=INDEX(Partidos!$F$4:$F$107,MATCH($A59,Partidos!$A$4:$A$107,0)),$F59=INDEX(Partidos!$G$4:$G$107,MATCH($A59,Partidos!$A$4:$A$107,0))),Puntuacion!$B$4,IF(($E59-$F59)=(INDEX(Partidos!$F$4:$F$107,MATCH($A59,Partidos!$A$4:$A$107,0))-INDEX(Partidos!$G$4:$G$107,MATCH($A59,Partidos!$A$4:$A$107,0))),Puntuacion!$B$5,IF(OR(AND($E59&gt;$F59,INDEX(Partidos!$F$4:$F$107,MATCH($A59,Partidos!$A$4:$A$107,0))&gt;INDEX(Partidos!$G$4:$G$107,MATCH($A59,Partidos!$A$4:$A$107,0))),AND($E59=$F59,INDEX(Partidos!$F$4:$F$107,MATCH($A59,Partidos!$A$4:$A$107,0))=INDEX(Partidos!$G$4:$G$107,MATCH($A59,Partidos!$A$4:$A$107,0))),AND($E59&lt;$F59,INDEX(Partidos!$F$4:$F$107,MATCH($A59,Partidos!$A$4:$A$107,0))&lt;INDEX(Partidos!$G$4:$G$107,MATCH($A59,Partidos!$A$4:$A$107,0)))),Puntuacion!$B$6,0))),IF(AND($E59=INDEX(Partidos!$F$4:$F$107,MATCH($A59,Partidos!$A$4:$A$107,0)),$F59=INDEX(Partidos!$G$4:$G$107,MATCH($A59,Partidos!$A$4:$A$107,0))),Puntuacion!$B$9,IF(($E59-$F59)=(INDEX(Partidos!$F$4:$F$107,MATCH($A59,Partidos!$A$4:$A$107,0))-INDEX(Partidos!$G$4:$G$107,MATCH($A59,Partidos!$A$4:$A$107,0))),Puntuacion!$B$10,IF(AND($H59&lt;&gt;"",$H59=INDEX(Partidos!$K$4:$K$107,MATCH($A59,Partidos!$A$4:$A$107,0))),Puntuacion!$B$11,0)))))),"")</f>
        <v/>
      </c>
      <c r="H59" s="19">
        <f>IFERROR(INDEX(Papá!H$4:H$107,MATCH($A59,Papá!$A$4:$A$107,0)),"")</f>
        <v/>
      </c>
      <c r="I59" s="19">
        <f>IFERROR(INDEX(Partidos!$J$4:$J$107,MATCH($A59,Partidos!$A$4:$A$107,0)),"")</f>
        <v/>
      </c>
      <c r="J59" s="16">
        <f>IF(AND(INDEX(Partidos!$J$4:$J$107,MATCH($A59,Partidos!$A$4:$A$107,0))&lt;&gt;"Grupos",INDEX(Partidos!$H$4:$H$107,MATCH($A59,Partidos!$A$4:$A$107,0))="Finalizado",$H59&lt;&gt;"",$H59=INDEX(Partidos!$K$4:$K$107,MATCH($A59,Partidos!$A$4:$A$107,0))),1,0)</f>
        <v/>
      </c>
    </row>
    <row r="60">
      <c r="A60" s="26" t="n">
        <v>19</v>
      </c>
      <c r="B60" s="19">
        <f>IFERROR(INDEX(Partidos!$D$4:$D$107,MATCH($A60,Partidos!$A$4:$A$107,0)),"")</f>
        <v/>
      </c>
      <c r="C60" s="19">
        <f>IFERROR(INDEX(Partidos!$E$4:$E$107,MATCH($A60,Partidos!$A$4:$A$107,0)),"")</f>
        <v/>
      </c>
      <c r="D60" s="26" t="inlineStr">
        <is>
          <t>Diego</t>
        </is>
      </c>
      <c r="E60" s="19">
        <f>IFERROR(INDEX(Diego!F$4:F$107,MATCH($A60,Diego!$A$4:$A$107,0)),"")</f>
        <v/>
      </c>
      <c r="F60" s="19">
        <f>IFERROR(INDEX(Diego!G$4:G$107,MATCH($A60,Diego!$A$4:$A$107,0)),"")</f>
        <v/>
      </c>
      <c r="G60" s="16">
        <f>IFERROR(IF(INDEX(Partidos!$H$4:$H$107,MATCH($A60,Partidos!$A$4:$A$107,0))&lt;&gt;"Finalizado","",IF(OR(NOT(ISNUMBER($E60)),NOT(ISNUMBER($F60))),"",IF(INDEX(Partidos!$J$4:$J$107,MATCH($A60,Partidos!$A$4:$A$107,0))="Grupos",IF(AND($E60=INDEX(Partidos!$F$4:$F$107,MATCH($A60,Partidos!$A$4:$A$107,0)),$F60=INDEX(Partidos!$G$4:$G$107,MATCH($A60,Partidos!$A$4:$A$107,0))),Puntuacion!$B$4,IF(($E60-$F60)=(INDEX(Partidos!$F$4:$F$107,MATCH($A60,Partidos!$A$4:$A$107,0))-INDEX(Partidos!$G$4:$G$107,MATCH($A60,Partidos!$A$4:$A$107,0))),Puntuacion!$B$5,IF(OR(AND($E60&gt;$F60,INDEX(Partidos!$F$4:$F$107,MATCH($A60,Partidos!$A$4:$A$107,0))&gt;INDEX(Partidos!$G$4:$G$107,MATCH($A60,Partidos!$A$4:$A$107,0))),AND($E60=$F60,INDEX(Partidos!$F$4:$F$107,MATCH($A60,Partidos!$A$4:$A$107,0))=INDEX(Partidos!$G$4:$G$107,MATCH($A60,Partidos!$A$4:$A$107,0))),AND($E60&lt;$F60,INDEX(Partidos!$F$4:$F$107,MATCH($A60,Partidos!$A$4:$A$107,0))&lt;INDEX(Partidos!$G$4:$G$107,MATCH($A60,Partidos!$A$4:$A$107,0)))),Puntuacion!$B$6,0))),IF(AND($E60=INDEX(Partidos!$F$4:$F$107,MATCH($A60,Partidos!$A$4:$A$107,0)),$F60=INDEX(Partidos!$G$4:$G$107,MATCH($A60,Partidos!$A$4:$A$107,0))),Puntuacion!$B$9,IF(($E60-$F60)=(INDEX(Partidos!$F$4:$F$107,MATCH($A60,Partidos!$A$4:$A$107,0))-INDEX(Partidos!$G$4:$G$107,MATCH($A60,Partidos!$A$4:$A$107,0))),Puntuacion!$B$10,IF(AND($H60&lt;&gt;"",$H60=INDEX(Partidos!$K$4:$K$107,MATCH($A60,Partidos!$A$4:$A$107,0))),Puntuacion!$B$11,0)))))),"")</f>
        <v/>
      </c>
      <c r="H60" s="19">
        <f>IFERROR(INDEX(Diego!H$4:H$107,MATCH($A60,Diego!$A$4:$A$107,0)),"")</f>
        <v/>
      </c>
      <c r="I60" s="19">
        <f>IFERROR(INDEX(Partidos!$J$4:$J$107,MATCH($A60,Partidos!$A$4:$A$107,0)),"")</f>
        <v/>
      </c>
      <c r="J60" s="16">
        <f>IF(AND(INDEX(Partidos!$J$4:$J$107,MATCH($A60,Partidos!$A$4:$A$107,0))&lt;&gt;"Grupos",INDEX(Partidos!$H$4:$H$107,MATCH($A60,Partidos!$A$4:$A$107,0))="Finalizado",$H60&lt;&gt;"",$H60=INDEX(Partidos!$K$4:$K$107,MATCH($A60,Partidos!$A$4:$A$107,0))),1,0)</f>
        <v/>
      </c>
    </row>
    <row r="61">
      <c r="A61" s="24" t="n">
        <v>20</v>
      </c>
      <c r="B61" s="19">
        <f>IFERROR(INDEX(Partidos!$D$4:$D$107,MATCH($A61,Partidos!$A$4:$A$107,0)),"")</f>
        <v/>
      </c>
      <c r="C61" s="19">
        <f>IFERROR(INDEX(Partidos!$E$4:$E$107,MATCH($A61,Partidos!$A$4:$A$107,0)),"")</f>
        <v/>
      </c>
      <c r="D61" s="24" t="inlineStr">
        <is>
          <t>Álvaro</t>
        </is>
      </c>
      <c r="E61" s="19">
        <f>IFERROR(INDEX(Álvaro!F$4:F$107,MATCH($A61,Álvaro!$A$4:$A$107,0)),"")</f>
        <v/>
      </c>
      <c r="F61" s="19">
        <f>IFERROR(INDEX(Álvaro!G$4:G$107,MATCH($A61,Álvaro!$A$4:$A$107,0)),"")</f>
        <v/>
      </c>
      <c r="G61" s="16">
        <f>IFERROR(IF(INDEX(Partidos!$H$4:$H$107,MATCH($A61,Partidos!$A$4:$A$107,0))&lt;&gt;"Finalizado","",IF(OR(NOT(ISNUMBER($E61)),NOT(ISNUMBER($F61))),"",IF(INDEX(Partidos!$J$4:$J$107,MATCH($A61,Partidos!$A$4:$A$107,0))="Grupos",IF(AND($E61=INDEX(Partidos!$F$4:$F$107,MATCH($A61,Partidos!$A$4:$A$107,0)),$F61=INDEX(Partidos!$G$4:$G$107,MATCH($A61,Partidos!$A$4:$A$107,0))),Puntuacion!$B$4,IF(($E61-$F61)=(INDEX(Partidos!$F$4:$F$107,MATCH($A61,Partidos!$A$4:$A$107,0))-INDEX(Partidos!$G$4:$G$107,MATCH($A61,Partidos!$A$4:$A$107,0))),Puntuacion!$B$5,IF(OR(AND($E61&gt;$F61,INDEX(Partidos!$F$4:$F$107,MATCH($A61,Partidos!$A$4:$A$107,0))&gt;INDEX(Partidos!$G$4:$G$107,MATCH($A61,Partidos!$A$4:$A$107,0))),AND($E61=$F61,INDEX(Partidos!$F$4:$F$107,MATCH($A61,Partidos!$A$4:$A$107,0))=INDEX(Partidos!$G$4:$G$107,MATCH($A61,Partidos!$A$4:$A$107,0))),AND($E61&lt;$F61,INDEX(Partidos!$F$4:$F$107,MATCH($A61,Partidos!$A$4:$A$107,0))&lt;INDEX(Partidos!$G$4:$G$107,MATCH($A61,Partidos!$A$4:$A$107,0)))),Puntuacion!$B$6,0))),IF(AND($E61=INDEX(Partidos!$F$4:$F$107,MATCH($A61,Partidos!$A$4:$A$107,0)),$F61=INDEX(Partidos!$G$4:$G$107,MATCH($A61,Partidos!$A$4:$A$107,0))),Puntuacion!$B$9,IF(($E61-$F61)=(INDEX(Partidos!$F$4:$F$107,MATCH($A61,Partidos!$A$4:$A$107,0))-INDEX(Partidos!$G$4:$G$107,MATCH($A61,Partidos!$A$4:$A$107,0))),Puntuacion!$B$10,IF(AND($H61&lt;&gt;"",$H61=INDEX(Partidos!$K$4:$K$107,MATCH($A61,Partidos!$A$4:$A$107,0))),Puntuacion!$B$11,0)))))),"")</f>
        <v/>
      </c>
      <c r="H61" s="19">
        <f>IFERROR(INDEX(Álvaro!H$4:H$107,MATCH($A61,Álvaro!$A$4:$A$107,0)),"")</f>
        <v/>
      </c>
      <c r="I61" s="19">
        <f>IFERROR(INDEX(Partidos!$J$4:$J$107,MATCH($A61,Partidos!$A$4:$A$107,0)),"")</f>
        <v/>
      </c>
      <c r="J61" s="16">
        <f>IF(AND(INDEX(Partidos!$J$4:$J$107,MATCH($A61,Partidos!$A$4:$A$107,0))&lt;&gt;"Grupos",INDEX(Partidos!$H$4:$H$107,MATCH($A61,Partidos!$A$4:$A$107,0))="Finalizado",$H61&lt;&gt;"",$H61=INDEX(Partidos!$K$4:$K$107,MATCH($A61,Partidos!$A$4:$A$107,0))),1,0)</f>
        <v/>
      </c>
    </row>
    <row r="62">
      <c r="A62" s="26" t="n">
        <v>20</v>
      </c>
      <c r="B62" s="19">
        <f>IFERROR(INDEX(Partidos!$D$4:$D$107,MATCH($A62,Partidos!$A$4:$A$107,0)),"")</f>
        <v/>
      </c>
      <c r="C62" s="19">
        <f>IFERROR(INDEX(Partidos!$E$4:$E$107,MATCH($A62,Partidos!$A$4:$A$107,0)),"")</f>
        <v/>
      </c>
      <c r="D62" s="26" t="inlineStr">
        <is>
          <t>Papá</t>
        </is>
      </c>
      <c r="E62" s="19">
        <f>IFERROR(INDEX(Papá!F$4:F$107,MATCH($A62,Papá!$A$4:$A$107,0)),"")</f>
        <v/>
      </c>
      <c r="F62" s="19">
        <f>IFERROR(INDEX(Papá!G$4:G$107,MATCH($A62,Papá!$A$4:$A$107,0)),"")</f>
        <v/>
      </c>
      <c r="G62" s="16">
        <f>IFERROR(IF(INDEX(Partidos!$H$4:$H$107,MATCH($A62,Partidos!$A$4:$A$107,0))&lt;&gt;"Finalizado","",IF(OR(NOT(ISNUMBER($E62)),NOT(ISNUMBER($F62))),"",IF(INDEX(Partidos!$J$4:$J$107,MATCH($A62,Partidos!$A$4:$A$107,0))="Grupos",IF(AND($E62=INDEX(Partidos!$F$4:$F$107,MATCH($A62,Partidos!$A$4:$A$107,0)),$F62=INDEX(Partidos!$G$4:$G$107,MATCH($A62,Partidos!$A$4:$A$107,0))),Puntuacion!$B$4,IF(($E62-$F62)=(INDEX(Partidos!$F$4:$F$107,MATCH($A62,Partidos!$A$4:$A$107,0))-INDEX(Partidos!$G$4:$G$107,MATCH($A62,Partidos!$A$4:$A$107,0))),Puntuacion!$B$5,IF(OR(AND($E62&gt;$F62,INDEX(Partidos!$F$4:$F$107,MATCH($A62,Partidos!$A$4:$A$107,0))&gt;INDEX(Partidos!$G$4:$G$107,MATCH($A62,Partidos!$A$4:$A$107,0))),AND($E62=$F62,INDEX(Partidos!$F$4:$F$107,MATCH($A62,Partidos!$A$4:$A$107,0))=INDEX(Partidos!$G$4:$G$107,MATCH($A62,Partidos!$A$4:$A$107,0))),AND($E62&lt;$F62,INDEX(Partidos!$F$4:$F$107,MATCH($A62,Partidos!$A$4:$A$107,0))&lt;INDEX(Partidos!$G$4:$G$107,MATCH($A62,Partidos!$A$4:$A$107,0)))),Puntuacion!$B$6,0))),IF(AND($E62=INDEX(Partidos!$F$4:$F$107,MATCH($A62,Partidos!$A$4:$A$107,0)),$F62=INDEX(Partidos!$G$4:$G$107,MATCH($A62,Partidos!$A$4:$A$107,0))),Puntuacion!$B$9,IF(($E62-$F62)=(INDEX(Partidos!$F$4:$F$107,MATCH($A62,Partidos!$A$4:$A$107,0))-INDEX(Partidos!$G$4:$G$107,MATCH($A62,Partidos!$A$4:$A$107,0))),Puntuacion!$B$10,IF(AND($H62&lt;&gt;"",$H62=INDEX(Partidos!$K$4:$K$107,MATCH($A62,Partidos!$A$4:$A$107,0))),Puntuacion!$B$11,0)))))),"")</f>
        <v/>
      </c>
      <c r="H62" s="19">
        <f>IFERROR(INDEX(Papá!H$4:H$107,MATCH($A62,Papá!$A$4:$A$107,0)),"")</f>
        <v/>
      </c>
      <c r="I62" s="19">
        <f>IFERROR(INDEX(Partidos!$J$4:$J$107,MATCH($A62,Partidos!$A$4:$A$107,0)),"")</f>
        <v/>
      </c>
      <c r="J62" s="16">
        <f>IF(AND(INDEX(Partidos!$J$4:$J$107,MATCH($A62,Partidos!$A$4:$A$107,0))&lt;&gt;"Grupos",INDEX(Partidos!$H$4:$H$107,MATCH($A62,Partidos!$A$4:$A$107,0))="Finalizado",$H62&lt;&gt;"",$H62=INDEX(Partidos!$K$4:$K$107,MATCH($A62,Partidos!$A$4:$A$107,0))),1,0)</f>
        <v/>
      </c>
    </row>
    <row r="63">
      <c r="A63" s="24" t="n">
        <v>20</v>
      </c>
      <c r="B63" s="19">
        <f>IFERROR(INDEX(Partidos!$D$4:$D$107,MATCH($A63,Partidos!$A$4:$A$107,0)),"")</f>
        <v/>
      </c>
      <c r="C63" s="19">
        <f>IFERROR(INDEX(Partidos!$E$4:$E$107,MATCH($A63,Partidos!$A$4:$A$107,0)),"")</f>
        <v/>
      </c>
      <c r="D63" s="24" t="inlineStr">
        <is>
          <t>Diego</t>
        </is>
      </c>
      <c r="E63" s="19">
        <f>IFERROR(INDEX(Diego!F$4:F$107,MATCH($A63,Diego!$A$4:$A$107,0)),"")</f>
        <v/>
      </c>
      <c r="F63" s="19">
        <f>IFERROR(INDEX(Diego!G$4:G$107,MATCH($A63,Diego!$A$4:$A$107,0)),"")</f>
        <v/>
      </c>
      <c r="G63" s="16">
        <f>IFERROR(IF(INDEX(Partidos!$H$4:$H$107,MATCH($A63,Partidos!$A$4:$A$107,0))&lt;&gt;"Finalizado","",IF(OR(NOT(ISNUMBER($E63)),NOT(ISNUMBER($F63))),"",IF(INDEX(Partidos!$J$4:$J$107,MATCH($A63,Partidos!$A$4:$A$107,0))="Grupos",IF(AND($E63=INDEX(Partidos!$F$4:$F$107,MATCH($A63,Partidos!$A$4:$A$107,0)),$F63=INDEX(Partidos!$G$4:$G$107,MATCH($A63,Partidos!$A$4:$A$107,0))),Puntuacion!$B$4,IF(($E63-$F63)=(INDEX(Partidos!$F$4:$F$107,MATCH($A63,Partidos!$A$4:$A$107,0))-INDEX(Partidos!$G$4:$G$107,MATCH($A63,Partidos!$A$4:$A$107,0))),Puntuacion!$B$5,IF(OR(AND($E63&gt;$F63,INDEX(Partidos!$F$4:$F$107,MATCH($A63,Partidos!$A$4:$A$107,0))&gt;INDEX(Partidos!$G$4:$G$107,MATCH($A63,Partidos!$A$4:$A$107,0))),AND($E63=$F63,INDEX(Partidos!$F$4:$F$107,MATCH($A63,Partidos!$A$4:$A$107,0))=INDEX(Partidos!$G$4:$G$107,MATCH($A63,Partidos!$A$4:$A$107,0))),AND($E63&lt;$F63,INDEX(Partidos!$F$4:$F$107,MATCH($A63,Partidos!$A$4:$A$107,0))&lt;INDEX(Partidos!$G$4:$G$107,MATCH($A63,Partidos!$A$4:$A$107,0)))),Puntuacion!$B$6,0))),IF(AND($E63=INDEX(Partidos!$F$4:$F$107,MATCH($A63,Partidos!$A$4:$A$107,0)),$F63=INDEX(Partidos!$G$4:$G$107,MATCH($A63,Partidos!$A$4:$A$107,0))),Puntuacion!$B$9,IF(($E63-$F63)=(INDEX(Partidos!$F$4:$F$107,MATCH($A63,Partidos!$A$4:$A$107,0))-INDEX(Partidos!$G$4:$G$107,MATCH($A63,Partidos!$A$4:$A$107,0))),Puntuacion!$B$10,IF(AND($H63&lt;&gt;"",$H63=INDEX(Partidos!$K$4:$K$107,MATCH($A63,Partidos!$A$4:$A$107,0))),Puntuacion!$B$11,0)))))),"")</f>
        <v/>
      </c>
      <c r="H63" s="19">
        <f>IFERROR(INDEX(Diego!H$4:H$107,MATCH($A63,Diego!$A$4:$A$107,0)),"")</f>
        <v/>
      </c>
      <c r="I63" s="19">
        <f>IFERROR(INDEX(Partidos!$J$4:$J$107,MATCH($A63,Partidos!$A$4:$A$107,0)),"")</f>
        <v/>
      </c>
      <c r="J63" s="16">
        <f>IF(AND(INDEX(Partidos!$J$4:$J$107,MATCH($A63,Partidos!$A$4:$A$107,0))&lt;&gt;"Grupos",INDEX(Partidos!$H$4:$H$107,MATCH($A63,Partidos!$A$4:$A$107,0))="Finalizado",$H63&lt;&gt;"",$H63=INDEX(Partidos!$K$4:$K$107,MATCH($A63,Partidos!$A$4:$A$107,0))),1,0)</f>
        <v/>
      </c>
    </row>
    <row r="64">
      <c r="A64" s="26" t="n">
        <v>21</v>
      </c>
      <c r="B64" s="19">
        <f>IFERROR(INDEX(Partidos!$D$4:$D$107,MATCH($A64,Partidos!$A$4:$A$107,0)),"")</f>
        <v/>
      </c>
      <c r="C64" s="19">
        <f>IFERROR(INDEX(Partidos!$E$4:$E$107,MATCH($A64,Partidos!$A$4:$A$107,0)),"")</f>
        <v/>
      </c>
      <c r="D64" s="26" t="inlineStr">
        <is>
          <t>Álvaro</t>
        </is>
      </c>
      <c r="E64" s="19">
        <f>IFERROR(INDEX(Álvaro!F$4:F$107,MATCH($A64,Álvaro!$A$4:$A$107,0)),"")</f>
        <v/>
      </c>
      <c r="F64" s="19">
        <f>IFERROR(INDEX(Álvaro!G$4:G$107,MATCH($A64,Álvaro!$A$4:$A$107,0)),"")</f>
        <v/>
      </c>
      <c r="G64" s="16">
        <f>IFERROR(IF(INDEX(Partidos!$H$4:$H$107,MATCH($A64,Partidos!$A$4:$A$107,0))&lt;&gt;"Finalizado","",IF(OR(NOT(ISNUMBER($E64)),NOT(ISNUMBER($F64))),"",IF(INDEX(Partidos!$J$4:$J$107,MATCH($A64,Partidos!$A$4:$A$107,0))="Grupos",IF(AND($E64=INDEX(Partidos!$F$4:$F$107,MATCH($A64,Partidos!$A$4:$A$107,0)),$F64=INDEX(Partidos!$G$4:$G$107,MATCH($A64,Partidos!$A$4:$A$107,0))),Puntuacion!$B$4,IF(($E64-$F64)=(INDEX(Partidos!$F$4:$F$107,MATCH($A64,Partidos!$A$4:$A$107,0))-INDEX(Partidos!$G$4:$G$107,MATCH($A64,Partidos!$A$4:$A$107,0))),Puntuacion!$B$5,IF(OR(AND($E64&gt;$F64,INDEX(Partidos!$F$4:$F$107,MATCH($A64,Partidos!$A$4:$A$107,0))&gt;INDEX(Partidos!$G$4:$G$107,MATCH($A64,Partidos!$A$4:$A$107,0))),AND($E64=$F64,INDEX(Partidos!$F$4:$F$107,MATCH($A64,Partidos!$A$4:$A$107,0))=INDEX(Partidos!$G$4:$G$107,MATCH($A64,Partidos!$A$4:$A$107,0))),AND($E64&lt;$F64,INDEX(Partidos!$F$4:$F$107,MATCH($A64,Partidos!$A$4:$A$107,0))&lt;INDEX(Partidos!$G$4:$G$107,MATCH($A64,Partidos!$A$4:$A$107,0)))),Puntuacion!$B$6,0))),IF(AND($E64=INDEX(Partidos!$F$4:$F$107,MATCH($A64,Partidos!$A$4:$A$107,0)),$F64=INDEX(Partidos!$G$4:$G$107,MATCH($A64,Partidos!$A$4:$A$107,0))),Puntuacion!$B$9,IF(($E64-$F64)=(INDEX(Partidos!$F$4:$F$107,MATCH($A64,Partidos!$A$4:$A$107,0))-INDEX(Partidos!$G$4:$G$107,MATCH($A64,Partidos!$A$4:$A$107,0))),Puntuacion!$B$10,IF(AND($H64&lt;&gt;"",$H64=INDEX(Partidos!$K$4:$K$107,MATCH($A64,Partidos!$A$4:$A$107,0))),Puntuacion!$B$11,0)))))),"")</f>
        <v/>
      </c>
      <c r="H64" s="19">
        <f>IFERROR(INDEX(Álvaro!H$4:H$107,MATCH($A64,Álvaro!$A$4:$A$107,0)),"")</f>
        <v/>
      </c>
      <c r="I64" s="19">
        <f>IFERROR(INDEX(Partidos!$J$4:$J$107,MATCH($A64,Partidos!$A$4:$A$107,0)),"")</f>
        <v/>
      </c>
      <c r="J64" s="16">
        <f>IF(AND(INDEX(Partidos!$J$4:$J$107,MATCH($A64,Partidos!$A$4:$A$107,0))&lt;&gt;"Grupos",INDEX(Partidos!$H$4:$H$107,MATCH($A64,Partidos!$A$4:$A$107,0))="Finalizado",$H64&lt;&gt;"",$H64=INDEX(Partidos!$K$4:$K$107,MATCH($A64,Partidos!$A$4:$A$107,0))),1,0)</f>
        <v/>
      </c>
    </row>
    <row r="65">
      <c r="A65" s="24" t="n">
        <v>21</v>
      </c>
      <c r="B65" s="19">
        <f>IFERROR(INDEX(Partidos!$D$4:$D$107,MATCH($A65,Partidos!$A$4:$A$107,0)),"")</f>
        <v/>
      </c>
      <c r="C65" s="19">
        <f>IFERROR(INDEX(Partidos!$E$4:$E$107,MATCH($A65,Partidos!$A$4:$A$107,0)),"")</f>
        <v/>
      </c>
      <c r="D65" s="24" t="inlineStr">
        <is>
          <t>Papá</t>
        </is>
      </c>
      <c r="E65" s="19">
        <f>IFERROR(INDEX(Papá!F$4:F$107,MATCH($A65,Papá!$A$4:$A$107,0)),"")</f>
        <v/>
      </c>
      <c r="F65" s="19">
        <f>IFERROR(INDEX(Papá!G$4:G$107,MATCH($A65,Papá!$A$4:$A$107,0)),"")</f>
        <v/>
      </c>
      <c r="G65" s="16">
        <f>IFERROR(IF(INDEX(Partidos!$H$4:$H$107,MATCH($A65,Partidos!$A$4:$A$107,0))&lt;&gt;"Finalizado","",IF(OR(NOT(ISNUMBER($E65)),NOT(ISNUMBER($F65))),"",IF(INDEX(Partidos!$J$4:$J$107,MATCH($A65,Partidos!$A$4:$A$107,0))="Grupos",IF(AND($E65=INDEX(Partidos!$F$4:$F$107,MATCH($A65,Partidos!$A$4:$A$107,0)),$F65=INDEX(Partidos!$G$4:$G$107,MATCH($A65,Partidos!$A$4:$A$107,0))),Puntuacion!$B$4,IF(($E65-$F65)=(INDEX(Partidos!$F$4:$F$107,MATCH($A65,Partidos!$A$4:$A$107,0))-INDEX(Partidos!$G$4:$G$107,MATCH($A65,Partidos!$A$4:$A$107,0))),Puntuacion!$B$5,IF(OR(AND($E65&gt;$F65,INDEX(Partidos!$F$4:$F$107,MATCH($A65,Partidos!$A$4:$A$107,0))&gt;INDEX(Partidos!$G$4:$G$107,MATCH($A65,Partidos!$A$4:$A$107,0))),AND($E65=$F65,INDEX(Partidos!$F$4:$F$107,MATCH($A65,Partidos!$A$4:$A$107,0))=INDEX(Partidos!$G$4:$G$107,MATCH($A65,Partidos!$A$4:$A$107,0))),AND($E65&lt;$F65,INDEX(Partidos!$F$4:$F$107,MATCH($A65,Partidos!$A$4:$A$107,0))&lt;INDEX(Partidos!$G$4:$G$107,MATCH($A65,Partidos!$A$4:$A$107,0)))),Puntuacion!$B$6,0))),IF(AND($E65=INDEX(Partidos!$F$4:$F$107,MATCH($A65,Partidos!$A$4:$A$107,0)),$F65=INDEX(Partidos!$G$4:$G$107,MATCH($A65,Partidos!$A$4:$A$107,0))),Puntuacion!$B$9,IF(($E65-$F65)=(INDEX(Partidos!$F$4:$F$107,MATCH($A65,Partidos!$A$4:$A$107,0))-INDEX(Partidos!$G$4:$G$107,MATCH($A65,Partidos!$A$4:$A$107,0))),Puntuacion!$B$10,IF(AND($H65&lt;&gt;"",$H65=INDEX(Partidos!$K$4:$K$107,MATCH($A65,Partidos!$A$4:$A$107,0))),Puntuacion!$B$11,0)))))),"")</f>
        <v/>
      </c>
      <c r="H65" s="19">
        <f>IFERROR(INDEX(Papá!H$4:H$107,MATCH($A65,Papá!$A$4:$A$107,0)),"")</f>
        <v/>
      </c>
      <c r="I65" s="19">
        <f>IFERROR(INDEX(Partidos!$J$4:$J$107,MATCH($A65,Partidos!$A$4:$A$107,0)),"")</f>
        <v/>
      </c>
      <c r="J65" s="16">
        <f>IF(AND(INDEX(Partidos!$J$4:$J$107,MATCH($A65,Partidos!$A$4:$A$107,0))&lt;&gt;"Grupos",INDEX(Partidos!$H$4:$H$107,MATCH($A65,Partidos!$A$4:$A$107,0))="Finalizado",$H65&lt;&gt;"",$H65=INDEX(Partidos!$K$4:$K$107,MATCH($A65,Partidos!$A$4:$A$107,0))),1,0)</f>
        <v/>
      </c>
    </row>
    <row r="66">
      <c r="A66" s="26" t="n">
        <v>21</v>
      </c>
      <c r="B66" s="19">
        <f>IFERROR(INDEX(Partidos!$D$4:$D$107,MATCH($A66,Partidos!$A$4:$A$107,0)),"")</f>
        <v/>
      </c>
      <c r="C66" s="19">
        <f>IFERROR(INDEX(Partidos!$E$4:$E$107,MATCH($A66,Partidos!$A$4:$A$107,0)),"")</f>
        <v/>
      </c>
      <c r="D66" s="26" t="inlineStr">
        <is>
          <t>Diego</t>
        </is>
      </c>
      <c r="E66" s="19">
        <f>IFERROR(INDEX(Diego!F$4:F$107,MATCH($A66,Diego!$A$4:$A$107,0)),"")</f>
        <v/>
      </c>
      <c r="F66" s="19">
        <f>IFERROR(INDEX(Diego!G$4:G$107,MATCH($A66,Diego!$A$4:$A$107,0)),"")</f>
        <v/>
      </c>
      <c r="G66" s="16">
        <f>IFERROR(IF(INDEX(Partidos!$H$4:$H$107,MATCH($A66,Partidos!$A$4:$A$107,0))&lt;&gt;"Finalizado","",IF(OR(NOT(ISNUMBER($E66)),NOT(ISNUMBER($F66))),"",IF(INDEX(Partidos!$J$4:$J$107,MATCH($A66,Partidos!$A$4:$A$107,0))="Grupos",IF(AND($E66=INDEX(Partidos!$F$4:$F$107,MATCH($A66,Partidos!$A$4:$A$107,0)),$F66=INDEX(Partidos!$G$4:$G$107,MATCH($A66,Partidos!$A$4:$A$107,0))),Puntuacion!$B$4,IF(($E66-$F66)=(INDEX(Partidos!$F$4:$F$107,MATCH($A66,Partidos!$A$4:$A$107,0))-INDEX(Partidos!$G$4:$G$107,MATCH($A66,Partidos!$A$4:$A$107,0))),Puntuacion!$B$5,IF(OR(AND($E66&gt;$F66,INDEX(Partidos!$F$4:$F$107,MATCH($A66,Partidos!$A$4:$A$107,0))&gt;INDEX(Partidos!$G$4:$G$107,MATCH($A66,Partidos!$A$4:$A$107,0))),AND($E66=$F66,INDEX(Partidos!$F$4:$F$107,MATCH($A66,Partidos!$A$4:$A$107,0))=INDEX(Partidos!$G$4:$G$107,MATCH($A66,Partidos!$A$4:$A$107,0))),AND($E66&lt;$F66,INDEX(Partidos!$F$4:$F$107,MATCH($A66,Partidos!$A$4:$A$107,0))&lt;INDEX(Partidos!$G$4:$G$107,MATCH($A66,Partidos!$A$4:$A$107,0)))),Puntuacion!$B$6,0))),IF(AND($E66=INDEX(Partidos!$F$4:$F$107,MATCH($A66,Partidos!$A$4:$A$107,0)),$F66=INDEX(Partidos!$G$4:$G$107,MATCH($A66,Partidos!$A$4:$A$107,0))),Puntuacion!$B$9,IF(($E66-$F66)=(INDEX(Partidos!$F$4:$F$107,MATCH($A66,Partidos!$A$4:$A$107,0))-INDEX(Partidos!$G$4:$G$107,MATCH($A66,Partidos!$A$4:$A$107,0))),Puntuacion!$B$10,IF(AND($H66&lt;&gt;"",$H66=INDEX(Partidos!$K$4:$K$107,MATCH($A66,Partidos!$A$4:$A$107,0))),Puntuacion!$B$11,0)))))),"")</f>
        <v/>
      </c>
      <c r="H66" s="19">
        <f>IFERROR(INDEX(Diego!H$4:H$107,MATCH($A66,Diego!$A$4:$A$107,0)),"")</f>
        <v/>
      </c>
      <c r="I66" s="19">
        <f>IFERROR(INDEX(Partidos!$J$4:$J$107,MATCH($A66,Partidos!$A$4:$A$107,0)),"")</f>
        <v/>
      </c>
      <c r="J66" s="16">
        <f>IF(AND(INDEX(Partidos!$J$4:$J$107,MATCH($A66,Partidos!$A$4:$A$107,0))&lt;&gt;"Grupos",INDEX(Partidos!$H$4:$H$107,MATCH($A66,Partidos!$A$4:$A$107,0))="Finalizado",$H66&lt;&gt;"",$H66=INDEX(Partidos!$K$4:$K$107,MATCH($A66,Partidos!$A$4:$A$107,0))),1,0)</f>
        <v/>
      </c>
    </row>
    <row r="67">
      <c r="A67" s="24" t="n">
        <v>22</v>
      </c>
      <c r="B67" s="19">
        <f>IFERROR(INDEX(Partidos!$D$4:$D$107,MATCH($A67,Partidos!$A$4:$A$107,0)),"")</f>
        <v/>
      </c>
      <c r="C67" s="19">
        <f>IFERROR(INDEX(Partidos!$E$4:$E$107,MATCH($A67,Partidos!$A$4:$A$107,0)),"")</f>
        <v/>
      </c>
      <c r="D67" s="24" t="inlineStr">
        <is>
          <t>Álvaro</t>
        </is>
      </c>
      <c r="E67" s="19">
        <f>IFERROR(INDEX(Álvaro!F$4:F$107,MATCH($A67,Álvaro!$A$4:$A$107,0)),"")</f>
        <v/>
      </c>
      <c r="F67" s="19">
        <f>IFERROR(INDEX(Álvaro!G$4:G$107,MATCH($A67,Álvaro!$A$4:$A$107,0)),"")</f>
        <v/>
      </c>
      <c r="G67" s="16">
        <f>IFERROR(IF(INDEX(Partidos!$H$4:$H$107,MATCH($A67,Partidos!$A$4:$A$107,0))&lt;&gt;"Finalizado","",IF(OR(NOT(ISNUMBER($E67)),NOT(ISNUMBER($F67))),"",IF(INDEX(Partidos!$J$4:$J$107,MATCH($A67,Partidos!$A$4:$A$107,0))="Grupos",IF(AND($E67=INDEX(Partidos!$F$4:$F$107,MATCH($A67,Partidos!$A$4:$A$107,0)),$F67=INDEX(Partidos!$G$4:$G$107,MATCH($A67,Partidos!$A$4:$A$107,0))),Puntuacion!$B$4,IF(($E67-$F67)=(INDEX(Partidos!$F$4:$F$107,MATCH($A67,Partidos!$A$4:$A$107,0))-INDEX(Partidos!$G$4:$G$107,MATCH($A67,Partidos!$A$4:$A$107,0))),Puntuacion!$B$5,IF(OR(AND($E67&gt;$F67,INDEX(Partidos!$F$4:$F$107,MATCH($A67,Partidos!$A$4:$A$107,0))&gt;INDEX(Partidos!$G$4:$G$107,MATCH($A67,Partidos!$A$4:$A$107,0))),AND($E67=$F67,INDEX(Partidos!$F$4:$F$107,MATCH($A67,Partidos!$A$4:$A$107,0))=INDEX(Partidos!$G$4:$G$107,MATCH($A67,Partidos!$A$4:$A$107,0))),AND($E67&lt;$F67,INDEX(Partidos!$F$4:$F$107,MATCH($A67,Partidos!$A$4:$A$107,0))&lt;INDEX(Partidos!$G$4:$G$107,MATCH($A67,Partidos!$A$4:$A$107,0)))),Puntuacion!$B$6,0))),IF(AND($E67=INDEX(Partidos!$F$4:$F$107,MATCH($A67,Partidos!$A$4:$A$107,0)),$F67=INDEX(Partidos!$G$4:$G$107,MATCH($A67,Partidos!$A$4:$A$107,0))),Puntuacion!$B$9,IF(($E67-$F67)=(INDEX(Partidos!$F$4:$F$107,MATCH($A67,Partidos!$A$4:$A$107,0))-INDEX(Partidos!$G$4:$G$107,MATCH($A67,Partidos!$A$4:$A$107,0))),Puntuacion!$B$10,IF(AND($H67&lt;&gt;"",$H67=INDEX(Partidos!$K$4:$K$107,MATCH($A67,Partidos!$A$4:$A$107,0))),Puntuacion!$B$11,0)))))),"")</f>
        <v/>
      </c>
      <c r="H67" s="19">
        <f>IFERROR(INDEX(Álvaro!H$4:H$107,MATCH($A67,Álvaro!$A$4:$A$107,0)),"")</f>
        <v/>
      </c>
      <c r="I67" s="19">
        <f>IFERROR(INDEX(Partidos!$J$4:$J$107,MATCH($A67,Partidos!$A$4:$A$107,0)),"")</f>
        <v/>
      </c>
      <c r="J67" s="16">
        <f>IF(AND(INDEX(Partidos!$J$4:$J$107,MATCH($A67,Partidos!$A$4:$A$107,0))&lt;&gt;"Grupos",INDEX(Partidos!$H$4:$H$107,MATCH($A67,Partidos!$A$4:$A$107,0))="Finalizado",$H67&lt;&gt;"",$H67=INDEX(Partidos!$K$4:$K$107,MATCH($A67,Partidos!$A$4:$A$107,0))),1,0)</f>
        <v/>
      </c>
    </row>
    <row r="68">
      <c r="A68" s="26" t="n">
        <v>22</v>
      </c>
      <c r="B68" s="19">
        <f>IFERROR(INDEX(Partidos!$D$4:$D$107,MATCH($A68,Partidos!$A$4:$A$107,0)),"")</f>
        <v/>
      </c>
      <c r="C68" s="19">
        <f>IFERROR(INDEX(Partidos!$E$4:$E$107,MATCH($A68,Partidos!$A$4:$A$107,0)),"")</f>
        <v/>
      </c>
      <c r="D68" s="26" t="inlineStr">
        <is>
          <t>Papá</t>
        </is>
      </c>
      <c r="E68" s="19">
        <f>IFERROR(INDEX(Papá!F$4:F$107,MATCH($A68,Papá!$A$4:$A$107,0)),"")</f>
        <v/>
      </c>
      <c r="F68" s="19">
        <f>IFERROR(INDEX(Papá!G$4:G$107,MATCH($A68,Papá!$A$4:$A$107,0)),"")</f>
        <v/>
      </c>
      <c r="G68" s="16">
        <f>IFERROR(IF(INDEX(Partidos!$H$4:$H$107,MATCH($A68,Partidos!$A$4:$A$107,0))&lt;&gt;"Finalizado","",IF(OR(NOT(ISNUMBER($E68)),NOT(ISNUMBER($F68))),"",IF(INDEX(Partidos!$J$4:$J$107,MATCH($A68,Partidos!$A$4:$A$107,0))="Grupos",IF(AND($E68=INDEX(Partidos!$F$4:$F$107,MATCH($A68,Partidos!$A$4:$A$107,0)),$F68=INDEX(Partidos!$G$4:$G$107,MATCH($A68,Partidos!$A$4:$A$107,0))),Puntuacion!$B$4,IF(($E68-$F68)=(INDEX(Partidos!$F$4:$F$107,MATCH($A68,Partidos!$A$4:$A$107,0))-INDEX(Partidos!$G$4:$G$107,MATCH($A68,Partidos!$A$4:$A$107,0))),Puntuacion!$B$5,IF(OR(AND($E68&gt;$F68,INDEX(Partidos!$F$4:$F$107,MATCH($A68,Partidos!$A$4:$A$107,0))&gt;INDEX(Partidos!$G$4:$G$107,MATCH($A68,Partidos!$A$4:$A$107,0))),AND($E68=$F68,INDEX(Partidos!$F$4:$F$107,MATCH($A68,Partidos!$A$4:$A$107,0))=INDEX(Partidos!$G$4:$G$107,MATCH($A68,Partidos!$A$4:$A$107,0))),AND($E68&lt;$F68,INDEX(Partidos!$F$4:$F$107,MATCH($A68,Partidos!$A$4:$A$107,0))&lt;INDEX(Partidos!$G$4:$G$107,MATCH($A68,Partidos!$A$4:$A$107,0)))),Puntuacion!$B$6,0))),IF(AND($E68=INDEX(Partidos!$F$4:$F$107,MATCH($A68,Partidos!$A$4:$A$107,0)),$F68=INDEX(Partidos!$G$4:$G$107,MATCH($A68,Partidos!$A$4:$A$107,0))),Puntuacion!$B$9,IF(($E68-$F68)=(INDEX(Partidos!$F$4:$F$107,MATCH($A68,Partidos!$A$4:$A$107,0))-INDEX(Partidos!$G$4:$G$107,MATCH($A68,Partidos!$A$4:$A$107,0))),Puntuacion!$B$10,IF(AND($H68&lt;&gt;"",$H68=INDEX(Partidos!$K$4:$K$107,MATCH($A68,Partidos!$A$4:$A$107,0))),Puntuacion!$B$11,0)))))),"")</f>
        <v/>
      </c>
      <c r="H68" s="19">
        <f>IFERROR(INDEX(Papá!H$4:H$107,MATCH($A68,Papá!$A$4:$A$107,0)),"")</f>
        <v/>
      </c>
      <c r="I68" s="19">
        <f>IFERROR(INDEX(Partidos!$J$4:$J$107,MATCH($A68,Partidos!$A$4:$A$107,0)),"")</f>
        <v/>
      </c>
      <c r="J68" s="16">
        <f>IF(AND(INDEX(Partidos!$J$4:$J$107,MATCH($A68,Partidos!$A$4:$A$107,0))&lt;&gt;"Grupos",INDEX(Partidos!$H$4:$H$107,MATCH($A68,Partidos!$A$4:$A$107,0))="Finalizado",$H68&lt;&gt;"",$H68=INDEX(Partidos!$K$4:$K$107,MATCH($A68,Partidos!$A$4:$A$107,0))),1,0)</f>
        <v/>
      </c>
    </row>
    <row r="69">
      <c r="A69" s="24" t="n">
        <v>22</v>
      </c>
      <c r="B69" s="19">
        <f>IFERROR(INDEX(Partidos!$D$4:$D$107,MATCH($A69,Partidos!$A$4:$A$107,0)),"")</f>
        <v/>
      </c>
      <c r="C69" s="19">
        <f>IFERROR(INDEX(Partidos!$E$4:$E$107,MATCH($A69,Partidos!$A$4:$A$107,0)),"")</f>
        <v/>
      </c>
      <c r="D69" s="24" t="inlineStr">
        <is>
          <t>Diego</t>
        </is>
      </c>
      <c r="E69" s="19">
        <f>IFERROR(INDEX(Diego!F$4:F$107,MATCH($A69,Diego!$A$4:$A$107,0)),"")</f>
        <v/>
      </c>
      <c r="F69" s="19">
        <f>IFERROR(INDEX(Diego!G$4:G$107,MATCH($A69,Diego!$A$4:$A$107,0)),"")</f>
        <v/>
      </c>
      <c r="G69" s="16">
        <f>IFERROR(IF(INDEX(Partidos!$H$4:$H$107,MATCH($A69,Partidos!$A$4:$A$107,0))&lt;&gt;"Finalizado","",IF(OR(NOT(ISNUMBER($E69)),NOT(ISNUMBER($F69))),"",IF(INDEX(Partidos!$J$4:$J$107,MATCH($A69,Partidos!$A$4:$A$107,0))="Grupos",IF(AND($E69=INDEX(Partidos!$F$4:$F$107,MATCH($A69,Partidos!$A$4:$A$107,0)),$F69=INDEX(Partidos!$G$4:$G$107,MATCH($A69,Partidos!$A$4:$A$107,0))),Puntuacion!$B$4,IF(($E69-$F69)=(INDEX(Partidos!$F$4:$F$107,MATCH($A69,Partidos!$A$4:$A$107,0))-INDEX(Partidos!$G$4:$G$107,MATCH($A69,Partidos!$A$4:$A$107,0))),Puntuacion!$B$5,IF(OR(AND($E69&gt;$F69,INDEX(Partidos!$F$4:$F$107,MATCH($A69,Partidos!$A$4:$A$107,0))&gt;INDEX(Partidos!$G$4:$G$107,MATCH($A69,Partidos!$A$4:$A$107,0))),AND($E69=$F69,INDEX(Partidos!$F$4:$F$107,MATCH($A69,Partidos!$A$4:$A$107,0))=INDEX(Partidos!$G$4:$G$107,MATCH($A69,Partidos!$A$4:$A$107,0))),AND($E69&lt;$F69,INDEX(Partidos!$F$4:$F$107,MATCH($A69,Partidos!$A$4:$A$107,0))&lt;INDEX(Partidos!$G$4:$G$107,MATCH($A69,Partidos!$A$4:$A$107,0)))),Puntuacion!$B$6,0))),IF(AND($E69=INDEX(Partidos!$F$4:$F$107,MATCH($A69,Partidos!$A$4:$A$107,0)),$F69=INDEX(Partidos!$G$4:$G$107,MATCH($A69,Partidos!$A$4:$A$107,0))),Puntuacion!$B$9,IF(($E69-$F69)=(INDEX(Partidos!$F$4:$F$107,MATCH($A69,Partidos!$A$4:$A$107,0))-INDEX(Partidos!$G$4:$G$107,MATCH($A69,Partidos!$A$4:$A$107,0))),Puntuacion!$B$10,IF(AND($H69&lt;&gt;"",$H69=INDEX(Partidos!$K$4:$K$107,MATCH($A69,Partidos!$A$4:$A$107,0))),Puntuacion!$B$11,0)))))),"")</f>
        <v/>
      </c>
      <c r="H69" s="19">
        <f>IFERROR(INDEX(Diego!H$4:H$107,MATCH($A69,Diego!$A$4:$A$107,0)),"")</f>
        <v/>
      </c>
      <c r="I69" s="19">
        <f>IFERROR(INDEX(Partidos!$J$4:$J$107,MATCH($A69,Partidos!$A$4:$A$107,0)),"")</f>
        <v/>
      </c>
      <c r="J69" s="16">
        <f>IF(AND(INDEX(Partidos!$J$4:$J$107,MATCH($A69,Partidos!$A$4:$A$107,0))&lt;&gt;"Grupos",INDEX(Partidos!$H$4:$H$107,MATCH($A69,Partidos!$A$4:$A$107,0))="Finalizado",$H69&lt;&gt;"",$H69=INDEX(Partidos!$K$4:$K$107,MATCH($A69,Partidos!$A$4:$A$107,0))),1,0)</f>
        <v/>
      </c>
    </row>
    <row r="70">
      <c r="A70" s="26" t="n">
        <v>23</v>
      </c>
      <c r="B70" s="19">
        <f>IFERROR(INDEX(Partidos!$D$4:$D$107,MATCH($A70,Partidos!$A$4:$A$107,0)),"")</f>
        <v/>
      </c>
      <c r="C70" s="19">
        <f>IFERROR(INDEX(Partidos!$E$4:$E$107,MATCH($A70,Partidos!$A$4:$A$107,0)),"")</f>
        <v/>
      </c>
      <c r="D70" s="26" t="inlineStr">
        <is>
          <t>Álvaro</t>
        </is>
      </c>
      <c r="E70" s="19">
        <f>IFERROR(INDEX(Álvaro!F$4:F$107,MATCH($A70,Álvaro!$A$4:$A$107,0)),"")</f>
        <v/>
      </c>
      <c r="F70" s="19">
        <f>IFERROR(INDEX(Álvaro!G$4:G$107,MATCH($A70,Álvaro!$A$4:$A$107,0)),"")</f>
        <v/>
      </c>
      <c r="G70" s="16">
        <f>IFERROR(IF(INDEX(Partidos!$H$4:$H$107,MATCH($A70,Partidos!$A$4:$A$107,0))&lt;&gt;"Finalizado","",IF(OR(NOT(ISNUMBER($E70)),NOT(ISNUMBER($F70))),"",IF(INDEX(Partidos!$J$4:$J$107,MATCH($A70,Partidos!$A$4:$A$107,0))="Grupos",IF(AND($E70=INDEX(Partidos!$F$4:$F$107,MATCH($A70,Partidos!$A$4:$A$107,0)),$F70=INDEX(Partidos!$G$4:$G$107,MATCH($A70,Partidos!$A$4:$A$107,0))),Puntuacion!$B$4,IF(($E70-$F70)=(INDEX(Partidos!$F$4:$F$107,MATCH($A70,Partidos!$A$4:$A$107,0))-INDEX(Partidos!$G$4:$G$107,MATCH($A70,Partidos!$A$4:$A$107,0))),Puntuacion!$B$5,IF(OR(AND($E70&gt;$F70,INDEX(Partidos!$F$4:$F$107,MATCH($A70,Partidos!$A$4:$A$107,0))&gt;INDEX(Partidos!$G$4:$G$107,MATCH($A70,Partidos!$A$4:$A$107,0))),AND($E70=$F70,INDEX(Partidos!$F$4:$F$107,MATCH($A70,Partidos!$A$4:$A$107,0))=INDEX(Partidos!$G$4:$G$107,MATCH($A70,Partidos!$A$4:$A$107,0))),AND($E70&lt;$F70,INDEX(Partidos!$F$4:$F$107,MATCH($A70,Partidos!$A$4:$A$107,0))&lt;INDEX(Partidos!$G$4:$G$107,MATCH($A70,Partidos!$A$4:$A$107,0)))),Puntuacion!$B$6,0))),IF(AND($E70=INDEX(Partidos!$F$4:$F$107,MATCH($A70,Partidos!$A$4:$A$107,0)),$F70=INDEX(Partidos!$G$4:$G$107,MATCH($A70,Partidos!$A$4:$A$107,0))),Puntuacion!$B$9,IF(($E70-$F70)=(INDEX(Partidos!$F$4:$F$107,MATCH($A70,Partidos!$A$4:$A$107,0))-INDEX(Partidos!$G$4:$G$107,MATCH($A70,Partidos!$A$4:$A$107,0))),Puntuacion!$B$10,IF(AND($H70&lt;&gt;"",$H70=INDEX(Partidos!$K$4:$K$107,MATCH($A70,Partidos!$A$4:$A$107,0))),Puntuacion!$B$11,0)))))),"")</f>
        <v/>
      </c>
      <c r="H70" s="19">
        <f>IFERROR(INDEX(Álvaro!H$4:H$107,MATCH($A70,Álvaro!$A$4:$A$107,0)),"")</f>
        <v/>
      </c>
      <c r="I70" s="19">
        <f>IFERROR(INDEX(Partidos!$J$4:$J$107,MATCH($A70,Partidos!$A$4:$A$107,0)),"")</f>
        <v/>
      </c>
      <c r="J70" s="16">
        <f>IF(AND(INDEX(Partidos!$J$4:$J$107,MATCH($A70,Partidos!$A$4:$A$107,0))&lt;&gt;"Grupos",INDEX(Partidos!$H$4:$H$107,MATCH($A70,Partidos!$A$4:$A$107,0))="Finalizado",$H70&lt;&gt;"",$H70=INDEX(Partidos!$K$4:$K$107,MATCH($A70,Partidos!$A$4:$A$107,0))),1,0)</f>
        <v/>
      </c>
    </row>
    <row r="71">
      <c r="A71" s="24" t="n">
        <v>23</v>
      </c>
      <c r="B71" s="19">
        <f>IFERROR(INDEX(Partidos!$D$4:$D$107,MATCH($A71,Partidos!$A$4:$A$107,0)),"")</f>
        <v/>
      </c>
      <c r="C71" s="19">
        <f>IFERROR(INDEX(Partidos!$E$4:$E$107,MATCH($A71,Partidos!$A$4:$A$107,0)),"")</f>
        <v/>
      </c>
      <c r="D71" s="24" t="inlineStr">
        <is>
          <t>Papá</t>
        </is>
      </c>
      <c r="E71" s="19">
        <f>IFERROR(INDEX(Papá!F$4:F$107,MATCH($A71,Papá!$A$4:$A$107,0)),"")</f>
        <v/>
      </c>
      <c r="F71" s="19">
        <f>IFERROR(INDEX(Papá!G$4:G$107,MATCH($A71,Papá!$A$4:$A$107,0)),"")</f>
        <v/>
      </c>
      <c r="G71" s="16">
        <f>IFERROR(IF(INDEX(Partidos!$H$4:$H$107,MATCH($A71,Partidos!$A$4:$A$107,0))&lt;&gt;"Finalizado","",IF(OR(NOT(ISNUMBER($E71)),NOT(ISNUMBER($F71))),"",IF(INDEX(Partidos!$J$4:$J$107,MATCH($A71,Partidos!$A$4:$A$107,0))="Grupos",IF(AND($E71=INDEX(Partidos!$F$4:$F$107,MATCH($A71,Partidos!$A$4:$A$107,0)),$F71=INDEX(Partidos!$G$4:$G$107,MATCH($A71,Partidos!$A$4:$A$107,0))),Puntuacion!$B$4,IF(($E71-$F71)=(INDEX(Partidos!$F$4:$F$107,MATCH($A71,Partidos!$A$4:$A$107,0))-INDEX(Partidos!$G$4:$G$107,MATCH($A71,Partidos!$A$4:$A$107,0))),Puntuacion!$B$5,IF(OR(AND($E71&gt;$F71,INDEX(Partidos!$F$4:$F$107,MATCH($A71,Partidos!$A$4:$A$107,0))&gt;INDEX(Partidos!$G$4:$G$107,MATCH($A71,Partidos!$A$4:$A$107,0))),AND($E71=$F71,INDEX(Partidos!$F$4:$F$107,MATCH($A71,Partidos!$A$4:$A$107,0))=INDEX(Partidos!$G$4:$G$107,MATCH($A71,Partidos!$A$4:$A$107,0))),AND($E71&lt;$F71,INDEX(Partidos!$F$4:$F$107,MATCH($A71,Partidos!$A$4:$A$107,0))&lt;INDEX(Partidos!$G$4:$G$107,MATCH($A71,Partidos!$A$4:$A$107,0)))),Puntuacion!$B$6,0))),IF(AND($E71=INDEX(Partidos!$F$4:$F$107,MATCH($A71,Partidos!$A$4:$A$107,0)),$F71=INDEX(Partidos!$G$4:$G$107,MATCH($A71,Partidos!$A$4:$A$107,0))),Puntuacion!$B$9,IF(($E71-$F71)=(INDEX(Partidos!$F$4:$F$107,MATCH($A71,Partidos!$A$4:$A$107,0))-INDEX(Partidos!$G$4:$G$107,MATCH($A71,Partidos!$A$4:$A$107,0))),Puntuacion!$B$10,IF(AND($H71&lt;&gt;"",$H71=INDEX(Partidos!$K$4:$K$107,MATCH($A71,Partidos!$A$4:$A$107,0))),Puntuacion!$B$11,0)))))),"")</f>
        <v/>
      </c>
      <c r="H71" s="19">
        <f>IFERROR(INDEX(Papá!H$4:H$107,MATCH($A71,Papá!$A$4:$A$107,0)),"")</f>
        <v/>
      </c>
      <c r="I71" s="19">
        <f>IFERROR(INDEX(Partidos!$J$4:$J$107,MATCH($A71,Partidos!$A$4:$A$107,0)),"")</f>
        <v/>
      </c>
      <c r="J71" s="16">
        <f>IF(AND(INDEX(Partidos!$J$4:$J$107,MATCH($A71,Partidos!$A$4:$A$107,0))&lt;&gt;"Grupos",INDEX(Partidos!$H$4:$H$107,MATCH($A71,Partidos!$A$4:$A$107,0))="Finalizado",$H71&lt;&gt;"",$H71=INDEX(Partidos!$K$4:$K$107,MATCH($A71,Partidos!$A$4:$A$107,0))),1,0)</f>
        <v/>
      </c>
    </row>
    <row r="72">
      <c r="A72" s="26" t="n">
        <v>23</v>
      </c>
      <c r="B72" s="19">
        <f>IFERROR(INDEX(Partidos!$D$4:$D$107,MATCH($A72,Partidos!$A$4:$A$107,0)),"")</f>
        <v/>
      </c>
      <c r="C72" s="19">
        <f>IFERROR(INDEX(Partidos!$E$4:$E$107,MATCH($A72,Partidos!$A$4:$A$107,0)),"")</f>
        <v/>
      </c>
      <c r="D72" s="26" t="inlineStr">
        <is>
          <t>Diego</t>
        </is>
      </c>
      <c r="E72" s="19">
        <f>IFERROR(INDEX(Diego!F$4:F$107,MATCH($A72,Diego!$A$4:$A$107,0)),"")</f>
        <v/>
      </c>
      <c r="F72" s="19">
        <f>IFERROR(INDEX(Diego!G$4:G$107,MATCH($A72,Diego!$A$4:$A$107,0)),"")</f>
        <v/>
      </c>
      <c r="G72" s="16">
        <f>IFERROR(IF(INDEX(Partidos!$H$4:$H$107,MATCH($A72,Partidos!$A$4:$A$107,0))&lt;&gt;"Finalizado","",IF(OR(NOT(ISNUMBER($E72)),NOT(ISNUMBER($F72))),"",IF(INDEX(Partidos!$J$4:$J$107,MATCH($A72,Partidos!$A$4:$A$107,0))="Grupos",IF(AND($E72=INDEX(Partidos!$F$4:$F$107,MATCH($A72,Partidos!$A$4:$A$107,0)),$F72=INDEX(Partidos!$G$4:$G$107,MATCH($A72,Partidos!$A$4:$A$107,0))),Puntuacion!$B$4,IF(($E72-$F72)=(INDEX(Partidos!$F$4:$F$107,MATCH($A72,Partidos!$A$4:$A$107,0))-INDEX(Partidos!$G$4:$G$107,MATCH($A72,Partidos!$A$4:$A$107,0))),Puntuacion!$B$5,IF(OR(AND($E72&gt;$F72,INDEX(Partidos!$F$4:$F$107,MATCH($A72,Partidos!$A$4:$A$107,0))&gt;INDEX(Partidos!$G$4:$G$107,MATCH($A72,Partidos!$A$4:$A$107,0))),AND($E72=$F72,INDEX(Partidos!$F$4:$F$107,MATCH($A72,Partidos!$A$4:$A$107,0))=INDEX(Partidos!$G$4:$G$107,MATCH($A72,Partidos!$A$4:$A$107,0))),AND($E72&lt;$F72,INDEX(Partidos!$F$4:$F$107,MATCH($A72,Partidos!$A$4:$A$107,0))&lt;INDEX(Partidos!$G$4:$G$107,MATCH($A72,Partidos!$A$4:$A$107,0)))),Puntuacion!$B$6,0))),IF(AND($E72=INDEX(Partidos!$F$4:$F$107,MATCH($A72,Partidos!$A$4:$A$107,0)),$F72=INDEX(Partidos!$G$4:$G$107,MATCH($A72,Partidos!$A$4:$A$107,0))),Puntuacion!$B$9,IF(($E72-$F72)=(INDEX(Partidos!$F$4:$F$107,MATCH($A72,Partidos!$A$4:$A$107,0))-INDEX(Partidos!$G$4:$G$107,MATCH($A72,Partidos!$A$4:$A$107,0))),Puntuacion!$B$10,IF(AND($H72&lt;&gt;"",$H72=INDEX(Partidos!$K$4:$K$107,MATCH($A72,Partidos!$A$4:$A$107,0))),Puntuacion!$B$11,0)))))),"")</f>
        <v/>
      </c>
      <c r="H72" s="19">
        <f>IFERROR(INDEX(Diego!H$4:H$107,MATCH($A72,Diego!$A$4:$A$107,0)),"")</f>
        <v/>
      </c>
      <c r="I72" s="19">
        <f>IFERROR(INDEX(Partidos!$J$4:$J$107,MATCH($A72,Partidos!$A$4:$A$107,0)),"")</f>
        <v/>
      </c>
      <c r="J72" s="16">
        <f>IF(AND(INDEX(Partidos!$J$4:$J$107,MATCH($A72,Partidos!$A$4:$A$107,0))&lt;&gt;"Grupos",INDEX(Partidos!$H$4:$H$107,MATCH($A72,Partidos!$A$4:$A$107,0))="Finalizado",$H72&lt;&gt;"",$H72=INDEX(Partidos!$K$4:$K$107,MATCH($A72,Partidos!$A$4:$A$107,0))),1,0)</f>
        <v/>
      </c>
    </row>
    <row r="73">
      <c r="A73" s="24" t="n">
        <v>24</v>
      </c>
      <c r="B73" s="19">
        <f>IFERROR(INDEX(Partidos!$D$4:$D$107,MATCH($A73,Partidos!$A$4:$A$107,0)),"")</f>
        <v/>
      </c>
      <c r="C73" s="19">
        <f>IFERROR(INDEX(Partidos!$E$4:$E$107,MATCH($A73,Partidos!$A$4:$A$107,0)),"")</f>
        <v/>
      </c>
      <c r="D73" s="24" t="inlineStr">
        <is>
          <t>Álvaro</t>
        </is>
      </c>
      <c r="E73" s="19">
        <f>IFERROR(INDEX(Álvaro!F$4:F$107,MATCH($A73,Álvaro!$A$4:$A$107,0)),"")</f>
        <v/>
      </c>
      <c r="F73" s="19">
        <f>IFERROR(INDEX(Álvaro!G$4:G$107,MATCH($A73,Álvaro!$A$4:$A$107,0)),"")</f>
        <v/>
      </c>
      <c r="G73" s="16">
        <f>IFERROR(IF(INDEX(Partidos!$H$4:$H$107,MATCH($A73,Partidos!$A$4:$A$107,0))&lt;&gt;"Finalizado","",IF(OR(NOT(ISNUMBER($E73)),NOT(ISNUMBER($F73))),"",IF(INDEX(Partidos!$J$4:$J$107,MATCH($A73,Partidos!$A$4:$A$107,0))="Grupos",IF(AND($E73=INDEX(Partidos!$F$4:$F$107,MATCH($A73,Partidos!$A$4:$A$107,0)),$F73=INDEX(Partidos!$G$4:$G$107,MATCH($A73,Partidos!$A$4:$A$107,0))),Puntuacion!$B$4,IF(($E73-$F73)=(INDEX(Partidos!$F$4:$F$107,MATCH($A73,Partidos!$A$4:$A$107,0))-INDEX(Partidos!$G$4:$G$107,MATCH($A73,Partidos!$A$4:$A$107,0))),Puntuacion!$B$5,IF(OR(AND($E73&gt;$F73,INDEX(Partidos!$F$4:$F$107,MATCH($A73,Partidos!$A$4:$A$107,0))&gt;INDEX(Partidos!$G$4:$G$107,MATCH($A73,Partidos!$A$4:$A$107,0))),AND($E73=$F73,INDEX(Partidos!$F$4:$F$107,MATCH($A73,Partidos!$A$4:$A$107,0))=INDEX(Partidos!$G$4:$G$107,MATCH($A73,Partidos!$A$4:$A$107,0))),AND($E73&lt;$F73,INDEX(Partidos!$F$4:$F$107,MATCH($A73,Partidos!$A$4:$A$107,0))&lt;INDEX(Partidos!$G$4:$G$107,MATCH($A73,Partidos!$A$4:$A$107,0)))),Puntuacion!$B$6,0))),IF(AND($E73=INDEX(Partidos!$F$4:$F$107,MATCH($A73,Partidos!$A$4:$A$107,0)),$F73=INDEX(Partidos!$G$4:$G$107,MATCH($A73,Partidos!$A$4:$A$107,0))),Puntuacion!$B$9,IF(($E73-$F73)=(INDEX(Partidos!$F$4:$F$107,MATCH($A73,Partidos!$A$4:$A$107,0))-INDEX(Partidos!$G$4:$G$107,MATCH($A73,Partidos!$A$4:$A$107,0))),Puntuacion!$B$10,IF(AND($H73&lt;&gt;"",$H73=INDEX(Partidos!$K$4:$K$107,MATCH($A73,Partidos!$A$4:$A$107,0))),Puntuacion!$B$11,0)))))),"")</f>
        <v/>
      </c>
      <c r="H73" s="19">
        <f>IFERROR(INDEX(Álvaro!H$4:H$107,MATCH($A73,Álvaro!$A$4:$A$107,0)),"")</f>
        <v/>
      </c>
      <c r="I73" s="19">
        <f>IFERROR(INDEX(Partidos!$J$4:$J$107,MATCH($A73,Partidos!$A$4:$A$107,0)),"")</f>
        <v/>
      </c>
      <c r="J73" s="16">
        <f>IF(AND(INDEX(Partidos!$J$4:$J$107,MATCH($A73,Partidos!$A$4:$A$107,0))&lt;&gt;"Grupos",INDEX(Partidos!$H$4:$H$107,MATCH($A73,Partidos!$A$4:$A$107,0))="Finalizado",$H73&lt;&gt;"",$H73=INDEX(Partidos!$K$4:$K$107,MATCH($A73,Partidos!$A$4:$A$107,0))),1,0)</f>
        <v/>
      </c>
    </row>
    <row r="74">
      <c r="A74" s="26" t="n">
        <v>24</v>
      </c>
      <c r="B74" s="19">
        <f>IFERROR(INDEX(Partidos!$D$4:$D$107,MATCH($A74,Partidos!$A$4:$A$107,0)),"")</f>
        <v/>
      </c>
      <c r="C74" s="19">
        <f>IFERROR(INDEX(Partidos!$E$4:$E$107,MATCH($A74,Partidos!$A$4:$A$107,0)),"")</f>
        <v/>
      </c>
      <c r="D74" s="26" t="inlineStr">
        <is>
          <t>Papá</t>
        </is>
      </c>
      <c r="E74" s="19">
        <f>IFERROR(INDEX(Papá!F$4:F$107,MATCH($A74,Papá!$A$4:$A$107,0)),"")</f>
        <v/>
      </c>
      <c r="F74" s="19">
        <f>IFERROR(INDEX(Papá!G$4:G$107,MATCH($A74,Papá!$A$4:$A$107,0)),"")</f>
        <v/>
      </c>
      <c r="G74" s="16">
        <f>IFERROR(IF(INDEX(Partidos!$H$4:$H$107,MATCH($A74,Partidos!$A$4:$A$107,0))&lt;&gt;"Finalizado","",IF(OR(NOT(ISNUMBER($E74)),NOT(ISNUMBER($F74))),"",IF(INDEX(Partidos!$J$4:$J$107,MATCH($A74,Partidos!$A$4:$A$107,0))="Grupos",IF(AND($E74=INDEX(Partidos!$F$4:$F$107,MATCH($A74,Partidos!$A$4:$A$107,0)),$F74=INDEX(Partidos!$G$4:$G$107,MATCH($A74,Partidos!$A$4:$A$107,0))),Puntuacion!$B$4,IF(($E74-$F74)=(INDEX(Partidos!$F$4:$F$107,MATCH($A74,Partidos!$A$4:$A$107,0))-INDEX(Partidos!$G$4:$G$107,MATCH($A74,Partidos!$A$4:$A$107,0))),Puntuacion!$B$5,IF(OR(AND($E74&gt;$F74,INDEX(Partidos!$F$4:$F$107,MATCH($A74,Partidos!$A$4:$A$107,0))&gt;INDEX(Partidos!$G$4:$G$107,MATCH($A74,Partidos!$A$4:$A$107,0))),AND($E74=$F74,INDEX(Partidos!$F$4:$F$107,MATCH($A74,Partidos!$A$4:$A$107,0))=INDEX(Partidos!$G$4:$G$107,MATCH($A74,Partidos!$A$4:$A$107,0))),AND($E74&lt;$F74,INDEX(Partidos!$F$4:$F$107,MATCH($A74,Partidos!$A$4:$A$107,0))&lt;INDEX(Partidos!$G$4:$G$107,MATCH($A74,Partidos!$A$4:$A$107,0)))),Puntuacion!$B$6,0))),IF(AND($E74=INDEX(Partidos!$F$4:$F$107,MATCH($A74,Partidos!$A$4:$A$107,0)),$F74=INDEX(Partidos!$G$4:$G$107,MATCH($A74,Partidos!$A$4:$A$107,0))),Puntuacion!$B$9,IF(($E74-$F74)=(INDEX(Partidos!$F$4:$F$107,MATCH($A74,Partidos!$A$4:$A$107,0))-INDEX(Partidos!$G$4:$G$107,MATCH($A74,Partidos!$A$4:$A$107,0))),Puntuacion!$B$10,IF(AND($H74&lt;&gt;"",$H74=INDEX(Partidos!$K$4:$K$107,MATCH($A74,Partidos!$A$4:$A$107,0))),Puntuacion!$B$11,0)))))),"")</f>
        <v/>
      </c>
      <c r="H74" s="19">
        <f>IFERROR(INDEX(Papá!H$4:H$107,MATCH($A74,Papá!$A$4:$A$107,0)),"")</f>
        <v/>
      </c>
      <c r="I74" s="19">
        <f>IFERROR(INDEX(Partidos!$J$4:$J$107,MATCH($A74,Partidos!$A$4:$A$107,0)),"")</f>
        <v/>
      </c>
      <c r="J74" s="16">
        <f>IF(AND(INDEX(Partidos!$J$4:$J$107,MATCH($A74,Partidos!$A$4:$A$107,0))&lt;&gt;"Grupos",INDEX(Partidos!$H$4:$H$107,MATCH($A74,Partidos!$A$4:$A$107,0))="Finalizado",$H74&lt;&gt;"",$H74=INDEX(Partidos!$K$4:$K$107,MATCH($A74,Partidos!$A$4:$A$107,0))),1,0)</f>
        <v/>
      </c>
    </row>
    <row r="75">
      <c r="A75" s="24" t="n">
        <v>24</v>
      </c>
      <c r="B75" s="19">
        <f>IFERROR(INDEX(Partidos!$D$4:$D$107,MATCH($A75,Partidos!$A$4:$A$107,0)),"")</f>
        <v/>
      </c>
      <c r="C75" s="19">
        <f>IFERROR(INDEX(Partidos!$E$4:$E$107,MATCH($A75,Partidos!$A$4:$A$107,0)),"")</f>
        <v/>
      </c>
      <c r="D75" s="24" t="inlineStr">
        <is>
          <t>Diego</t>
        </is>
      </c>
      <c r="E75" s="19">
        <f>IFERROR(INDEX(Diego!F$4:F$107,MATCH($A75,Diego!$A$4:$A$107,0)),"")</f>
        <v/>
      </c>
      <c r="F75" s="19">
        <f>IFERROR(INDEX(Diego!G$4:G$107,MATCH($A75,Diego!$A$4:$A$107,0)),"")</f>
        <v/>
      </c>
      <c r="G75" s="16">
        <f>IFERROR(IF(INDEX(Partidos!$H$4:$H$107,MATCH($A75,Partidos!$A$4:$A$107,0))&lt;&gt;"Finalizado","",IF(OR(NOT(ISNUMBER($E75)),NOT(ISNUMBER($F75))),"",IF(INDEX(Partidos!$J$4:$J$107,MATCH($A75,Partidos!$A$4:$A$107,0))="Grupos",IF(AND($E75=INDEX(Partidos!$F$4:$F$107,MATCH($A75,Partidos!$A$4:$A$107,0)),$F75=INDEX(Partidos!$G$4:$G$107,MATCH($A75,Partidos!$A$4:$A$107,0))),Puntuacion!$B$4,IF(($E75-$F75)=(INDEX(Partidos!$F$4:$F$107,MATCH($A75,Partidos!$A$4:$A$107,0))-INDEX(Partidos!$G$4:$G$107,MATCH($A75,Partidos!$A$4:$A$107,0))),Puntuacion!$B$5,IF(OR(AND($E75&gt;$F75,INDEX(Partidos!$F$4:$F$107,MATCH($A75,Partidos!$A$4:$A$107,0))&gt;INDEX(Partidos!$G$4:$G$107,MATCH($A75,Partidos!$A$4:$A$107,0))),AND($E75=$F75,INDEX(Partidos!$F$4:$F$107,MATCH($A75,Partidos!$A$4:$A$107,0))=INDEX(Partidos!$G$4:$G$107,MATCH($A75,Partidos!$A$4:$A$107,0))),AND($E75&lt;$F75,INDEX(Partidos!$F$4:$F$107,MATCH($A75,Partidos!$A$4:$A$107,0))&lt;INDEX(Partidos!$G$4:$G$107,MATCH($A75,Partidos!$A$4:$A$107,0)))),Puntuacion!$B$6,0))),IF(AND($E75=INDEX(Partidos!$F$4:$F$107,MATCH($A75,Partidos!$A$4:$A$107,0)),$F75=INDEX(Partidos!$G$4:$G$107,MATCH($A75,Partidos!$A$4:$A$107,0))),Puntuacion!$B$9,IF(($E75-$F75)=(INDEX(Partidos!$F$4:$F$107,MATCH($A75,Partidos!$A$4:$A$107,0))-INDEX(Partidos!$G$4:$G$107,MATCH($A75,Partidos!$A$4:$A$107,0))),Puntuacion!$B$10,IF(AND($H75&lt;&gt;"",$H75=INDEX(Partidos!$K$4:$K$107,MATCH($A75,Partidos!$A$4:$A$107,0))),Puntuacion!$B$11,0)))))),"")</f>
        <v/>
      </c>
      <c r="H75" s="19">
        <f>IFERROR(INDEX(Diego!H$4:H$107,MATCH($A75,Diego!$A$4:$A$107,0)),"")</f>
        <v/>
      </c>
      <c r="I75" s="19">
        <f>IFERROR(INDEX(Partidos!$J$4:$J$107,MATCH($A75,Partidos!$A$4:$A$107,0)),"")</f>
        <v/>
      </c>
      <c r="J75" s="16">
        <f>IF(AND(INDEX(Partidos!$J$4:$J$107,MATCH($A75,Partidos!$A$4:$A$107,0))&lt;&gt;"Grupos",INDEX(Partidos!$H$4:$H$107,MATCH($A75,Partidos!$A$4:$A$107,0))="Finalizado",$H75&lt;&gt;"",$H75=INDEX(Partidos!$K$4:$K$107,MATCH($A75,Partidos!$A$4:$A$107,0))),1,0)</f>
        <v/>
      </c>
    </row>
    <row r="76">
      <c r="A76" s="26" t="n">
        <v>25</v>
      </c>
      <c r="B76" s="19">
        <f>IFERROR(INDEX(Partidos!$D$4:$D$107,MATCH($A76,Partidos!$A$4:$A$107,0)),"")</f>
        <v/>
      </c>
      <c r="C76" s="19">
        <f>IFERROR(INDEX(Partidos!$E$4:$E$107,MATCH($A76,Partidos!$A$4:$A$107,0)),"")</f>
        <v/>
      </c>
      <c r="D76" s="26" t="inlineStr">
        <is>
          <t>Álvaro</t>
        </is>
      </c>
      <c r="E76" s="19">
        <f>IFERROR(INDEX(Álvaro!F$4:F$107,MATCH($A76,Álvaro!$A$4:$A$107,0)),"")</f>
        <v/>
      </c>
      <c r="F76" s="19">
        <f>IFERROR(INDEX(Álvaro!G$4:G$107,MATCH($A76,Álvaro!$A$4:$A$107,0)),"")</f>
        <v/>
      </c>
      <c r="G76" s="16">
        <f>IFERROR(IF(INDEX(Partidos!$H$4:$H$107,MATCH($A76,Partidos!$A$4:$A$107,0))&lt;&gt;"Finalizado","",IF(OR(NOT(ISNUMBER($E76)),NOT(ISNUMBER($F76))),"",IF(INDEX(Partidos!$J$4:$J$107,MATCH($A76,Partidos!$A$4:$A$107,0))="Grupos",IF(AND($E76=INDEX(Partidos!$F$4:$F$107,MATCH($A76,Partidos!$A$4:$A$107,0)),$F76=INDEX(Partidos!$G$4:$G$107,MATCH($A76,Partidos!$A$4:$A$107,0))),Puntuacion!$B$4,IF(($E76-$F76)=(INDEX(Partidos!$F$4:$F$107,MATCH($A76,Partidos!$A$4:$A$107,0))-INDEX(Partidos!$G$4:$G$107,MATCH($A76,Partidos!$A$4:$A$107,0))),Puntuacion!$B$5,IF(OR(AND($E76&gt;$F76,INDEX(Partidos!$F$4:$F$107,MATCH($A76,Partidos!$A$4:$A$107,0))&gt;INDEX(Partidos!$G$4:$G$107,MATCH($A76,Partidos!$A$4:$A$107,0))),AND($E76=$F76,INDEX(Partidos!$F$4:$F$107,MATCH($A76,Partidos!$A$4:$A$107,0))=INDEX(Partidos!$G$4:$G$107,MATCH($A76,Partidos!$A$4:$A$107,0))),AND($E76&lt;$F76,INDEX(Partidos!$F$4:$F$107,MATCH($A76,Partidos!$A$4:$A$107,0))&lt;INDEX(Partidos!$G$4:$G$107,MATCH($A76,Partidos!$A$4:$A$107,0)))),Puntuacion!$B$6,0))),IF(AND($E76=INDEX(Partidos!$F$4:$F$107,MATCH($A76,Partidos!$A$4:$A$107,0)),$F76=INDEX(Partidos!$G$4:$G$107,MATCH($A76,Partidos!$A$4:$A$107,0))),Puntuacion!$B$9,IF(($E76-$F76)=(INDEX(Partidos!$F$4:$F$107,MATCH($A76,Partidos!$A$4:$A$107,0))-INDEX(Partidos!$G$4:$G$107,MATCH($A76,Partidos!$A$4:$A$107,0))),Puntuacion!$B$10,IF(AND($H76&lt;&gt;"",$H76=INDEX(Partidos!$K$4:$K$107,MATCH($A76,Partidos!$A$4:$A$107,0))),Puntuacion!$B$11,0)))))),"")</f>
        <v/>
      </c>
      <c r="H76" s="19">
        <f>IFERROR(INDEX(Álvaro!H$4:H$107,MATCH($A76,Álvaro!$A$4:$A$107,0)),"")</f>
        <v/>
      </c>
      <c r="I76" s="19">
        <f>IFERROR(INDEX(Partidos!$J$4:$J$107,MATCH($A76,Partidos!$A$4:$A$107,0)),"")</f>
        <v/>
      </c>
      <c r="J76" s="16">
        <f>IF(AND(INDEX(Partidos!$J$4:$J$107,MATCH($A76,Partidos!$A$4:$A$107,0))&lt;&gt;"Grupos",INDEX(Partidos!$H$4:$H$107,MATCH($A76,Partidos!$A$4:$A$107,0))="Finalizado",$H76&lt;&gt;"",$H76=INDEX(Partidos!$K$4:$K$107,MATCH($A76,Partidos!$A$4:$A$107,0))),1,0)</f>
        <v/>
      </c>
    </row>
    <row r="77">
      <c r="A77" s="24" t="n">
        <v>25</v>
      </c>
      <c r="B77" s="19">
        <f>IFERROR(INDEX(Partidos!$D$4:$D$107,MATCH($A77,Partidos!$A$4:$A$107,0)),"")</f>
        <v/>
      </c>
      <c r="C77" s="19">
        <f>IFERROR(INDEX(Partidos!$E$4:$E$107,MATCH($A77,Partidos!$A$4:$A$107,0)),"")</f>
        <v/>
      </c>
      <c r="D77" s="24" t="inlineStr">
        <is>
          <t>Papá</t>
        </is>
      </c>
      <c r="E77" s="19">
        <f>IFERROR(INDEX(Papá!F$4:F$107,MATCH($A77,Papá!$A$4:$A$107,0)),"")</f>
        <v/>
      </c>
      <c r="F77" s="19">
        <f>IFERROR(INDEX(Papá!G$4:G$107,MATCH($A77,Papá!$A$4:$A$107,0)),"")</f>
        <v/>
      </c>
      <c r="G77" s="16">
        <f>IFERROR(IF(INDEX(Partidos!$H$4:$H$107,MATCH($A77,Partidos!$A$4:$A$107,0))&lt;&gt;"Finalizado","",IF(OR(NOT(ISNUMBER($E77)),NOT(ISNUMBER($F77))),"",IF(INDEX(Partidos!$J$4:$J$107,MATCH($A77,Partidos!$A$4:$A$107,0))="Grupos",IF(AND($E77=INDEX(Partidos!$F$4:$F$107,MATCH($A77,Partidos!$A$4:$A$107,0)),$F77=INDEX(Partidos!$G$4:$G$107,MATCH($A77,Partidos!$A$4:$A$107,0))),Puntuacion!$B$4,IF(($E77-$F77)=(INDEX(Partidos!$F$4:$F$107,MATCH($A77,Partidos!$A$4:$A$107,0))-INDEX(Partidos!$G$4:$G$107,MATCH($A77,Partidos!$A$4:$A$107,0))),Puntuacion!$B$5,IF(OR(AND($E77&gt;$F77,INDEX(Partidos!$F$4:$F$107,MATCH($A77,Partidos!$A$4:$A$107,0))&gt;INDEX(Partidos!$G$4:$G$107,MATCH($A77,Partidos!$A$4:$A$107,0))),AND($E77=$F77,INDEX(Partidos!$F$4:$F$107,MATCH($A77,Partidos!$A$4:$A$107,0))=INDEX(Partidos!$G$4:$G$107,MATCH($A77,Partidos!$A$4:$A$107,0))),AND($E77&lt;$F77,INDEX(Partidos!$F$4:$F$107,MATCH($A77,Partidos!$A$4:$A$107,0))&lt;INDEX(Partidos!$G$4:$G$107,MATCH($A77,Partidos!$A$4:$A$107,0)))),Puntuacion!$B$6,0))),IF(AND($E77=INDEX(Partidos!$F$4:$F$107,MATCH($A77,Partidos!$A$4:$A$107,0)),$F77=INDEX(Partidos!$G$4:$G$107,MATCH($A77,Partidos!$A$4:$A$107,0))),Puntuacion!$B$9,IF(($E77-$F77)=(INDEX(Partidos!$F$4:$F$107,MATCH($A77,Partidos!$A$4:$A$107,0))-INDEX(Partidos!$G$4:$G$107,MATCH($A77,Partidos!$A$4:$A$107,0))),Puntuacion!$B$10,IF(AND($H77&lt;&gt;"",$H77=INDEX(Partidos!$K$4:$K$107,MATCH($A77,Partidos!$A$4:$A$107,0))),Puntuacion!$B$11,0)))))),"")</f>
        <v/>
      </c>
      <c r="H77" s="19">
        <f>IFERROR(INDEX(Papá!H$4:H$107,MATCH($A77,Papá!$A$4:$A$107,0)),"")</f>
        <v/>
      </c>
      <c r="I77" s="19">
        <f>IFERROR(INDEX(Partidos!$J$4:$J$107,MATCH($A77,Partidos!$A$4:$A$107,0)),"")</f>
        <v/>
      </c>
      <c r="J77" s="16">
        <f>IF(AND(INDEX(Partidos!$J$4:$J$107,MATCH($A77,Partidos!$A$4:$A$107,0))&lt;&gt;"Grupos",INDEX(Partidos!$H$4:$H$107,MATCH($A77,Partidos!$A$4:$A$107,0))="Finalizado",$H77&lt;&gt;"",$H77=INDEX(Partidos!$K$4:$K$107,MATCH($A77,Partidos!$A$4:$A$107,0))),1,0)</f>
        <v/>
      </c>
    </row>
    <row r="78">
      <c r="A78" s="26" t="n">
        <v>25</v>
      </c>
      <c r="B78" s="19">
        <f>IFERROR(INDEX(Partidos!$D$4:$D$107,MATCH($A78,Partidos!$A$4:$A$107,0)),"")</f>
        <v/>
      </c>
      <c r="C78" s="19">
        <f>IFERROR(INDEX(Partidos!$E$4:$E$107,MATCH($A78,Partidos!$A$4:$A$107,0)),"")</f>
        <v/>
      </c>
      <c r="D78" s="26" t="inlineStr">
        <is>
          <t>Diego</t>
        </is>
      </c>
      <c r="E78" s="19">
        <f>IFERROR(INDEX(Diego!F$4:F$107,MATCH($A78,Diego!$A$4:$A$107,0)),"")</f>
        <v/>
      </c>
      <c r="F78" s="19">
        <f>IFERROR(INDEX(Diego!G$4:G$107,MATCH($A78,Diego!$A$4:$A$107,0)),"")</f>
        <v/>
      </c>
      <c r="G78" s="16">
        <f>IFERROR(IF(INDEX(Partidos!$H$4:$H$107,MATCH($A78,Partidos!$A$4:$A$107,0))&lt;&gt;"Finalizado","",IF(OR(NOT(ISNUMBER($E78)),NOT(ISNUMBER($F78))),"",IF(INDEX(Partidos!$J$4:$J$107,MATCH($A78,Partidos!$A$4:$A$107,0))="Grupos",IF(AND($E78=INDEX(Partidos!$F$4:$F$107,MATCH($A78,Partidos!$A$4:$A$107,0)),$F78=INDEX(Partidos!$G$4:$G$107,MATCH($A78,Partidos!$A$4:$A$107,0))),Puntuacion!$B$4,IF(($E78-$F78)=(INDEX(Partidos!$F$4:$F$107,MATCH($A78,Partidos!$A$4:$A$107,0))-INDEX(Partidos!$G$4:$G$107,MATCH($A78,Partidos!$A$4:$A$107,0))),Puntuacion!$B$5,IF(OR(AND($E78&gt;$F78,INDEX(Partidos!$F$4:$F$107,MATCH($A78,Partidos!$A$4:$A$107,0))&gt;INDEX(Partidos!$G$4:$G$107,MATCH($A78,Partidos!$A$4:$A$107,0))),AND($E78=$F78,INDEX(Partidos!$F$4:$F$107,MATCH($A78,Partidos!$A$4:$A$107,0))=INDEX(Partidos!$G$4:$G$107,MATCH($A78,Partidos!$A$4:$A$107,0))),AND($E78&lt;$F78,INDEX(Partidos!$F$4:$F$107,MATCH($A78,Partidos!$A$4:$A$107,0))&lt;INDEX(Partidos!$G$4:$G$107,MATCH($A78,Partidos!$A$4:$A$107,0)))),Puntuacion!$B$6,0))),IF(AND($E78=INDEX(Partidos!$F$4:$F$107,MATCH($A78,Partidos!$A$4:$A$107,0)),$F78=INDEX(Partidos!$G$4:$G$107,MATCH($A78,Partidos!$A$4:$A$107,0))),Puntuacion!$B$9,IF(($E78-$F78)=(INDEX(Partidos!$F$4:$F$107,MATCH($A78,Partidos!$A$4:$A$107,0))-INDEX(Partidos!$G$4:$G$107,MATCH($A78,Partidos!$A$4:$A$107,0))),Puntuacion!$B$10,IF(AND($H78&lt;&gt;"",$H78=INDEX(Partidos!$K$4:$K$107,MATCH($A78,Partidos!$A$4:$A$107,0))),Puntuacion!$B$11,0)))))),"")</f>
        <v/>
      </c>
      <c r="H78" s="19">
        <f>IFERROR(INDEX(Diego!H$4:H$107,MATCH($A78,Diego!$A$4:$A$107,0)),"")</f>
        <v/>
      </c>
      <c r="I78" s="19">
        <f>IFERROR(INDEX(Partidos!$J$4:$J$107,MATCH($A78,Partidos!$A$4:$A$107,0)),"")</f>
        <v/>
      </c>
      <c r="J78" s="16">
        <f>IF(AND(INDEX(Partidos!$J$4:$J$107,MATCH($A78,Partidos!$A$4:$A$107,0))&lt;&gt;"Grupos",INDEX(Partidos!$H$4:$H$107,MATCH($A78,Partidos!$A$4:$A$107,0))="Finalizado",$H78&lt;&gt;"",$H78=INDEX(Partidos!$K$4:$K$107,MATCH($A78,Partidos!$A$4:$A$107,0))),1,0)</f>
        <v/>
      </c>
    </row>
    <row r="79">
      <c r="A79" s="24" t="n">
        <v>26</v>
      </c>
      <c r="B79" s="19">
        <f>IFERROR(INDEX(Partidos!$D$4:$D$107,MATCH($A79,Partidos!$A$4:$A$107,0)),"")</f>
        <v/>
      </c>
      <c r="C79" s="19">
        <f>IFERROR(INDEX(Partidos!$E$4:$E$107,MATCH($A79,Partidos!$A$4:$A$107,0)),"")</f>
        <v/>
      </c>
      <c r="D79" s="24" t="inlineStr">
        <is>
          <t>Álvaro</t>
        </is>
      </c>
      <c r="E79" s="19">
        <f>IFERROR(INDEX(Álvaro!F$4:F$107,MATCH($A79,Álvaro!$A$4:$A$107,0)),"")</f>
        <v/>
      </c>
      <c r="F79" s="19">
        <f>IFERROR(INDEX(Álvaro!G$4:G$107,MATCH($A79,Álvaro!$A$4:$A$107,0)),"")</f>
        <v/>
      </c>
      <c r="G79" s="16">
        <f>IFERROR(IF(INDEX(Partidos!$H$4:$H$107,MATCH($A79,Partidos!$A$4:$A$107,0))&lt;&gt;"Finalizado","",IF(OR(NOT(ISNUMBER($E79)),NOT(ISNUMBER($F79))),"",IF(INDEX(Partidos!$J$4:$J$107,MATCH($A79,Partidos!$A$4:$A$107,0))="Grupos",IF(AND($E79=INDEX(Partidos!$F$4:$F$107,MATCH($A79,Partidos!$A$4:$A$107,0)),$F79=INDEX(Partidos!$G$4:$G$107,MATCH($A79,Partidos!$A$4:$A$107,0))),Puntuacion!$B$4,IF(($E79-$F79)=(INDEX(Partidos!$F$4:$F$107,MATCH($A79,Partidos!$A$4:$A$107,0))-INDEX(Partidos!$G$4:$G$107,MATCH($A79,Partidos!$A$4:$A$107,0))),Puntuacion!$B$5,IF(OR(AND($E79&gt;$F79,INDEX(Partidos!$F$4:$F$107,MATCH($A79,Partidos!$A$4:$A$107,0))&gt;INDEX(Partidos!$G$4:$G$107,MATCH($A79,Partidos!$A$4:$A$107,0))),AND($E79=$F79,INDEX(Partidos!$F$4:$F$107,MATCH($A79,Partidos!$A$4:$A$107,0))=INDEX(Partidos!$G$4:$G$107,MATCH($A79,Partidos!$A$4:$A$107,0))),AND($E79&lt;$F79,INDEX(Partidos!$F$4:$F$107,MATCH($A79,Partidos!$A$4:$A$107,0))&lt;INDEX(Partidos!$G$4:$G$107,MATCH($A79,Partidos!$A$4:$A$107,0)))),Puntuacion!$B$6,0))),IF(AND($E79=INDEX(Partidos!$F$4:$F$107,MATCH($A79,Partidos!$A$4:$A$107,0)),$F79=INDEX(Partidos!$G$4:$G$107,MATCH($A79,Partidos!$A$4:$A$107,0))),Puntuacion!$B$9,IF(($E79-$F79)=(INDEX(Partidos!$F$4:$F$107,MATCH($A79,Partidos!$A$4:$A$107,0))-INDEX(Partidos!$G$4:$G$107,MATCH($A79,Partidos!$A$4:$A$107,0))),Puntuacion!$B$10,IF(AND($H79&lt;&gt;"",$H79=INDEX(Partidos!$K$4:$K$107,MATCH($A79,Partidos!$A$4:$A$107,0))),Puntuacion!$B$11,0)))))),"")</f>
        <v/>
      </c>
      <c r="H79" s="19">
        <f>IFERROR(INDEX(Álvaro!H$4:H$107,MATCH($A79,Álvaro!$A$4:$A$107,0)),"")</f>
        <v/>
      </c>
      <c r="I79" s="19">
        <f>IFERROR(INDEX(Partidos!$J$4:$J$107,MATCH($A79,Partidos!$A$4:$A$107,0)),"")</f>
        <v/>
      </c>
      <c r="J79" s="16">
        <f>IF(AND(INDEX(Partidos!$J$4:$J$107,MATCH($A79,Partidos!$A$4:$A$107,0))&lt;&gt;"Grupos",INDEX(Partidos!$H$4:$H$107,MATCH($A79,Partidos!$A$4:$A$107,0))="Finalizado",$H79&lt;&gt;"",$H79=INDEX(Partidos!$K$4:$K$107,MATCH($A79,Partidos!$A$4:$A$107,0))),1,0)</f>
        <v/>
      </c>
    </row>
    <row r="80">
      <c r="A80" s="26" t="n">
        <v>26</v>
      </c>
      <c r="B80" s="19">
        <f>IFERROR(INDEX(Partidos!$D$4:$D$107,MATCH($A80,Partidos!$A$4:$A$107,0)),"")</f>
        <v/>
      </c>
      <c r="C80" s="19">
        <f>IFERROR(INDEX(Partidos!$E$4:$E$107,MATCH($A80,Partidos!$A$4:$A$107,0)),"")</f>
        <v/>
      </c>
      <c r="D80" s="26" t="inlineStr">
        <is>
          <t>Papá</t>
        </is>
      </c>
      <c r="E80" s="19">
        <f>IFERROR(INDEX(Papá!F$4:F$107,MATCH($A80,Papá!$A$4:$A$107,0)),"")</f>
        <v/>
      </c>
      <c r="F80" s="19">
        <f>IFERROR(INDEX(Papá!G$4:G$107,MATCH($A80,Papá!$A$4:$A$107,0)),"")</f>
        <v/>
      </c>
      <c r="G80" s="16">
        <f>IFERROR(IF(INDEX(Partidos!$H$4:$H$107,MATCH($A80,Partidos!$A$4:$A$107,0))&lt;&gt;"Finalizado","",IF(OR(NOT(ISNUMBER($E80)),NOT(ISNUMBER($F80))),"",IF(INDEX(Partidos!$J$4:$J$107,MATCH($A80,Partidos!$A$4:$A$107,0))="Grupos",IF(AND($E80=INDEX(Partidos!$F$4:$F$107,MATCH($A80,Partidos!$A$4:$A$107,0)),$F80=INDEX(Partidos!$G$4:$G$107,MATCH($A80,Partidos!$A$4:$A$107,0))),Puntuacion!$B$4,IF(($E80-$F80)=(INDEX(Partidos!$F$4:$F$107,MATCH($A80,Partidos!$A$4:$A$107,0))-INDEX(Partidos!$G$4:$G$107,MATCH($A80,Partidos!$A$4:$A$107,0))),Puntuacion!$B$5,IF(OR(AND($E80&gt;$F80,INDEX(Partidos!$F$4:$F$107,MATCH($A80,Partidos!$A$4:$A$107,0))&gt;INDEX(Partidos!$G$4:$G$107,MATCH($A80,Partidos!$A$4:$A$107,0))),AND($E80=$F80,INDEX(Partidos!$F$4:$F$107,MATCH($A80,Partidos!$A$4:$A$107,0))=INDEX(Partidos!$G$4:$G$107,MATCH($A80,Partidos!$A$4:$A$107,0))),AND($E80&lt;$F80,INDEX(Partidos!$F$4:$F$107,MATCH($A80,Partidos!$A$4:$A$107,0))&lt;INDEX(Partidos!$G$4:$G$107,MATCH($A80,Partidos!$A$4:$A$107,0)))),Puntuacion!$B$6,0))),IF(AND($E80=INDEX(Partidos!$F$4:$F$107,MATCH($A80,Partidos!$A$4:$A$107,0)),$F80=INDEX(Partidos!$G$4:$G$107,MATCH($A80,Partidos!$A$4:$A$107,0))),Puntuacion!$B$9,IF(($E80-$F80)=(INDEX(Partidos!$F$4:$F$107,MATCH($A80,Partidos!$A$4:$A$107,0))-INDEX(Partidos!$G$4:$G$107,MATCH($A80,Partidos!$A$4:$A$107,0))),Puntuacion!$B$10,IF(AND($H80&lt;&gt;"",$H80=INDEX(Partidos!$K$4:$K$107,MATCH($A80,Partidos!$A$4:$A$107,0))),Puntuacion!$B$11,0)))))),"")</f>
        <v/>
      </c>
      <c r="H80" s="19">
        <f>IFERROR(INDEX(Papá!H$4:H$107,MATCH($A80,Papá!$A$4:$A$107,0)),"")</f>
        <v/>
      </c>
      <c r="I80" s="19">
        <f>IFERROR(INDEX(Partidos!$J$4:$J$107,MATCH($A80,Partidos!$A$4:$A$107,0)),"")</f>
        <v/>
      </c>
      <c r="J80" s="16">
        <f>IF(AND(INDEX(Partidos!$J$4:$J$107,MATCH($A80,Partidos!$A$4:$A$107,0))&lt;&gt;"Grupos",INDEX(Partidos!$H$4:$H$107,MATCH($A80,Partidos!$A$4:$A$107,0))="Finalizado",$H80&lt;&gt;"",$H80=INDEX(Partidos!$K$4:$K$107,MATCH($A80,Partidos!$A$4:$A$107,0))),1,0)</f>
        <v/>
      </c>
    </row>
    <row r="81">
      <c r="A81" s="24" t="n">
        <v>26</v>
      </c>
      <c r="B81" s="19">
        <f>IFERROR(INDEX(Partidos!$D$4:$D$107,MATCH($A81,Partidos!$A$4:$A$107,0)),"")</f>
        <v/>
      </c>
      <c r="C81" s="19">
        <f>IFERROR(INDEX(Partidos!$E$4:$E$107,MATCH($A81,Partidos!$A$4:$A$107,0)),"")</f>
        <v/>
      </c>
      <c r="D81" s="24" t="inlineStr">
        <is>
          <t>Diego</t>
        </is>
      </c>
      <c r="E81" s="19">
        <f>IFERROR(INDEX(Diego!F$4:F$107,MATCH($A81,Diego!$A$4:$A$107,0)),"")</f>
        <v/>
      </c>
      <c r="F81" s="19">
        <f>IFERROR(INDEX(Diego!G$4:G$107,MATCH($A81,Diego!$A$4:$A$107,0)),"")</f>
        <v/>
      </c>
      <c r="G81" s="16">
        <f>IFERROR(IF(INDEX(Partidos!$H$4:$H$107,MATCH($A81,Partidos!$A$4:$A$107,0))&lt;&gt;"Finalizado","",IF(OR(NOT(ISNUMBER($E81)),NOT(ISNUMBER($F81))),"",IF(INDEX(Partidos!$J$4:$J$107,MATCH($A81,Partidos!$A$4:$A$107,0))="Grupos",IF(AND($E81=INDEX(Partidos!$F$4:$F$107,MATCH($A81,Partidos!$A$4:$A$107,0)),$F81=INDEX(Partidos!$G$4:$G$107,MATCH($A81,Partidos!$A$4:$A$107,0))),Puntuacion!$B$4,IF(($E81-$F81)=(INDEX(Partidos!$F$4:$F$107,MATCH($A81,Partidos!$A$4:$A$107,0))-INDEX(Partidos!$G$4:$G$107,MATCH($A81,Partidos!$A$4:$A$107,0))),Puntuacion!$B$5,IF(OR(AND($E81&gt;$F81,INDEX(Partidos!$F$4:$F$107,MATCH($A81,Partidos!$A$4:$A$107,0))&gt;INDEX(Partidos!$G$4:$G$107,MATCH($A81,Partidos!$A$4:$A$107,0))),AND($E81=$F81,INDEX(Partidos!$F$4:$F$107,MATCH($A81,Partidos!$A$4:$A$107,0))=INDEX(Partidos!$G$4:$G$107,MATCH($A81,Partidos!$A$4:$A$107,0))),AND($E81&lt;$F81,INDEX(Partidos!$F$4:$F$107,MATCH($A81,Partidos!$A$4:$A$107,0))&lt;INDEX(Partidos!$G$4:$G$107,MATCH($A81,Partidos!$A$4:$A$107,0)))),Puntuacion!$B$6,0))),IF(AND($E81=INDEX(Partidos!$F$4:$F$107,MATCH($A81,Partidos!$A$4:$A$107,0)),$F81=INDEX(Partidos!$G$4:$G$107,MATCH($A81,Partidos!$A$4:$A$107,0))),Puntuacion!$B$9,IF(($E81-$F81)=(INDEX(Partidos!$F$4:$F$107,MATCH($A81,Partidos!$A$4:$A$107,0))-INDEX(Partidos!$G$4:$G$107,MATCH($A81,Partidos!$A$4:$A$107,0))),Puntuacion!$B$10,IF(AND($H81&lt;&gt;"",$H81=INDEX(Partidos!$K$4:$K$107,MATCH($A81,Partidos!$A$4:$A$107,0))),Puntuacion!$B$11,0)))))),"")</f>
        <v/>
      </c>
      <c r="H81" s="19">
        <f>IFERROR(INDEX(Diego!H$4:H$107,MATCH($A81,Diego!$A$4:$A$107,0)),"")</f>
        <v/>
      </c>
      <c r="I81" s="19">
        <f>IFERROR(INDEX(Partidos!$J$4:$J$107,MATCH($A81,Partidos!$A$4:$A$107,0)),"")</f>
        <v/>
      </c>
      <c r="J81" s="16">
        <f>IF(AND(INDEX(Partidos!$J$4:$J$107,MATCH($A81,Partidos!$A$4:$A$107,0))&lt;&gt;"Grupos",INDEX(Partidos!$H$4:$H$107,MATCH($A81,Partidos!$A$4:$A$107,0))="Finalizado",$H81&lt;&gt;"",$H81=INDEX(Partidos!$K$4:$K$107,MATCH($A81,Partidos!$A$4:$A$107,0))),1,0)</f>
        <v/>
      </c>
    </row>
    <row r="82">
      <c r="A82" s="26" t="n">
        <v>27</v>
      </c>
      <c r="B82" s="19">
        <f>IFERROR(INDEX(Partidos!$D$4:$D$107,MATCH($A82,Partidos!$A$4:$A$107,0)),"")</f>
        <v/>
      </c>
      <c r="C82" s="19">
        <f>IFERROR(INDEX(Partidos!$E$4:$E$107,MATCH($A82,Partidos!$A$4:$A$107,0)),"")</f>
        <v/>
      </c>
      <c r="D82" s="26" t="inlineStr">
        <is>
          <t>Álvaro</t>
        </is>
      </c>
      <c r="E82" s="19">
        <f>IFERROR(INDEX(Álvaro!F$4:F$107,MATCH($A82,Álvaro!$A$4:$A$107,0)),"")</f>
        <v/>
      </c>
      <c r="F82" s="19">
        <f>IFERROR(INDEX(Álvaro!G$4:G$107,MATCH($A82,Álvaro!$A$4:$A$107,0)),"")</f>
        <v/>
      </c>
      <c r="G82" s="16">
        <f>IFERROR(IF(INDEX(Partidos!$H$4:$H$107,MATCH($A82,Partidos!$A$4:$A$107,0))&lt;&gt;"Finalizado","",IF(OR(NOT(ISNUMBER($E82)),NOT(ISNUMBER($F82))),"",IF(INDEX(Partidos!$J$4:$J$107,MATCH($A82,Partidos!$A$4:$A$107,0))="Grupos",IF(AND($E82=INDEX(Partidos!$F$4:$F$107,MATCH($A82,Partidos!$A$4:$A$107,0)),$F82=INDEX(Partidos!$G$4:$G$107,MATCH($A82,Partidos!$A$4:$A$107,0))),Puntuacion!$B$4,IF(($E82-$F82)=(INDEX(Partidos!$F$4:$F$107,MATCH($A82,Partidos!$A$4:$A$107,0))-INDEX(Partidos!$G$4:$G$107,MATCH($A82,Partidos!$A$4:$A$107,0))),Puntuacion!$B$5,IF(OR(AND($E82&gt;$F82,INDEX(Partidos!$F$4:$F$107,MATCH($A82,Partidos!$A$4:$A$107,0))&gt;INDEX(Partidos!$G$4:$G$107,MATCH($A82,Partidos!$A$4:$A$107,0))),AND($E82=$F82,INDEX(Partidos!$F$4:$F$107,MATCH($A82,Partidos!$A$4:$A$107,0))=INDEX(Partidos!$G$4:$G$107,MATCH($A82,Partidos!$A$4:$A$107,0))),AND($E82&lt;$F82,INDEX(Partidos!$F$4:$F$107,MATCH($A82,Partidos!$A$4:$A$107,0))&lt;INDEX(Partidos!$G$4:$G$107,MATCH($A82,Partidos!$A$4:$A$107,0)))),Puntuacion!$B$6,0))),IF(AND($E82=INDEX(Partidos!$F$4:$F$107,MATCH($A82,Partidos!$A$4:$A$107,0)),$F82=INDEX(Partidos!$G$4:$G$107,MATCH($A82,Partidos!$A$4:$A$107,0))),Puntuacion!$B$9,IF(($E82-$F82)=(INDEX(Partidos!$F$4:$F$107,MATCH($A82,Partidos!$A$4:$A$107,0))-INDEX(Partidos!$G$4:$G$107,MATCH($A82,Partidos!$A$4:$A$107,0))),Puntuacion!$B$10,IF(AND($H82&lt;&gt;"",$H82=INDEX(Partidos!$K$4:$K$107,MATCH($A82,Partidos!$A$4:$A$107,0))),Puntuacion!$B$11,0)))))),"")</f>
        <v/>
      </c>
      <c r="H82" s="19">
        <f>IFERROR(INDEX(Álvaro!H$4:H$107,MATCH($A82,Álvaro!$A$4:$A$107,0)),"")</f>
        <v/>
      </c>
      <c r="I82" s="19">
        <f>IFERROR(INDEX(Partidos!$J$4:$J$107,MATCH($A82,Partidos!$A$4:$A$107,0)),"")</f>
        <v/>
      </c>
      <c r="J82" s="16">
        <f>IF(AND(INDEX(Partidos!$J$4:$J$107,MATCH($A82,Partidos!$A$4:$A$107,0))&lt;&gt;"Grupos",INDEX(Partidos!$H$4:$H$107,MATCH($A82,Partidos!$A$4:$A$107,0))="Finalizado",$H82&lt;&gt;"",$H82=INDEX(Partidos!$K$4:$K$107,MATCH($A82,Partidos!$A$4:$A$107,0))),1,0)</f>
        <v/>
      </c>
    </row>
    <row r="83">
      <c r="A83" s="24" t="n">
        <v>27</v>
      </c>
      <c r="B83" s="19">
        <f>IFERROR(INDEX(Partidos!$D$4:$D$107,MATCH($A83,Partidos!$A$4:$A$107,0)),"")</f>
        <v/>
      </c>
      <c r="C83" s="19">
        <f>IFERROR(INDEX(Partidos!$E$4:$E$107,MATCH($A83,Partidos!$A$4:$A$107,0)),"")</f>
        <v/>
      </c>
      <c r="D83" s="24" t="inlineStr">
        <is>
          <t>Papá</t>
        </is>
      </c>
      <c r="E83" s="19">
        <f>IFERROR(INDEX(Papá!F$4:F$107,MATCH($A83,Papá!$A$4:$A$107,0)),"")</f>
        <v/>
      </c>
      <c r="F83" s="19">
        <f>IFERROR(INDEX(Papá!G$4:G$107,MATCH($A83,Papá!$A$4:$A$107,0)),"")</f>
        <v/>
      </c>
      <c r="G83" s="16">
        <f>IFERROR(IF(INDEX(Partidos!$H$4:$H$107,MATCH($A83,Partidos!$A$4:$A$107,0))&lt;&gt;"Finalizado","",IF(OR(NOT(ISNUMBER($E83)),NOT(ISNUMBER($F83))),"",IF(INDEX(Partidos!$J$4:$J$107,MATCH($A83,Partidos!$A$4:$A$107,0))="Grupos",IF(AND($E83=INDEX(Partidos!$F$4:$F$107,MATCH($A83,Partidos!$A$4:$A$107,0)),$F83=INDEX(Partidos!$G$4:$G$107,MATCH($A83,Partidos!$A$4:$A$107,0))),Puntuacion!$B$4,IF(($E83-$F83)=(INDEX(Partidos!$F$4:$F$107,MATCH($A83,Partidos!$A$4:$A$107,0))-INDEX(Partidos!$G$4:$G$107,MATCH($A83,Partidos!$A$4:$A$107,0))),Puntuacion!$B$5,IF(OR(AND($E83&gt;$F83,INDEX(Partidos!$F$4:$F$107,MATCH($A83,Partidos!$A$4:$A$107,0))&gt;INDEX(Partidos!$G$4:$G$107,MATCH($A83,Partidos!$A$4:$A$107,0))),AND($E83=$F83,INDEX(Partidos!$F$4:$F$107,MATCH($A83,Partidos!$A$4:$A$107,0))=INDEX(Partidos!$G$4:$G$107,MATCH($A83,Partidos!$A$4:$A$107,0))),AND($E83&lt;$F83,INDEX(Partidos!$F$4:$F$107,MATCH($A83,Partidos!$A$4:$A$107,0))&lt;INDEX(Partidos!$G$4:$G$107,MATCH($A83,Partidos!$A$4:$A$107,0)))),Puntuacion!$B$6,0))),IF(AND($E83=INDEX(Partidos!$F$4:$F$107,MATCH($A83,Partidos!$A$4:$A$107,0)),$F83=INDEX(Partidos!$G$4:$G$107,MATCH($A83,Partidos!$A$4:$A$107,0))),Puntuacion!$B$9,IF(($E83-$F83)=(INDEX(Partidos!$F$4:$F$107,MATCH($A83,Partidos!$A$4:$A$107,0))-INDEX(Partidos!$G$4:$G$107,MATCH($A83,Partidos!$A$4:$A$107,0))),Puntuacion!$B$10,IF(AND($H83&lt;&gt;"",$H83=INDEX(Partidos!$K$4:$K$107,MATCH($A83,Partidos!$A$4:$A$107,0))),Puntuacion!$B$11,0)))))),"")</f>
        <v/>
      </c>
      <c r="H83" s="19">
        <f>IFERROR(INDEX(Papá!H$4:H$107,MATCH($A83,Papá!$A$4:$A$107,0)),"")</f>
        <v/>
      </c>
      <c r="I83" s="19">
        <f>IFERROR(INDEX(Partidos!$J$4:$J$107,MATCH($A83,Partidos!$A$4:$A$107,0)),"")</f>
        <v/>
      </c>
      <c r="J83" s="16">
        <f>IF(AND(INDEX(Partidos!$J$4:$J$107,MATCH($A83,Partidos!$A$4:$A$107,0))&lt;&gt;"Grupos",INDEX(Partidos!$H$4:$H$107,MATCH($A83,Partidos!$A$4:$A$107,0))="Finalizado",$H83&lt;&gt;"",$H83=INDEX(Partidos!$K$4:$K$107,MATCH($A83,Partidos!$A$4:$A$107,0))),1,0)</f>
        <v/>
      </c>
    </row>
    <row r="84">
      <c r="A84" s="26" t="n">
        <v>27</v>
      </c>
      <c r="B84" s="19">
        <f>IFERROR(INDEX(Partidos!$D$4:$D$107,MATCH($A84,Partidos!$A$4:$A$107,0)),"")</f>
        <v/>
      </c>
      <c r="C84" s="19">
        <f>IFERROR(INDEX(Partidos!$E$4:$E$107,MATCH($A84,Partidos!$A$4:$A$107,0)),"")</f>
        <v/>
      </c>
      <c r="D84" s="26" t="inlineStr">
        <is>
          <t>Diego</t>
        </is>
      </c>
      <c r="E84" s="19">
        <f>IFERROR(INDEX(Diego!F$4:F$107,MATCH($A84,Diego!$A$4:$A$107,0)),"")</f>
        <v/>
      </c>
      <c r="F84" s="19">
        <f>IFERROR(INDEX(Diego!G$4:G$107,MATCH($A84,Diego!$A$4:$A$107,0)),"")</f>
        <v/>
      </c>
      <c r="G84" s="16">
        <f>IFERROR(IF(INDEX(Partidos!$H$4:$H$107,MATCH($A84,Partidos!$A$4:$A$107,0))&lt;&gt;"Finalizado","",IF(OR(NOT(ISNUMBER($E84)),NOT(ISNUMBER($F84))),"",IF(INDEX(Partidos!$J$4:$J$107,MATCH($A84,Partidos!$A$4:$A$107,0))="Grupos",IF(AND($E84=INDEX(Partidos!$F$4:$F$107,MATCH($A84,Partidos!$A$4:$A$107,0)),$F84=INDEX(Partidos!$G$4:$G$107,MATCH($A84,Partidos!$A$4:$A$107,0))),Puntuacion!$B$4,IF(($E84-$F84)=(INDEX(Partidos!$F$4:$F$107,MATCH($A84,Partidos!$A$4:$A$107,0))-INDEX(Partidos!$G$4:$G$107,MATCH($A84,Partidos!$A$4:$A$107,0))),Puntuacion!$B$5,IF(OR(AND($E84&gt;$F84,INDEX(Partidos!$F$4:$F$107,MATCH($A84,Partidos!$A$4:$A$107,0))&gt;INDEX(Partidos!$G$4:$G$107,MATCH($A84,Partidos!$A$4:$A$107,0))),AND($E84=$F84,INDEX(Partidos!$F$4:$F$107,MATCH($A84,Partidos!$A$4:$A$107,0))=INDEX(Partidos!$G$4:$G$107,MATCH($A84,Partidos!$A$4:$A$107,0))),AND($E84&lt;$F84,INDEX(Partidos!$F$4:$F$107,MATCH($A84,Partidos!$A$4:$A$107,0))&lt;INDEX(Partidos!$G$4:$G$107,MATCH($A84,Partidos!$A$4:$A$107,0)))),Puntuacion!$B$6,0))),IF(AND($E84=INDEX(Partidos!$F$4:$F$107,MATCH($A84,Partidos!$A$4:$A$107,0)),$F84=INDEX(Partidos!$G$4:$G$107,MATCH($A84,Partidos!$A$4:$A$107,0))),Puntuacion!$B$9,IF(($E84-$F84)=(INDEX(Partidos!$F$4:$F$107,MATCH($A84,Partidos!$A$4:$A$107,0))-INDEX(Partidos!$G$4:$G$107,MATCH($A84,Partidos!$A$4:$A$107,0))),Puntuacion!$B$10,IF(AND($H84&lt;&gt;"",$H84=INDEX(Partidos!$K$4:$K$107,MATCH($A84,Partidos!$A$4:$A$107,0))),Puntuacion!$B$11,0)))))),"")</f>
        <v/>
      </c>
      <c r="H84" s="19">
        <f>IFERROR(INDEX(Diego!H$4:H$107,MATCH($A84,Diego!$A$4:$A$107,0)),"")</f>
        <v/>
      </c>
      <c r="I84" s="19">
        <f>IFERROR(INDEX(Partidos!$J$4:$J$107,MATCH($A84,Partidos!$A$4:$A$107,0)),"")</f>
        <v/>
      </c>
      <c r="J84" s="16">
        <f>IF(AND(INDEX(Partidos!$J$4:$J$107,MATCH($A84,Partidos!$A$4:$A$107,0))&lt;&gt;"Grupos",INDEX(Partidos!$H$4:$H$107,MATCH($A84,Partidos!$A$4:$A$107,0))="Finalizado",$H84&lt;&gt;"",$H84=INDEX(Partidos!$K$4:$K$107,MATCH($A84,Partidos!$A$4:$A$107,0))),1,0)</f>
        <v/>
      </c>
    </row>
    <row r="85">
      <c r="A85" s="24" t="n">
        <v>28</v>
      </c>
      <c r="B85" s="19">
        <f>IFERROR(INDEX(Partidos!$D$4:$D$107,MATCH($A85,Partidos!$A$4:$A$107,0)),"")</f>
        <v/>
      </c>
      <c r="C85" s="19">
        <f>IFERROR(INDEX(Partidos!$E$4:$E$107,MATCH($A85,Partidos!$A$4:$A$107,0)),"")</f>
        <v/>
      </c>
      <c r="D85" s="24" t="inlineStr">
        <is>
          <t>Álvaro</t>
        </is>
      </c>
      <c r="E85" s="19">
        <f>IFERROR(INDEX(Álvaro!F$4:F$107,MATCH($A85,Álvaro!$A$4:$A$107,0)),"")</f>
        <v/>
      </c>
      <c r="F85" s="19">
        <f>IFERROR(INDEX(Álvaro!G$4:G$107,MATCH($A85,Álvaro!$A$4:$A$107,0)),"")</f>
        <v/>
      </c>
      <c r="G85" s="16">
        <f>IFERROR(IF(INDEX(Partidos!$H$4:$H$107,MATCH($A85,Partidos!$A$4:$A$107,0))&lt;&gt;"Finalizado","",IF(OR(NOT(ISNUMBER($E85)),NOT(ISNUMBER($F85))),"",IF(INDEX(Partidos!$J$4:$J$107,MATCH($A85,Partidos!$A$4:$A$107,0))="Grupos",IF(AND($E85=INDEX(Partidos!$F$4:$F$107,MATCH($A85,Partidos!$A$4:$A$107,0)),$F85=INDEX(Partidos!$G$4:$G$107,MATCH($A85,Partidos!$A$4:$A$107,0))),Puntuacion!$B$4,IF(($E85-$F85)=(INDEX(Partidos!$F$4:$F$107,MATCH($A85,Partidos!$A$4:$A$107,0))-INDEX(Partidos!$G$4:$G$107,MATCH($A85,Partidos!$A$4:$A$107,0))),Puntuacion!$B$5,IF(OR(AND($E85&gt;$F85,INDEX(Partidos!$F$4:$F$107,MATCH($A85,Partidos!$A$4:$A$107,0))&gt;INDEX(Partidos!$G$4:$G$107,MATCH($A85,Partidos!$A$4:$A$107,0))),AND($E85=$F85,INDEX(Partidos!$F$4:$F$107,MATCH($A85,Partidos!$A$4:$A$107,0))=INDEX(Partidos!$G$4:$G$107,MATCH($A85,Partidos!$A$4:$A$107,0))),AND($E85&lt;$F85,INDEX(Partidos!$F$4:$F$107,MATCH($A85,Partidos!$A$4:$A$107,0))&lt;INDEX(Partidos!$G$4:$G$107,MATCH($A85,Partidos!$A$4:$A$107,0)))),Puntuacion!$B$6,0))),IF(AND($E85=INDEX(Partidos!$F$4:$F$107,MATCH($A85,Partidos!$A$4:$A$107,0)),$F85=INDEX(Partidos!$G$4:$G$107,MATCH($A85,Partidos!$A$4:$A$107,0))),Puntuacion!$B$9,IF(($E85-$F85)=(INDEX(Partidos!$F$4:$F$107,MATCH($A85,Partidos!$A$4:$A$107,0))-INDEX(Partidos!$G$4:$G$107,MATCH($A85,Partidos!$A$4:$A$107,0))),Puntuacion!$B$10,IF(AND($H85&lt;&gt;"",$H85=INDEX(Partidos!$K$4:$K$107,MATCH($A85,Partidos!$A$4:$A$107,0))),Puntuacion!$B$11,0)))))),"")</f>
        <v/>
      </c>
      <c r="H85" s="19">
        <f>IFERROR(INDEX(Álvaro!H$4:H$107,MATCH($A85,Álvaro!$A$4:$A$107,0)),"")</f>
        <v/>
      </c>
      <c r="I85" s="19">
        <f>IFERROR(INDEX(Partidos!$J$4:$J$107,MATCH($A85,Partidos!$A$4:$A$107,0)),"")</f>
        <v/>
      </c>
      <c r="J85" s="16">
        <f>IF(AND(INDEX(Partidos!$J$4:$J$107,MATCH($A85,Partidos!$A$4:$A$107,0))&lt;&gt;"Grupos",INDEX(Partidos!$H$4:$H$107,MATCH($A85,Partidos!$A$4:$A$107,0))="Finalizado",$H85&lt;&gt;"",$H85=INDEX(Partidos!$K$4:$K$107,MATCH($A85,Partidos!$A$4:$A$107,0))),1,0)</f>
        <v/>
      </c>
    </row>
    <row r="86">
      <c r="A86" s="26" t="n">
        <v>28</v>
      </c>
      <c r="B86" s="19">
        <f>IFERROR(INDEX(Partidos!$D$4:$D$107,MATCH($A86,Partidos!$A$4:$A$107,0)),"")</f>
        <v/>
      </c>
      <c r="C86" s="19">
        <f>IFERROR(INDEX(Partidos!$E$4:$E$107,MATCH($A86,Partidos!$A$4:$A$107,0)),"")</f>
        <v/>
      </c>
      <c r="D86" s="26" t="inlineStr">
        <is>
          <t>Papá</t>
        </is>
      </c>
      <c r="E86" s="19">
        <f>IFERROR(INDEX(Papá!F$4:F$107,MATCH($A86,Papá!$A$4:$A$107,0)),"")</f>
        <v/>
      </c>
      <c r="F86" s="19">
        <f>IFERROR(INDEX(Papá!G$4:G$107,MATCH($A86,Papá!$A$4:$A$107,0)),"")</f>
        <v/>
      </c>
      <c r="G86" s="16">
        <f>IFERROR(IF(INDEX(Partidos!$H$4:$H$107,MATCH($A86,Partidos!$A$4:$A$107,0))&lt;&gt;"Finalizado","",IF(OR(NOT(ISNUMBER($E86)),NOT(ISNUMBER($F86))),"",IF(INDEX(Partidos!$J$4:$J$107,MATCH($A86,Partidos!$A$4:$A$107,0))="Grupos",IF(AND($E86=INDEX(Partidos!$F$4:$F$107,MATCH($A86,Partidos!$A$4:$A$107,0)),$F86=INDEX(Partidos!$G$4:$G$107,MATCH($A86,Partidos!$A$4:$A$107,0))),Puntuacion!$B$4,IF(($E86-$F86)=(INDEX(Partidos!$F$4:$F$107,MATCH($A86,Partidos!$A$4:$A$107,0))-INDEX(Partidos!$G$4:$G$107,MATCH($A86,Partidos!$A$4:$A$107,0))),Puntuacion!$B$5,IF(OR(AND($E86&gt;$F86,INDEX(Partidos!$F$4:$F$107,MATCH($A86,Partidos!$A$4:$A$107,0))&gt;INDEX(Partidos!$G$4:$G$107,MATCH($A86,Partidos!$A$4:$A$107,0))),AND($E86=$F86,INDEX(Partidos!$F$4:$F$107,MATCH($A86,Partidos!$A$4:$A$107,0))=INDEX(Partidos!$G$4:$G$107,MATCH($A86,Partidos!$A$4:$A$107,0))),AND($E86&lt;$F86,INDEX(Partidos!$F$4:$F$107,MATCH($A86,Partidos!$A$4:$A$107,0))&lt;INDEX(Partidos!$G$4:$G$107,MATCH($A86,Partidos!$A$4:$A$107,0)))),Puntuacion!$B$6,0))),IF(AND($E86=INDEX(Partidos!$F$4:$F$107,MATCH($A86,Partidos!$A$4:$A$107,0)),$F86=INDEX(Partidos!$G$4:$G$107,MATCH($A86,Partidos!$A$4:$A$107,0))),Puntuacion!$B$9,IF(($E86-$F86)=(INDEX(Partidos!$F$4:$F$107,MATCH($A86,Partidos!$A$4:$A$107,0))-INDEX(Partidos!$G$4:$G$107,MATCH($A86,Partidos!$A$4:$A$107,0))),Puntuacion!$B$10,IF(AND($H86&lt;&gt;"",$H86=INDEX(Partidos!$K$4:$K$107,MATCH($A86,Partidos!$A$4:$A$107,0))),Puntuacion!$B$11,0)))))),"")</f>
        <v/>
      </c>
      <c r="H86" s="19">
        <f>IFERROR(INDEX(Papá!H$4:H$107,MATCH($A86,Papá!$A$4:$A$107,0)),"")</f>
        <v/>
      </c>
      <c r="I86" s="19">
        <f>IFERROR(INDEX(Partidos!$J$4:$J$107,MATCH($A86,Partidos!$A$4:$A$107,0)),"")</f>
        <v/>
      </c>
      <c r="J86" s="16">
        <f>IF(AND(INDEX(Partidos!$J$4:$J$107,MATCH($A86,Partidos!$A$4:$A$107,0))&lt;&gt;"Grupos",INDEX(Partidos!$H$4:$H$107,MATCH($A86,Partidos!$A$4:$A$107,0))="Finalizado",$H86&lt;&gt;"",$H86=INDEX(Partidos!$K$4:$K$107,MATCH($A86,Partidos!$A$4:$A$107,0))),1,0)</f>
        <v/>
      </c>
    </row>
    <row r="87">
      <c r="A87" s="24" t="n">
        <v>28</v>
      </c>
      <c r="B87" s="19">
        <f>IFERROR(INDEX(Partidos!$D$4:$D$107,MATCH($A87,Partidos!$A$4:$A$107,0)),"")</f>
        <v/>
      </c>
      <c r="C87" s="19">
        <f>IFERROR(INDEX(Partidos!$E$4:$E$107,MATCH($A87,Partidos!$A$4:$A$107,0)),"")</f>
        <v/>
      </c>
      <c r="D87" s="24" t="inlineStr">
        <is>
          <t>Diego</t>
        </is>
      </c>
      <c r="E87" s="19">
        <f>IFERROR(INDEX(Diego!F$4:F$107,MATCH($A87,Diego!$A$4:$A$107,0)),"")</f>
        <v/>
      </c>
      <c r="F87" s="19">
        <f>IFERROR(INDEX(Diego!G$4:G$107,MATCH($A87,Diego!$A$4:$A$107,0)),"")</f>
        <v/>
      </c>
      <c r="G87" s="16">
        <f>IFERROR(IF(INDEX(Partidos!$H$4:$H$107,MATCH($A87,Partidos!$A$4:$A$107,0))&lt;&gt;"Finalizado","",IF(OR(NOT(ISNUMBER($E87)),NOT(ISNUMBER($F87))),"",IF(INDEX(Partidos!$J$4:$J$107,MATCH($A87,Partidos!$A$4:$A$107,0))="Grupos",IF(AND($E87=INDEX(Partidos!$F$4:$F$107,MATCH($A87,Partidos!$A$4:$A$107,0)),$F87=INDEX(Partidos!$G$4:$G$107,MATCH($A87,Partidos!$A$4:$A$107,0))),Puntuacion!$B$4,IF(($E87-$F87)=(INDEX(Partidos!$F$4:$F$107,MATCH($A87,Partidos!$A$4:$A$107,0))-INDEX(Partidos!$G$4:$G$107,MATCH($A87,Partidos!$A$4:$A$107,0))),Puntuacion!$B$5,IF(OR(AND($E87&gt;$F87,INDEX(Partidos!$F$4:$F$107,MATCH($A87,Partidos!$A$4:$A$107,0))&gt;INDEX(Partidos!$G$4:$G$107,MATCH($A87,Partidos!$A$4:$A$107,0))),AND($E87=$F87,INDEX(Partidos!$F$4:$F$107,MATCH($A87,Partidos!$A$4:$A$107,0))=INDEX(Partidos!$G$4:$G$107,MATCH($A87,Partidos!$A$4:$A$107,0))),AND($E87&lt;$F87,INDEX(Partidos!$F$4:$F$107,MATCH($A87,Partidos!$A$4:$A$107,0))&lt;INDEX(Partidos!$G$4:$G$107,MATCH($A87,Partidos!$A$4:$A$107,0)))),Puntuacion!$B$6,0))),IF(AND($E87=INDEX(Partidos!$F$4:$F$107,MATCH($A87,Partidos!$A$4:$A$107,0)),$F87=INDEX(Partidos!$G$4:$G$107,MATCH($A87,Partidos!$A$4:$A$107,0))),Puntuacion!$B$9,IF(($E87-$F87)=(INDEX(Partidos!$F$4:$F$107,MATCH($A87,Partidos!$A$4:$A$107,0))-INDEX(Partidos!$G$4:$G$107,MATCH($A87,Partidos!$A$4:$A$107,0))),Puntuacion!$B$10,IF(AND($H87&lt;&gt;"",$H87=INDEX(Partidos!$K$4:$K$107,MATCH($A87,Partidos!$A$4:$A$107,0))),Puntuacion!$B$11,0)))))),"")</f>
        <v/>
      </c>
      <c r="H87" s="19">
        <f>IFERROR(INDEX(Diego!H$4:H$107,MATCH($A87,Diego!$A$4:$A$107,0)),"")</f>
        <v/>
      </c>
      <c r="I87" s="19">
        <f>IFERROR(INDEX(Partidos!$J$4:$J$107,MATCH($A87,Partidos!$A$4:$A$107,0)),"")</f>
        <v/>
      </c>
      <c r="J87" s="16">
        <f>IF(AND(INDEX(Partidos!$J$4:$J$107,MATCH($A87,Partidos!$A$4:$A$107,0))&lt;&gt;"Grupos",INDEX(Partidos!$H$4:$H$107,MATCH($A87,Partidos!$A$4:$A$107,0))="Finalizado",$H87&lt;&gt;"",$H87=INDEX(Partidos!$K$4:$K$107,MATCH($A87,Partidos!$A$4:$A$107,0))),1,0)</f>
        <v/>
      </c>
    </row>
    <row r="88">
      <c r="A88" s="26" t="n">
        <v>29</v>
      </c>
      <c r="B88" s="19">
        <f>IFERROR(INDEX(Partidos!$D$4:$D$107,MATCH($A88,Partidos!$A$4:$A$107,0)),"")</f>
        <v/>
      </c>
      <c r="C88" s="19">
        <f>IFERROR(INDEX(Partidos!$E$4:$E$107,MATCH($A88,Partidos!$A$4:$A$107,0)),"")</f>
        <v/>
      </c>
      <c r="D88" s="26" t="inlineStr">
        <is>
          <t>Álvaro</t>
        </is>
      </c>
      <c r="E88" s="19">
        <f>IFERROR(INDEX(Álvaro!F$4:F$107,MATCH($A88,Álvaro!$A$4:$A$107,0)),"")</f>
        <v/>
      </c>
      <c r="F88" s="19">
        <f>IFERROR(INDEX(Álvaro!G$4:G$107,MATCH($A88,Álvaro!$A$4:$A$107,0)),"")</f>
        <v/>
      </c>
      <c r="G88" s="16">
        <f>IFERROR(IF(INDEX(Partidos!$H$4:$H$107,MATCH($A88,Partidos!$A$4:$A$107,0))&lt;&gt;"Finalizado","",IF(OR(NOT(ISNUMBER($E88)),NOT(ISNUMBER($F88))),"",IF(INDEX(Partidos!$J$4:$J$107,MATCH($A88,Partidos!$A$4:$A$107,0))="Grupos",IF(AND($E88=INDEX(Partidos!$F$4:$F$107,MATCH($A88,Partidos!$A$4:$A$107,0)),$F88=INDEX(Partidos!$G$4:$G$107,MATCH($A88,Partidos!$A$4:$A$107,0))),Puntuacion!$B$4,IF(($E88-$F88)=(INDEX(Partidos!$F$4:$F$107,MATCH($A88,Partidos!$A$4:$A$107,0))-INDEX(Partidos!$G$4:$G$107,MATCH($A88,Partidos!$A$4:$A$107,0))),Puntuacion!$B$5,IF(OR(AND($E88&gt;$F88,INDEX(Partidos!$F$4:$F$107,MATCH($A88,Partidos!$A$4:$A$107,0))&gt;INDEX(Partidos!$G$4:$G$107,MATCH($A88,Partidos!$A$4:$A$107,0))),AND($E88=$F88,INDEX(Partidos!$F$4:$F$107,MATCH($A88,Partidos!$A$4:$A$107,0))=INDEX(Partidos!$G$4:$G$107,MATCH($A88,Partidos!$A$4:$A$107,0))),AND($E88&lt;$F88,INDEX(Partidos!$F$4:$F$107,MATCH($A88,Partidos!$A$4:$A$107,0))&lt;INDEX(Partidos!$G$4:$G$107,MATCH($A88,Partidos!$A$4:$A$107,0)))),Puntuacion!$B$6,0))),IF(AND($E88=INDEX(Partidos!$F$4:$F$107,MATCH($A88,Partidos!$A$4:$A$107,0)),$F88=INDEX(Partidos!$G$4:$G$107,MATCH($A88,Partidos!$A$4:$A$107,0))),Puntuacion!$B$9,IF(($E88-$F88)=(INDEX(Partidos!$F$4:$F$107,MATCH($A88,Partidos!$A$4:$A$107,0))-INDEX(Partidos!$G$4:$G$107,MATCH($A88,Partidos!$A$4:$A$107,0))),Puntuacion!$B$10,IF(AND($H88&lt;&gt;"",$H88=INDEX(Partidos!$K$4:$K$107,MATCH($A88,Partidos!$A$4:$A$107,0))),Puntuacion!$B$11,0)))))),"")</f>
        <v/>
      </c>
      <c r="H88" s="19">
        <f>IFERROR(INDEX(Álvaro!H$4:H$107,MATCH($A88,Álvaro!$A$4:$A$107,0)),"")</f>
        <v/>
      </c>
      <c r="I88" s="19">
        <f>IFERROR(INDEX(Partidos!$J$4:$J$107,MATCH($A88,Partidos!$A$4:$A$107,0)),"")</f>
        <v/>
      </c>
      <c r="J88" s="16">
        <f>IF(AND(INDEX(Partidos!$J$4:$J$107,MATCH($A88,Partidos!$A$4:$A$107,0))&lt;&gt;"Grupos",INDEX(Partidos!$H$4:$H$107,MATCH($A88,Partidos!$A$4:$A$107,0))="Finalizado",$H88&lt;&gt;"",$H88=INDEX(Partidos!$K$4:$K$107,MATCH($A88,Partidos!$A$4:$A$107,0))),1,0)</f>
        <v/>
      </c>
    </row>
    <row r="89">
      <c r="A89" s="24" t="n">
        <v>29</v>
      </c>
      <c r="B89" s="19">
        <f>IFERROR(INDEX(Partidos!$D$4:$D$107,MATCH($A89,Partidos!$A$4:$A$107,0)),"")</f>
        <v/>
      </c>
      <c r="C89" s="19">
        <f>IFERROR(INDEX(Partidos!$E$4:$E$107,MATCH($A89,Partidos!$A$4:$A$107,0)),"")</f>
        <v/>
      </c>
      <c r="D89" s="24" t="inlineStr">
        <is>
          <t>Papá</t>
        </is>
      </c>
      <c r="E89" s="19">
        <f>IFERROR(INDEX(Papá!F$4:F$107,MATCH($A89,Papá!$A$4:$A$107,0)),"")</f>
        <v/>
      </c>
      <c r="F89" s="19">
        <f>IFERROR(INDEX(Papá!G$4:G$107,MATCH($A89,Papá!$A$4:$A$107,0)),"")</f>
        <v/>
      </c>
      <c r="G89" s="16">
        <f>IFERROR(IF(INDEX(Partidos!$H$4:$H$107,MATCH($A89,Partidos!$A$4:$A$107,0))&lt;&gt;"Finalizado","",IF(OR(NOT(ISNUMBER($E89)),NOT(ISNUMBER($F89))),"",IF(INDEX(Partidos!$J$4:$J$107,MATCH($A89,Partidos!$A$4:$A$107,0))="Grupos",IF(AND($E89=INDEX(Partidos!$F$4:$F$107,MATCH($A89,Partidos!$A$4:$A$107,0)),$F89=INDEX(Partidos!$G$4:$G$107,MATCH($A89,Partidos!$A$4:$A$107,0))),Puntuacion!$B$4,IF(($E89-$F89)=(INDEX(Partidos!$F$4:$F$107,MATCH($A89,Partidos!$A$4:$A$107,0))-INDEX(Partidos!$G$4:$G$107,MATCH($A89,Partidos!$A$4:$A$107,0))),Puntuacion!$B$5,IF(OR(AND($E89&gt;$F89,INDEX(Partidos!$F$4:$F$107,MATCH($A89,Partidos!$A$4:$A$107,0))&gt;INDEX(Partidos!$G$4:$G$107,MATCH($A89,Partidos!$A$4:$A$107,0))),AND($E89=$F89,INDEX(Partidos!$F$4:$F$107,MATCH($A89,Partidos!$A$4:$A$107,0))=INDEX(Partidos!$G$4:$G$107,MATCH($A89,Partidos!$A$4:$A$107,0))),AND($E89&lt;$F89,INDEX(Partidos!$F$4:$F$107,MATCH($A89,Partidos!$A$4:$A$107,0))&lt;INDEX(Partidos!$G$4:$G$107,MATCH($A89,Partidos!$A$4:$A$107,0)))),Puntuacion!$B$6,0))),IF(AND($E89=INDEX(Partidos!$F$4:$F$107,MATCH($A89,Partidos!$A$4:$A$107,0)),$F89=INDEX(Partidos!$G$4:$G$107,MATCH($A89,Partidos!$A$4:$A$107,0))),Puntuacion!$B$9,IF(($E89-$F89)=(INDEX(Partidos!$F$4:$F$107,MATCH($A89,Partidos!$A$4:$A$107,0))-INDEX(Partidos!$G$4:$G$107,MATCH($A89,Partidos!$A$4:$A$107,0))),Puntuacion!$B$10,IF(AND($H89&lt;&gt;"",$H89=INDEX(Partidos!$K$4:$K$107,MATCH($A89,Partidos!$A$4:$A$107,0))),Puntuacion!$B$11,0)))))),"")</f>
        <v/>
      </c>
      <c r="H89" s="19">
        <f>IFERROR(INDEX(Papá!H$4:H$107,MATCH($A89,Papá!$A$4:$A$107,0)),"")</f>
        <v/>
      </c>
      <c r="I89" s="19">
        <f>IFERROR(INDEX(Partidos!$J$4:$J$107,MATCH($A89,Partidos!$A$4:$A$107,0)),"")</f>
        <v/>
      </c>
      <c r="J89" s="16">
        <f>IF(AND(INDEX(Partidos!$J$4:$J$107,MATCH($A89,Partidos!$A$4:$A$107,0))&lt;&gt;"Grupos",INDEX(Partidos!$H$4:$H$107,MATCH($A89,Partidos!$A$4:$A$107,0))="Finalizado",$H89&lt;&gt;"",$H89=INDEX(Partidos!$K$4:$K$107,MATCH($A89,Partidos!$A$4:$A$107,0))),1,0)</f>
        <v/>
      </c>
    </row>
    <row r="90">
      <c r="A90" s="26" t="n">
        <v>29</v>
      </c>
      <c r="B90" s="19">
        <f>IFERROR(INDEX(Partidos!$D$4:$D$107,MATCH($A90,Partidos!$A$4:$A$107,0)),"")</f>
        <v/>
      </c>
      <c r="C90" s="19">
        <f>IFERROR(INDEX(Partidos!$E$4:$E$107,MATCH($A90,Partidos!$A$4:$A$107,0)),"")</f>
        <v/>
      </c>
      <c r="D90" s="26" t="inlineStr">
        <is>
          <t>Diego</t>
        </is>
      </c>
      <c r="E90" s="19">
        <f>IFERROR(INDEX(Diego!F$4:F$107,MATCH($A90,Diego!$A$4:$A$107,0)),"")</f>
        <v/>
      </c>
      <c r="F90" s="19">
        <f>IFERROR(INDEX(Diego!G$4:G$107,MATCH($A90,Diego!$A$4:$A$107,0)),"")</f>
        <v/>
      </c>
      <c r="G90" s="16">
        <f>IFERROR(IF(INDEX(Partidos!$H$4:$H$107,MATCH($A90,Partidos!$A$4:$A$107,0))&lt;&gt;"Finalizado","",IF(OR(NOT(ISNUMBER($E90)),NOT(ISNUMBER($F90))),"",IF(INDEX(Partidos!$J$4:$J$107,MATCH($A90,Partidos!$A$4:$A$107,0))="Grupos",IF(AND($E90=INDEX(Partidos!$F$4:$F$107,MATCH($A90,Partidos!$A$4:$A$107,0)),$F90=INDEX(Partidos!$G$4:$G$107,MATCH($A90,Partidos!$A$4:$A$107,0))),Puntuacion!$B$4,IF(($E90-$F90)=(INDEX(Partidos!$F$4:$F$107,MATCH($A90,Partidos!$A$4:$A$107,0))-INDEX(Partidos!$G$4:$G$107,MATCH($A90,Partidos!$A$4:$A$107,0))),Puntuacion!$B$5,IF(OR(AND($E90&gt;$F90,INDEX(Partidos!$F$4:$F$107,MATCH($A90,Partidos!$A$4:$A$107,0))&gt;INDEX(Partidos!$G$4:$G$107,MATCH($A90,Partidos!$A$4:$A$107,0))),AND($E90=$F90,INDEX(Partidos!$F$4:$F$107,MATCH($A90,Partidos!$A$4:$A$107,0))=INDEX(Partidos!$G$4:$G$107,MATCH($A90,Partidos!$A$4:$A$107,0))),AND($E90&lt;$F90,INDEX(Partidos!$F$4:$F$107,MATCH($A90,Partidos!$A$4:$A$107,0))&lt;INDEX(Partidos!$G$4:$G$107,MATCH($A90,Partidos!$A$4:$A$107,0)))),Puntuacion!$B$6,0))),IF(AND($E90=INDEX(Partidos!$F$4:$F$107,MATCH($A90,Partidos!$A$4:$A$107,0)),$F90=INDEX(Partidos!$G$4:$G$107,MATCH($A90,Partidos!$A$4:$A$107,0))),Puntuacion!$B$9,IF(($E90-$F90)=(INDEX(Partidos!$F$4:$F$107,MATCH($A90,Partidos!$A$4:$A$107,0))-INDEX(Partidos!$G$4:$G$107,MATCH($A90,Partidos!$A$4:$A$107,0))),Puntuacion!$B$10,IF(AND($H90&lt;&gt;"",$H90=INDEX(Partidos!$K$4:$K$107,MATCH($A90,Partidos!$A$4:$A$107,0))),Puntuacion!$B$11,0)))))),"")</f>
        <v/>
      </c>
      <c r="H90" s="19">
        <f>IFERROR(INDEX(Diego!H$4:H$107,MATCH($A90,Diego!$A$4:$A$107,0)),"")</f>
        <v/>
      </c>
      <c r="I90" s="19">
        <f>IFERROR(INDEX(Partidos!$J$4:$J$107,MATCH($A90,Partidos!$A$4:$A$107,0)),"")</f>
        <v/>
      </c>
      <c r="J90" s="16">
        <f>IF(AND(INDEX(Partidos!$J$4:$J$107,MATCH($A90,Partidos!$A$4:$A$107,0))&lt;&gt;"Grupos",INDEX(Partidos!$H$4:$H$107,MATCH($A90,Partidos!$A$4:$A$107,0))="Finalizado",$H90&lt;&gt;"",$H90=INDEX(Partidos!$K$4:$K$107,MATCH($A90,Partidos!$A$4:$A$107,0))),1,0)</f>
        <v/>
      </c>
    </row>
    <row r="91">
      <c r="A91" s="24" t="n">
        <v>30</v>
      </c>
      <c r="B91" s="19">
        <f>IFERROR(INDEX(Partidos!$D$4:$D$107,MATCH($A91,Partidos!$A$4:$A$107,0)),"")</f>
        <v/>
      </c>
      <c r="C91" s="19">
        <f>IFERROR(INDEX(Partidos!$E$4:$E$107,MATCH($A91,Partidos!$A$4:$A$107,0)),"")</f>
        <v/>
      </c>
      <c r="D91" s="24" t="inlineStr">
        <is>
          <t>Álvaro</t>
        </is>
      </c>
      <c r="E91" s="19">
        <f>IFERROR(INDEX(Álvaro!F$4:F$107,MATCH($A91,Álvaro!$A$4:$A$107,0)),"")</f>
        <v/>
      </c>
      <c r="F91" s="19">
        <f>IFERROR(INDEX(Álvaro!G$4:G$107,MATCH($A91,Álvaro!$A$4:$A$107,0)),"")</f>
        <v/>
      </c>
      <c r="G91" s="16">
        <f>IFERROR(IF(INDEX(Partidos!$H$4:$H$107,MATCH($A91,Partidos!$A$4:$A$107,0))&lt;&gt;"Finalizado","",IF(OR(NOT(ISNUMBER($E91)),NOT(ISNUMBER($F91))),"",IF(INDEX(Partidos!$J$4:$J$107,MATCH($A91,Partidos!$A$4:$A$107,0))="Grupos",IF(AND($E91=INDEX(Partidos!$F$4:$F$107,MATCH($A91,Partidos!$A$4:$A$107,0)),$F91=INDEX(Partidos!$G$4:$G$107,MATCH($A91,Partidos!$A$4:$A$107,0))),Puntuacion!$B$4,IF(($E91-$F91)=(INDEX(Partidos!$F$4:$F$107,MATCH($A91,Partidos!$A$4:$A$107,0))-INDEX(Partidos!$G$4:$G$107,MATCH($A91,Partidos!$A$4:$A$107,0))),Puntuacion!$B$5,IF(OR(AND($E91&gt;$F91,INDEX(Partidos!$F$4:$F$107,MATCH($A91,Partidos!$A$4:$A$107,0))&gt;INDEX(Partidos!$G$4:$G$107,MATCH($A91,Partidos!$A$4:$A$107,0))),AND($E91=$F91,INDEX(Partidos!$F$4:$F$107,MATCH($A91,Partidos!$A$4:$A$107,0))=INDEX(Partidos!$G$4:$G$107,MATCH($A91,Partidos!$A$4:$A$107,0))),AND($E91&lt;$F91,INDEX(Partidos!$F$4:$F$107,MATCH($A91,Partidos!$A$4:$A$107,0))&lt;INDEX(Partidos!$G$4:$G$107,MATCH($A91,Partidos!$A$4:$A$107,0)))),Puntuacion!$B$6,0))),IF(AND($E91=INDEX(Partidos!$F$4:$F$107,MATCH($A91,Partidos!$A$4:$A$107,0)),$F91=INDEX(Partidos!$G$4:$G$107,MATCH($A91,Partidos!$A$4:$A$107,0))),Puntuacion!$B$9,IF(($E91-$F91)=(INDEX(Partidos!$F$4:$F$107,MATCH($A91,Partidos!$A$4:$A$107,0))-INDEX(Partidos!$G$4:$G$107,MATCH($A91,Partidos!$A$4:$A$107,0))),Puntuacion!$B$10,IF(AND($H91&lt;&gt;"",$H91=INDEX(Partidos!$K$4:$K$107,MATCH($A91,Partidos!$A$4:$A$107,0))),Puntuacion!$B$11,0)))))),"")</f>
        <v/>
      </c>
      <c r="H91" s="19">
        <f>IFERROR(INDEX(Álvaro!H$4:H$107,MATCH($A91,Álvaro!$A$4:$A$107,0)),"")</f>
        <v/>
      </c>
      <c r="I91" s="19">
        <f>IFERROR(INDEX(Partidos!$J$4:$J$107,MATCH($A91,Partidos!$A$4:$A$107,0)),"")</f>
        <v/>
      </c>
      <c r="J91" s="16">
        <f>IF(AND(INDEX(Partidos!$J$4:$J$107,MATCH($A91,Partidos!$A$4:$A$107,0))&lt;&gt;"Grupos",INDEX(Partidos!$H$4:$H$107,MATCH($A91,Partidos!$A$4:$A$107,0))="Finalizado",$H91&lt;&gt;"",$H91=INDEX(Partidos!$K$4:$K$107,MATCH($A91,Partidos!$A$4:$A$107,0))),1,0)</f>
        <v/>
      </c>
    </row>
    <row r="92">
      <c r="A92" s="26" t="n">
        <v>30</v>
      </c>
      <c r="B92" s="19">
        <f>IFERROR(INDEX(Partidos!$D$4:$D$107,MATCH($A92,Partidos!$A$4:$A$107,0)),"")</f>
        <v/>
      </c>
      <c r="C92" s="19">
        <f>IFERROR(INDEX(Partidos!$E$4:$E$107,MATCH($A92,Partidos!$A$4:$A$107,0)),"")</f>
        <v/>
      </c>
      <c r="D92" s="26" t="inlineStr">
        <is>
          <t>Papá</t>
        </is>
      </c>
      <c r="E92" s="19">
        <f>IFERROR(INDEX(Papá!F$4:F$107,MATCH($A92,Papá!$A$4:$A$107,0)),"")</f>
        <v/>
      </c>
      <c r="F92" s="19">
        <f>IFERROR(INDEX(Papá!G$4:G$107,MATCH($A92,Papá!$A$4:$A$107,0)),"")</f>
        <v/>
      </c>
      <c r="G92" s="16">
        <f>IFERROR(IF(INDEX(Partidos!$H$4:$H$107,MATCH($A92,Partidos!$A$4:$A$107,0))&lt;&gt;"Finalizado","",IF(OR(NOT(ISNUMBER($E92)),NOT(ISNUMBER($F92))),"",IF(INDEX(Partidos!$J$4:$J$107,MATCH($A92,Partidos!$A$4:$A$107,0))="Grupos",IF(AND($E92=INDEX(Partidos!$F$4:$F$107,MATCH($A92,Partidos!$A$4:$A$107,0)),$F92=INDEX(Partidos!$G$4:$G$107,MATCH($A92,Partidos!$A$4:$A$107,0))),Puntuacion!$B$4,IF(($E92-$F92)=(INDEX(Partidos!$F$4:$F$107,MATCH($A92,Partidos!$A$4:$A$107,0))-INDEX(Partidos!$G$4:$G$107,MATCH($A92,Partidos!$A$4:$A$107,0))),Puntuacion!$B$5,IF(OR(AND($E92&gt;$F92,INDEX(Partidos!$F$4:$F$107,MATCH($A92,Partidos!$A$4:$A$107,0))&gt;INDEX(Partidos!$G$4:$G$107,MATCH($A92,Partidos!$A$4:$A$107,0))),AND($E92=$F92,INDEX(Partidos!$F$4:$F$107,MATCH($A92,Partidos!$A$4:$A$107,0))=INDEX(Partidos!$G$4:$G$107,MATCH($A92,Partidos!$A$4:$A$107,0))),AND($E92&lt;$F92,INDEX(Partidos!$F$4:$F$107,MATCH($A92,Partidos!$A$4:$A$107,0))&lt;INDEX(Partidos!$G$4:$G$107,MATCH($A92,Partidos!$A$4:$A$107,0)))),Puntuacion!$B$6,0))),IF(AND($E92=INDEX(Partidos!$F$4:$F$107,MATCH($A92,Partidos!$A$4:$A$107,0)),$F92=INDEX(Partidos!$G$4:$G$107,MATCH($A92,Partidos!$A$4:$A$107,0))),Puntuacion!$B$9,IF(($E92-$F92)=(INDEX(Partidos!$F$4:$F$107,MATCH($A92,Partidos!$A$4:$A$107,0))-INDEX(Partidos!$G$4:$G$107,MATCH($A92,Partidos!$A$4:$A$107,0))),Puntuacion!$B$10,IF(AND($H92&lt;&gt;"",$H92=INDEX(Partidos!$K$4:$K$107,MATCH($A92,Partidos!$A$4:$A$107,0))),Puntuacion!$B$11,0)))))),"")</f>
        <v/>
      </c>
      <c r="H92" s="19">
        <f>IFERROR(INDEX(Papá!H$4:H$107,MATCH($A92,Papá!$A$4:$A$107,0)),"")</f>
        <v/>
      </c>
      <c r="I92" s="19">
        <f>IFERROR(INDEX(Partidos!$J$4:$J$107,MATCH($A92,Partidos!$A$4:$A$107,0)),"")</f>
        <v/>
      </c>
      <c r="J92" s="16">
        <f>IF(AND(INDEX(Partidos!$J$4:$J$107,MATCH($A92,Partidos!$A$4:$A$107,0))&lt;&gt;"Grupos",INDEX(Partidos!$H$4:$H$107,MATCH($A92,Partidos!$A$4:$A$107,0))="Finalizado",$H92&lt;&gt;"",$H92=INDEX(Partidos!$K$4:$K$107,MATCH($A92,Partidos!$A$4:$A$107,0))),1,0)</f>
        <v/>
      </c>
    </row>
    <row r="93">
      <c r="A93" s="24" t="n">
        <v>30</v>
      </c>
      <c r="B93" s="19">
        <f>IFERROR(INDEX(Partidos!$D$4:$D$107,MATCH($A93,Partidos!$A$4:$A$107,0)),"")</f>
        <v/>
      </c>
      <c r="C93" s="19">
        <f>IFERROR(INDEX(Partidos!$E$4:$E$107,MATCH($A93,Partidos!$A$4:$A$107,0)),"")</f>
        <v/>
      </c>
      <c r="D93" s="24" t="inlineStr">
        <is>
          <t>Diego</t>
        </is>
      </c>
      <c r="E93" s="19">
        <f>IFERROR(INDEX(Diego!F$4:F$107,MATCH($A93,Diego!$A$4:$A$107,0)),"")</f>
        <v/>
      </c>
      <c r="F93" s="19">
        <f>IFERROR(INDEX(Diego!G$4:G$107,MATCH($A93,Diego!$A$4:$A$107,0)),"")</f>
        <v/>
      </c>
      <c r="G93" s="16">
        <f>IFERROR(IF(INDEX(Partidos!$H$4:$H$107,MATCH($A93,Partidos!$A$4:$A$107,0))&lt;&gt;"Finalizado","",IF(OR(NOT(ISNUMBER($E93)),NOT(ISNUMBER($F93))),"",IF(INDEX(Partidos!$J$4:$J$107,MATCH($A93,Partidos!$A$4:$A$107,0))="Grupos",IF(AND($E93=INDEX(Partidos!$F$4:$F$107,MATCH($A93,Partidos!$A$4:$A$107,0)),$F93=INDEX(Partidos!$G$4:$G$107,MATCH($A93,Partidos!$A$4:$A$107,0))),Puntuacion!$B$4,IF(($E93-$F93)=(INDEX(Partidos!$F$4:$F$107,MATCH($A93,Partidos!$A$4:$A$107,0))-INDEX(Partidos!$G$4:$G$107,MATCH($A93,Partidos!$A$4:$A$107,0))),Puntuacion!$B$5,IF(OR(AND($E93&gt;$F93,INDEX(Partidos!$F$4:$F$107,MATCH($A93,Partidos!$A$4:$A$107,0))&gt;INDEX(Partidos!$G$4:$G$107,MATCH($A93,Partidos!$A$4:$A$107,0))),AND($E93=$F93,INDEX(Partidos!$F$4:$F$107,MATCH($A93,Partidos!$A$4:$A$107,0))=INDEX(Partidos!$G$4:$G$107,MATCH($A93,Partidos!$A$4:$A$107,0))),AND($E93&lt;$F93,INDEX(Partidos!$F$4:$F$107,MATCH($A93,Partidos!$A$4:$A$107,0))&lt;INDEX(Partidos!$G$4:$G$107,MATCH($A93,Partidos!$A$4:$A$107,0)))),Puntuacion!$B$6,0))),IF(AND($E93=INDEX(Partidos!$F$4:$F$107,MATCH($A93,Partidos!$A$4:$A$107,0)),$F93=INDEX(Partidos!$G$4:$G$107,MATCH($A93,Partidos!$A$4:$A$107,0))),Puntuacion!$B$9,IF(($E93-$F93)=(INDEX(Partidos!$F$4:$F$107,MATCH($A93,Partidos!$A$4:$A$107,0))-INDEX(Partidos!$G$4:$G$107,MATCH($A93,Partidos!$A$4:$A$107,0))),Puntuacion!$B$10,IF(AND($H93&lt;&gt;"",$H93=INDEX(Partidos!$K$4:$K$107,MATCH($A93,Partidos!$A$4:$A$107,0))),Puntuacion!$B$11,0)))))),"")</f>
        <v/>
      </c>
      <c r="H93" s="19">
        <f>IFERROR(INDEX(Diego!H$4:H$107,MATCH($A93,Diego!$A$4:$A$107,0)),"")</f>
        <v/>
      </c>
      <c r="I93" s="19">
        <f>IFERROR(INDEX(Partidos!$J$4:$J$107,MATCH($A93,Partidos!$A$4:$A$107,0)),"")</f>
        <v/>
      </c>
      <c r="J93" s="16">
        <f>IF(AND(INDEX(Partidos!$J$4:$J$107,MATCH($A93,Partidos!$A$4:$A$107,0))&lt;&gt;"Grupos",INDEX(Partidos!$H$4:$H$107,MATCH($A93,Partidos!$A$4:$A$107,0))="Finalizado",$H93&lt;&gt;"",$H93=INDEX(Partidos!$K$4:$K$107,MATCH($A93,Partidos!$A$4:$A$107,0))),1,0)</f>
        <v/>
      </c>
    </row>
    <row r="94">
      <c r="A94" s="26" t="n">
        <v>31</v>
      </c>
      <c r="B94" s="19">
        <f>IFERROR(INDEX(Partidos!$D$4:$D$107,MATCH($A94,Partidos!$A$4:$A$107,0)),"")</f>
        <v/>
      </c>
      <c r="C94" s="19">
        <f>IFERROR(INDEX(Partidos!$E$4:$E$107,MATCH($A94,Partidos!$A$4:$A$107,0)),"")</f>
        <v/>
      </c>
      <c r="D94" s="26" t="inlineStr">
        <is>
          <t>Álvaro</t>
        </is>
      </c>
      <c r="E94" s="19">
        <f>IFERROR(INDEX(Álvaro!F$4:F$107,MATCH($A94,Álvaro!$A$4:$A$107,0)),"")</f>
        <v/>
      </c>
      <c r="F94" s="19">
        <f>IFERROR(INDEX(Álvaro!G$4:G$107,MATCH($A94,Álvaro!$A$4:$A$107,0)),"")</f>
        <v/>
      </c>
      <c r="G94" s="16">
        <f>IFERROR(IF(INDEX(Partidos!$H$4:$H$107,MATCH($A94,Partidos!$A$4:$A$107,0))&lt;&gt;"Finalizado","",IF(OR(NOT(ISNUMBER($E94)),NOT(ISNUMBER($F94))),"",IF(INDEX(Partidos!$J$4:$J$107,MATCH($A94,Partidos!$A$4:$A$107,0))="Grupos",IF(AND($E94=INDEX(Partidos!$F$4:$F$107,MATCH($A94,Partidos!$A$4:$A$107,0)),$F94=INDEX(Partidos!$G$4:$G$107,MATCH($A94,Partidos!$A$4:$A$107,0))),Puntuacion!$B$4,IF(($E94-$F94)=(INDEX(Partidos!$F$4:$F$107,MATCH($A94,Partidos!$A$4:$A$107,0))-INDEX(Partidos!$G$4:$G$107,MATCH($A94,Partidos!$A$4:$A$107,0))),Puntuacion!$B$5,IF(OR(AND($E94&gt;$F94,INDEX(Partidos!$F$4:$F$107,MATCH($A94,Partidos!$A$4:$A$107,0))&gt;INDEX(Partidos!$G$4:$G$107,MATCH($A94,Partidos!$A$4:$A$107,0))),AND($E94=$F94,INDEX(Partidos!$F$4:$F$107,MATCH($A94,Partidos!$A$4:$A$107,0))=INDEX(Partidos!$G$4:$G$107,MATCH($A94,Partidos!$A$4:$A$107,0))),AND($E94&lt;$F94,INDEX(Partidos!$F$4:$F$107,MATCH($A94,Partidos!$A$4:$A$107,0))&lt;INDEX(Partidos!$G$4:$G$107,MATCH($A94,Partidos!$A$4:$A$107,0)))),Puntuacion!$B$6,0))),IF(AND($E94=INDEX(Partidos!$F$4:$F$107,MATCH($A94,Partidos!$A$4:$A$107,0)),$F94=INDEX(Partidos!$G$4:$G$107,MATCH($A94,Partidos!$A$4:$A$107,0))),Puntuacion!$B$9,IF(($E94-$F94)=(INDEX(Partidos!$F$4:$F$107,MATCH($A94,Partidos!$A$4:$A$107,0))-INDEX(Partidos!$G$4:$G$107,MATCH($A94,Partidos!$A$4:$A$107,0))),Puntuacion!$B$10,IF(AND($H94&lt;&gt;"",$H94=INDEX(Partidos!$K$4:$K$107,MATCH($A94,Partidos!$A$4:$A$107,0))),Puntuacion!$B$11,0)))))),"")</f>
        <v/>
      </c>
      <c r="H94" s="19">
        <f>IFERROR(INDEX(Álvaro!H$4:H$107,MATCH($A94,Álvaro!$A$4:$A$107,0)),"")</f>
        <v/>
      </c>
      <c r="I94" s="19">
        <f>IFERROR(INDEX(Partidos!$J$4:$J$107,MATCH($A94,Partidos!$A$4:$A$107,0)),"")</f>
        <v/>
      </c>
      <c r="J94" s="16">
        <f>IF(AND(INDEX(Partidos!$J$4:$J$107,MATCH($A94,Partidos!$A$4:$A$107,0))&lt;&gt;"Grupos",INDEX(Partidos!$H$4:$H$107,MATCH($A94,Partidos!$A$4:$A$107,0))="Finalizado",$H94&lt;&gt;"",$H94=INDEX(Partidos!$K$4:$K$107,MATCH($A94,Partidos!$A$4:$A$107,0))),1,0)</f>
        <v/>
      </c>
    </row>
    <row r="95">
      <c r="A95" s="24" t="n">
        <v>31</v>
      </c>
      <c r="B95" s="19">
        <f>IFERROR(INDEX(Partidos!$D$4:$D$107,MATCH($A95,Partidos!$A$4:$A$107,0)),"")</f>
        <v/>
      </c>
      <c r="C95" s="19">
        <f>IFERROR(INDEX(Partidos!$E$4:$E$107,MATCH($A95,Partidos!$A$4:$A$107,0)),"")</f>
        <v/>
      </c>
      <c r="D95" s="24" t="inlineStr">
        <is>
          <t>Papá</t>
        </is>
      </c>
      <c r="E95" s="19">
        <f>IFERROR(INDEX(Papá!F$4:F$107,MATCH($A95,Papá!$A$4:$A$107,0)),"")</f>
        <v/>
      </c>
      <c r="F95" s="19">
        <f>IFERROR(INDEX(Papá!G$4:G$107,MATCH($A95,Papá!$A$4:$A$107,0)),"")</f>
        <v/>
      </c>
      <c r="G95" s="16">
        <f>IFERROR(IF(INDEX(Partidos!$H$4:$H$107,MATCH($A95,Partidos!$A$4:$A$107,0))&lt;&gt;"Finalizado","",IF(OR(NOT(ISNUMBER($E95)),NOT(ISNUMBER($F95))),"",IF(INDEX(Partidos!$J$4:$J$107,MATCH($A95,Partidos!$A$4:$A$107,0))="Grupos",IF(AND($E95=INDEX(Partidos!$F$4:$F$107,MATCH($A95,Partidos!$A$4:$A$107,0)),$F95=INDEX(Partidos!$G$4:$G$107,MATCH($A95,Partidos!$A$4:$A$107,0))),Puntuacion!$B$4,IF(($E95-$F95)=(INDEX(Partidos!$F$4:$F$107,MATCH($A95,Partidos!$A$4:$A$107,0))-INDEX(Partidos!$G$4:$G$107,MATCH($A95,Partidos!$A$4:$A$107,0))),Puntuacion!$B$5,IF(OR(AND($E95&gt;$F95,INDEX(Partidos!$F$4:$F$107,MATCH($A95,Partidos!$A$4:$A$107,0))&gt;INDEX(Partidos!$G$4:$G$107,MATCH($A95,Partidos!$A$4:$A$107,0))),AND($E95=$F95,INDEX(Partidos!$F$4:$F$107,MATCH($A95,Partidos!$A$4:$A$107,0))=INDEX(Partidos!$G$4:$G$107,MATCH($A95,Partidos!$A$4:$A$107,0))),AND($E95&lt;$F95,INDEX(Partidos!$F$4:$F$107,MATCH($A95,Partidos!$A$4:$A$107,0))&lt;INDEX(Partidos!$G$4:$G$107,MATCH($A95,Partidos!$A$4:$A$107,0)))),Puntuacion!$B$6,0))),IF(AND($E95=INDEX(Partidos!$F$4:$F$107,MATCH($A95,Partidos!$A$4:$A$107,0)),$F95=INDEX(Partidos!$G$4:$G$107,MATCH($A95,Partidos!$A$4:$A$107,0))),Puntuacion!$B$9,IF(($E95-$F95)=(INDEX(Partidos!$F$4:$F$107,MATCH($A95,Partidos!$A$4:$A$107,0))-INDEX(Partidos!$G$4:$G$107,MATCH($A95,Partidos!$A$4:$A$107,0))),Puntuacion!$B$10,IF(AND($H95&lt;&gt;"",$H95=INDEX(Partidos!$K$4:$K$107,MATCH($A95,Partidos!$A$4:$A$107,0))),Puntuacion!$B$11,0)))))),"")</f>
        <v/>
      </c>
      <c r="H95" s="19">
        <f>IFERROR(INDEX(Papá!H$4:H$107,MATCH($A95,Papá!$A$4:$A$107,0)),"")</f>
        <v/>
      </c>
      <c r="I95" s="19">
        <f>IFERROR(INDEX(Partidos!$J$4:$J$107,MATCH($A95,Partidos!$A$4:$A$107,0)),"")</f>
        <v/>
      </c>
      <c r="J95" s="16">
        <f>IF(AND(INDEX(Partidos!$J$4:$J$107,MATCH($A95,Partidos!$A$4:$A$107,0))&lt;&gt;"Grupos",INDEX(Partidos!$H$4:$H$107,MATCH($A95,Partidos!$A$4:$A$107,0))="Finalizado",$H95&lt;&gt;"",$H95=INDEX(Partidos!$K$4:$K$107,MATCH($A95,Partidos!$A$4:$A$107,0))),1,0)</f>
        <v/>
      </c>
    </row>
    <row r="96">
      <c r="A96" s="26" t="n">
        <v>31</v>
      </c>
      <c r="B96" s="19">
        <f>IFERROR(INDEX(Partidos!$D$4:$D$107,MATCH($A96,Partidos!$A$4:$A$107,0)),"")</f>
        <v/>
      </c>
      <c r="C96" s="19">
        <f>IFERROR(INDEX(Partidos!$E$4:$E$107,MATCH($A96,Partidos!$A$4:$A$107,0)),"")</f>
        <v/>
      </c>
      <c r="D96" s="26" t="inlineStr">
        <is>
          <t>Diego</t>
        </is>
      </c>
      <c r="E96" s="19">
        <f>IFERROR(INDEX(Diego!F$4:F$107,MATCH($A96,Diego!$A$4:$A$107,0)),"")</f>
        <v/>
      </c>
      <c r="F96" s="19">
        <f>IFERROR(INDEX(Diego!G$4:G$107,MATCH($A96,Diego!$A$4:$A$107,0)),"")</f>
        <v/>
      </c>
      <c r="G96" s="16">
        <f>IFERROR(IF(INDEX(Partidos!$H$4:$H$107,MATCH($A96,Partidos!$A$4:$A$107,0))&lt;&gt;"Finalizado","",IF(OR(NOT(ISNUMBER($E96)),NOT(ISNUMBER($F96))),"",IF(INDEX(Partidos!$J$4:$J$107,MATCH($A96,Partidos!$A$4:$A$107,0))="Grupos",IF(AND($E96=INDEX(Partidos!$F$4:$F$107,MATCH($A96,Partidos!$A$4:$A$107,0)),$F96=INDEX(Partidos!$G$4:$G$107,MATCH($A96,Partidos!$A$4:$A$107,0))),Puntuacion!$B$4,IF(($E96-$F96)=(INDEX(Partidos!$F$4:$F$107,MATCH($A96,Partidos!$A$4:$A$107,0))-INDEX(Partidos!$G$4:$G$107,MATCH($A96,Partidos!$A$4:$A$107,0))),Puntuacion!$B$5,IF(OR(AND($E96&gt;$F96,INDEX(Partidos!$F$4:$F$107,MATCH($A96,Partidos!$A$4:$A$107,0))&gt;INDEX(Partidos!$G$4:$G$107,MATCH($A96,Partidos!$A$4:$A$107,0))),AND($E96=$F96,INDEX(Partidos!$F$4:$F$107,MATCH($A96,Partidos!$A$4:$A$107,0))=INDEX(Partidos!$G$4:$G$107,MATCH($A96,Partidos!$A$4:$A$107,0))),AND($E96&lt;$F96,INDEX(Partidos!$F$4:$F$107,MATCH($A96,Partidos!$A$4:$A$107,0))&lt;INDEX(Partidos!$G$4:$G$107,MATCH($A96,Partidos!$A$4:$A$107,0)))),Puntuacion!$B$6,0))),IF(AND($E96=INDEX(Partidos!$F$4:$F$107,MATCH($A96,Partidos!$A$4:$A$107,0)),$F96=INDEX(Partidos!$G$4:$G$107,MATCH($A96,Partidos!$A$4:$A$107,0))),Puntuacion!$B$9,IF(($E96-$F96)=(INDEX(Partidos!$F$4:$F$107,MATCH($A96,Partidos!$A$4:$A$107,0))-INDEX(Partidos!$G$4:$G$107,MATCH($A96,Partidos!$A$4:$A$107,0))),Puntuacion!$B$10,IF(AND($H96&lt;&gt;"",$H96=INDEX(Partidos!$K$4:$K$107,MATCH($A96,Partidos!$A$4:$A$107,0))),Puntuacion!$B$11,0)))))),"")</f>
        <v/>
      </c>
      <c r="H96" s="19">
        <f>IFERROR(INDEX(Diego!H$4:H$107,MATCH($A96,Diego!$A$4:$A$107,0)),"")</f>
        <v/>
      </c>
      <c r="I96" s="19">
        <f>IFERROR(INDEX(Partidos!$J$4:$J$107,MATCH($A96,Partidos!$A$4:$A$107,0)),"")</f>
        <v/>
      </c>
      <c r="J96" s="16">
        <f>IF(AND(INDEX(Partidos!$J$4:$J$107,MATCH($A96,Partidos!$A$4:$A$107,0))&lt;&gt;"Grupos",INDEX(Partidos!$H$4:$H$107,MATCH($A96,Partidos!$A$4:$A$107,0))="Finalizado",$H96&lt;&gt;"",$H96=INDEX(Partidos!$K$4:$K$107,MATCH($A96,Partidos!$A$4:$A$107,0))),1,0)</f>
        <v/>
      </c>
    </row>
    <row r="97">
      <c r="A97" s="24" t="n">
        <v>32</v>
      </c>
      <c r="B97" s="19">
        <f>IFERROR(INDEX(Partidos!$D$4:$D$107,MATCH($A97,Partidos!$A$4:$A$107,0)),"")</f>
        <v/>
      </c>
      <c r="C97" s="19">
        <f>IFERROR(INDEX(Partidos!$E$4:$E$107,MATCH($A97,Partidos!$A$4:$A$107,0)),"")</f>
        <v/>
      </c>
      <c r="D97" s="24" t="inlineStr">
        <is>
          <t>Álvaro</t>
        </is>
      </c>
      <c r="E97" s="19">
        <f>IFERROR(INDEX(Álvaro!F$4:F$107,MATCH($A97,Álvaro!$A$4:$A$107,0)),"")</f>
        <v/>
      </c>
      <c r="F97" s="19">
        <f>IFERROR(INDEX(Álvaro!G$4:G$107,MATCH($A97,Álvaro!$A$4:$A$107,0)),"")</f>
        <v/>
      </c>
      <c r="G97" s="16">
        <f>IFERROR(IF(INDEX(Partidos!$H$4:$H$107,MATCH($A97,Partidos!$A$4:$A$107,0))&lt;&gt;"Finalizado","",IF(OR(NOT(ISNUMBER($E97)),NOT(ISNUMBER($F97))),"",IF(INDEX(Partidos!$J$4:$J$107,MATCH($A97,Partidos!$A$4:$A$107,0))="Grupos",IF(AND($E97=INDEX(Partidos!$F$4:$F$107,MATCH($A97,Partidos!$A$4:$A$107,0)),$F97=INDEX(Partidos!$G$4:$G$107,MATCH($A97,Partidos!$A$4:$A$107,0))),Puntuacion!$B$4,IF(($E97-$F97)=(INDEX(Partidos!$F$4:$F$107,MATCH($A97,Partidos!$A$4:$A$107,0))-INDEX(Partidos!$G$4:$G$107,MATCH($A97,Partidos!$A$4:$A$107,0))),Puntuacion!$B$5,IF(OR(AND($E97&gt;$F97,INDEX(Partidos!$F$4:$F$107,MATCH($A97,Partidos!$A$4:$A$107,0))&gt;INDEX(Partidos!$G$4:$G$107,MATCH($A97,Partidos!$A$4:$A$107,0))),AND($E97=$F97,INDEX(Partidos!$F$4:$F$107,MATCH($A97,Partidos!$A$4:$A$107,0))=INDEX(Partidos!$G$4:$G$107,MATCH($A97,Partidos!$A$4:$A$107,0))),AND($E97&lt;$F97,INDEX(Partidos!$F$4:$F$107,MATCH($A97,Partidos!$A$4:$A$107,0))&lt;INDEX(Partidos!$G$4:$G$107,MATCH($A97,Partidos!$A$4:$A$107,0)))),Puntuacion!$B$6,0))),IF(AND($E97=INDEX(Partidos!$F$4:$F$107,MATCH($A97,Partidos!$A$4:$A$107,0)),$F97=INDEX(Partidos!$G$4:$G$107,MATCH($A97,Partidos!$A$4:$A$107,0))),Puntuacion!$B$9,IF(($E97-$F97)=(INDEX(Partidos!$F$4:$F$107,MATCH($A97,Partidos!$A$4:$A$107,0))-INDEX(Partidos!$G$4:$G$107,MATCH($A97,Partidos!$A$4:$A$107,0))),Puntuacion!$B$10,IF(AND($H97&lt;&gt;"",$H97=INDEX(Partidos!$K$4:$K$107,MATCH($A97,Partidos!$A$4:$A$107,0))),Puntuacion!$B$11,0)))))),"")</f>
        <v/>
      </c>
      <c r="H97" s="19">
        <f>IFERROR(INDEX(Álvaro!H$4:H$107,MATCH($A97,Álvaro!$A$4:$A$107,0)),"")</f>
        <v/>
      </c>
      <c r="I97" s="19">
        <f>IFERROR(INDEX(Partidos!$J$4:$J$107,MATCH($A97,Partidos!$A$4:$A$107,0)),"")</f>
        <v/>
      </c>
      <c r="J97" s="16">
        <f>IF(AND(INDEX(Partidos!$J$4:$J$107,MATCH($A97,Partidos!$A$4:$A$107,0))&lt;&gt;"Grupos",INDEX(Partidos!$H$4:$H$107,MATCH($A97,Partidos!$A$4:$A$107,0))="Finalizado",$H97&lt;&gt;"",$H97=INDEX(Partidos!$K$4:$K$107,MATCH($A97,Partidos!$A$4:$A$107,0))),1,0)</f>
        <v/>
      </c>
    </row>
    <row r="98">
      <c r="A98" s="26" t="n">
        <v>32</v>
      </c>
      <c r="B98" s="19">
        <f>IFERROR(INDEX(Partidos!$D$4:$D$107,MATCH($A98,Partidos!$A$4:$A$107,0)),"")</f>
        <v/>
      </c>
      <c r="C98" s="19">
        <f>IFERROR(INDEX(Partidos!$E$4:$E$107,MATCH($A98,Partidos!$A$4:$A$107,0)),"")</f>
        <v/>
      </c>
      <c r="D98" s="26" t="inlineStr">
        <is>
          <t>Papá</t>
        </is>
      </c>
      <c r="E98" s="19">
        <f>IFERROR(INDEX(Papá!F$4:F$107,MATCH($A98,Papá!$A$4:$A$107,0)),"")</f>
        <v/>
      </c>
      <c r="F98" s="19">
        <f>IFERROR(INDEX(Papá!G$4:G$107,MATCH($A98,Papá!$A$4:$A$107,0)),"")</f>
        <v/>
      </c>
      <c r="G98" s="16">
        <f>IFERROR(IF(INDEX(Partidos!$H$4:$H$107,MATCH($A98,Partidos!$A$4:$A$107,0))&lt;&gt;"Finalizado","",IF(OR(NOT(ISNUMBER($E98)),NOT(ISNUMBER($F98))),"",IF(INDEX(Partidos!$J$4:$J$107,MATCH($A98,Partidos!$A$4:$A$107,0))="Grupos",IF(AND($E98=INDEX(Partidos!$F$4:$F$107,MATCH($A98,Partidos!$A$4:$A$107,0)),$F98=INDEX(Partidos!$G$4:$G$107,MATCH($A98,Partidos!$A$4:$A$107,0))),Puntuacion!$B$4,IF(($E98-$F98)=(INDEX(Partidos!$F$4:$F$107,MATCH($A98,Partidos!$A$4:$A$107,0))-INDEX(Partidos!$G$4:$G$107,MATCH($A98,Partidos!$A$4:$A$107,0))),Puntuacion!$B$5,IF(OR(AND($E98&gt;$F98,INDEX(Partidos!$F$4:$F$107,MATCH($A98,Partidos!$A$4:$A$107,0))&gt;INDEX(Partidos!$G$4:$G$107,MATCH($A98,Partidos!$A$4:$A$107,0))),AND($E98=$F98,INDEX(Partidos!$F$4:$F$107,MATCH($A98,Partidos!$A$4:$A$107,0))=INDEX(Partidos!$G$4:$G$107,MATCH($A98,Partidos!$A$4:$A$107,0))),AND($E98&lt;$F98,INDEX(Partidos!$F$4:$F$107,MATCH($A98,Partidos!$A$4:$A$107,0))&lt;INDEX(Partidos!$G$4:$G$107,MATCH($A98,Partidos!$A$4:$A$107,0)))),Puntuacion!$B$6,0))),IF(AND($E98=INDEX(Partidos!$F$4:$F$107,MATCH($A98,Partidos!$A$4:$A$107,0)),$F98=INDEX(Partidos!$G$4:$G$107,MATCH($A98,Partidos!$A$4:$A$107,0))),Puntuacion!$B$9,IF(($E98-$F98)=(INDEX(Partidos!$F$4:$F$107,MATCH($A98,Partidos!$A$4:$A$107,0))-INDEX(Partidos!$G$4:$G$107,MATCH($A98,Partidos!$A$4:$A$107,0))),Puntuacion!$B$10,IF(AND($H98&lt;&gt;"",$H98=INDEX(Partidos!$K$4:$K$107,MATCH($A98,Partidos!$A$4:$A$107,0))),Puntuacion!$B$11,0)))))),"")</f>
        <v/>
      </c>
      <c r="H98" s="19">
        <f>IFERROR(INDEX(Papá!H$4:H$107,MATCH($A98,Papá!$A$4:$A$107,0)),"")</f>
        <v/>
      </c>
      <c r="I98" s="19">
        <f>IFERROR(INDEX(Partidos!$J$4:$J$107,MATCH($A98,Partidos!$A$4:$A$107,0)),"")</f>
        <v/>
      </c>
      <c r="J98" s="16">
        <f>IF(AND(INDEX(Partidos!$J$4:$J$107,MATCH($A98,Partidos!$A$4:$A$107,0))&lt;&gt;"Grupos",INDEX(Partidos!$H$4:$H$107,MATCH($A98,Partidos!$A$4:$A$107,0))="Finalizado",$H98&lt;&gt;"",$H98=INDEX(Partidos!$K$4:$K$107,MATCH($A98,Partidos!$A$4:$A$107,0))),1,0)</f>
        <v/>
      </c>
    </row>
    <row r="99">
      <c r="A99" s="24" t="n">
        <v>32</v>
      </c>
      <c r="B99" s="19">
        <f>IFERROR(INDEX(Partidos!$D$4:$D$107,MATCH($A99,Partidos!$A$4:$A$107,0)),"")</f>
        <v/>
      </c>
      <c r="C99" s="19">
        <f>IFERROR(INDEX(Partidos!$E$4:$E$107,MATCH($A99,Partidos!$A$4:$A$107,0)),"")</f>
        <v/>
      </c>
      <c r="D99" s="24" t="inlineStr">
        <is>
          <t>Diego</t>
        </is>
      </c>
      <c r="E99" s="19">
        <f>IFERROR(INDEX(Diego!F$4:F$107,MATCH($A99,Diego!$A$4:$A$107,0)),"")</f>
        <v/>
      </c>
      <c r="F99" s="19">
        <f>IFERROR(INDEX(Diego!G$4:G$107,MATCH($A99,Diego!$A$4:$A$107,0)),"")</f>
        <v/>
      </c>
      <c r="G99" s="16">
        <f>IFERROR(IF(INDEX(Partidos!$H$4:$H$107,MATCH($A99,Partidos!$A$4:$A$107,0))&lt;&gt;"Finalizado","",IF(OR(NOT(ISNUMBER($E99)),NOT(ISNUMBER($F99))),"",IF(INDEX(Partidos!$J$4:$J$107,MATCH($A99,Partidos!$A$4:$A$107,0))="Grupos",IF(AND($E99=INDEX(Partidos!$F$4:$F$107,MATCH($A99,Partidos!$A$4:$A$107,0)),$F99=INDEX(Partidos!$G$4:$G$107,MATCH($A99,Partidos!$A$4:$A$107,0))),Puntuacion!$B$4,IF(($E99-$F99)=(INDEX(Partidos!$F$4:$F$107,MATCH($A99,Partidos!$A$4:$A$107,0))-INDEX(Partidos!$G$4:$G$107,MATCH($A99,Partidos!$A$4:$A$107,0))),Puntuacion!$B$5,IF(OR(AND($E99&gt;$F99,INDEX(Partidos!$F$4:$F$107,MATCH($A99,Partidos!$A$4:$A$107,0))&gt;INDEX(Partidos!$G$4:$G$107,MATCH($A99,Partidos!$A$4:$A$107,0))),AND($E99=$F99,INDEX(Partidos!$F$4:$F$107,MATCH($A99,Partidos!$A$4:$A$107,0))=INDEX(Partidos!$G$4:$G$107,MATCH($A99,Partidos!$A$4:$A$107,0))),AND($E99&lt;$F99,INDEX(Partidos!$F$4:$F$107,MATCH($A99,Partidos!$A$4:$A$107,0))&lt;INDEX(Partidos!$G$4:$G$107,MATCH($A99,Partidos!$A$4:$A$107,0)))),Puntuacion!$B$6,0))),IF(AND($E99=INDEX(Partidos!$F$4:$F$107,MATCH($A99,Partidos!$A$4:$A$107,0)),$F99=INDEX(Partidos!$G$4:$G$107,MATCH($A99,Partidos!$A$4:$A$107,0))),Puntuacion!$B$9,IF(($E99-$F99)=(INDEX(Partidos!$F$4:$F$107,MATCH($A99,Partidos!$A$4:$A$107,0))-INDEX(Partidos!$G$4:$G$107,MATCH($A99,Partidos!$A$4:$A$107,0))),Puntuacion!$B$10,IF(AND($H99&lt;&gt;"",$H99=INDEX(Partidos!$K$4:$K$107,MATCH($A99,Partidos!$A$4:$A$107,0))),Puntuacion!$B$11,0)))))),"")</f>
        <v/>
      </c>
      <c r="H99" s="19">
        <f>IFERROR(INDEX(Diego!H$4:H$107,MATCH($A99,Diego!$A$4:$A$107,0)),"")</f>
        <v/>
      </c>
      <c r="I99" s="19">
        <f>IFERROR(INDEX(Partidos!$J$4:$J$107,MATCH($A99,Partidos!$A$4:$A$107,0)),"")</f>
        <v/>
      </c>
      <c r="J99" s="16">
        <f>IF(AND(INDEX(Partidos!$J$4:$J$107,MATCH($A99,Partidos!$A$4:$A$107,0))&lt;&gt;"Grupos",INDEX(Partidos!$H$4:$H$107,MATCH($A99,Partidos!$A$4:$A$107,0))="Finalizado",$H99&lt;&gt;"",$H99=INDEX(Partidos!$K$4:$K$107,MATCH($A99,Partidos!$A$4:$A$107,0))),1,0)</f>
        <v/>
      </c>
    </row>
    <row r="100">
      <c r="A100" s="26" t="n">
        <v>33</v>
      </c>
      <c r="B100" s="19">
        <f>IFERROR(INDEX(Partidos!$D$4:$D$107,MATCH($A100,Partidos!$A$4:$A$107,0)),"")</f>
        <v/>
      </c>
      <c r="C100" s="19">
        <f>IFERROR(INDEX(Partidos!$E$4:$E$107,MATCH($A100,Partidos!$A$4:$A$107,0)),"")</f>
        <v/>
      </c>
      <c r="D100" s="26" t="inlineStr">
        <is>
          <t>Álvaro</t>
        </is>
      </c>
      <c r="E100" s="19">
        <f>IFERROR(INDEX(Álvaro!F$4:F$107,MATCH($A100,Álvaro!$A$4:$A$107,0)),"")</f>
        <v/>
      </c>
      <c r="F100" s="19">
        <f>IFERROR(INDEX(Álvaro!G$4:G$107,MATCH($A100,Álvaro!$A$4:$A$107,0)),"")</f>
        <v/>
      </c>
      <c r="G100" s="16">
        <f>IFERROR(IF(INDEX(Partidos!$H$4:$H$107,MATCH($A100,Partidos!$A$4:$A$107,0))&lt;&gt;"Finalizado","",IF(OR(NOT(ISNUMBER($E100)),NOT(ISNUMBER($F100))),"",IF(INDEX(Partidos!$J$4:$J$107,MATCH($A100,Partidos!$A$4:$A$107,0))="Grupos",IF(AND($E100=INDEX(Partidos!$F$4:$F$107,MATCH($A100,Partidos!$A$4:$A$107,0)),$F100=INDEX(Partidos!$G$4:$G$107,MATCH($A100,Partidos!$A$4:$A$107,0))),Puntuacion!$B$4,IF(($E100-$F100)=(INDEX(Partidos!$F$4:$F$107,MATCH($A100,Partidos!$A$4:$A$107,0))-INDEX(Partidos!$G$4:$G$107,MATCH($A100,Partidos!$A$4:$A$107,0))),Puntuacion!$B$5,IF(OR(AND($E100&gt;$F100,INDEX(Partidos!$F$4:$F$107,MATCH($A100,Partidos!$A$4:$A$107,0))&gt;INDEX(Partidos!$G$4:$G$107,MATCH($A100,Partidos!$A$4:$A$107,0))),AND($E100=$F100,INDEX(Partidos!$F$4:$F$107,MATCH($A100,Partidos!$A$4:$A$107,0))=INDEX(Partidos!$G$4:$G$107,MATCH($A100,Partidos!$A$4:$A$107,0))),AND($E100&lt;$F100,INDEX(Partidos!$F$4:$F$107,MATCH($A100,Partidos!$A$4:$A$107,0))&lt;INDEX(Partidos!$G$4:$G$107,MATCH($A100,Partidos!$A$4:$A$107,0)))),Puntuacion!$B$6,0))),IF(AND($E100=INDEX(Partidos!$F$4:$F$107,MATCH($A100,Partidos!$A$4:$A$107,0)),$F100=INDEX(Partidos!$G$4:$G$107,MATCH($A100,Partidos!$A$4:$A$107,0))),Puntuacion!$B$9,IF(($E100-$F100)=(INDEX(Partidos!$F$4:$F$107,MATCH($A100,Partidos!$A$4:$A$107,0))-INDEX(Partidos!$G$4:$G$107,MATCH($A100,Partidos!$A$4:$A$107,0))),Puntuacion!$B$10,IF(AND($H100&lt;&gt;"",$H100=INDEX(Partidos!$K$4:$K$107,MATCH($A100,Partidos!$A$4:$A$107,0))),Puntuacion!$B$11,0)))))),"")</f>
        <v/>
      </c>
      <c r="H100" s="19">
        <f>IFERROR(INDEX(Álvaro!H$4:H$107,MATCH($A100,Álvaro!$A$4:$A$107,0)),"")</f>
        <v/>
      </c>
      <c r="I100" s="19">
        <f>IFERROR(INDEX(Partidos!$J$4:$J$107,MATCH($A100,Partidos!$A$4:$A$107,0)),"")</f>
        <v/>
      </c>
      <c r="J100" s="16">
        <f>IF(AND(INDEX(Partidos!$J$4:$J$107,MATCH($A100,Partidos!$A$4:$A$107,0))&lt;&gt;"Grupos",INDEX(Partidos!$H$4:$H$107,MATCH($A100,Partidos!$A$4:$A$107,0))="Finalizado",$H100&lt;&gt;"",$H100=INDEX(Partidos!$K$4:$K$107,MATCH($A100,Partidos!$A$4:$A$107,0))),1,0)</f>
        <v/>
      </c>
    </row>
    <row r="101">
      <c r="A101" s="24" t="n">
        <v>33</v>
      </c>
      <c r="B101" s="19">
        <f>IFERROR(INDEX(Partidos!$D$4:$D$107,MATCH($A101,Partidos!$A$4:$A$107,0)),"")</f>
        <v/>
      </c>
      <c r="C101" s="19">
        <f>IFERROR(INDEX(Partidos!$E$4:$E$107,MATCH($A101,Partidos!$A$4:$A$107,0)),"")</f>
        <v/>
      </c>
      <c r="D101" s="24" t="inlineStr">
        <is>
          <t>Papá</t>
        </is>
      </c>
      <c r="E101" s="19">
        <f>IFERROR(INDEX(Papá!F$4:F$107,MATCH($A101,Papá!$A$4:$A$107,0)),"")</f>
        <v/>
      </c>
      <c r="F101" s="19">
        <f>IFERROR(INDEX(Papá!G$4:G$107,MATCH($A101,Papá!$A$4:$A$107,0)),"")</f>
        <v/>
      </c>
      <c r="G101" s="16">
        <f>IFERROR(IF(INDEX(Partidos!$H$4:$H$107,MATCH($A101,Partidos!$A$4:$A$107,0))&lt;&gt;"Finalizado","",IF(OR(NOT(ISNUMBER($E101)),NOT(ISNUMBER($F101))),"",IF(INDEX(Partidos!$J$4:$J$107,MATCH($A101,Partidos!$A$4:$A$107,0))="Grupos",IF(AND($E101=INDEX(Partidos!$F$4:$F$107,MATCH($A101,Partidos!$A$4:$A$107,0)),$F101=INDEX(Partidos!$G$4:$G$107,MATCH($A101,Partidos!$A$4:$A$107,0))),Puntuacion!$B$4,IF(($E101-$F101)=(INDEX(Partidos!$F$4:$F$107,MATCH($A101,Partidos!$A$4:$A$107,0))-INDEX(Partidos!$G$4:$G$107,MATCH($A101,Partidos!$A$4:$A$107,0))),Puntuacion!$B$5,IF(OR(AND($E101&gt;$F101,INDEX(Partidos!$F$4:$F$107,MATCH($A101,Partidos!$A$4:$A$107,0))&gt;INDEX(Partidos!$G$4:$G$107,MATCH($A101,Partidos!$A$4:$A$107,0))),AND($E101=$F101,INDEX(Partidos!$F$4:$F$107,MATCH($A101,Partidos!$A$4:$A$107,0))=INDEX(Partidos!$G$4:$G$107,MATCH($A101,Partidos!$A$4:$A$107,0))),AND($E101&lt;$F101,INDEX(Partidos!$F$4:$F$107,MATCH($A101,Partidos!$A$4:$A$107,0))&lt;INDEX(Partidos!$G$4:$G$107,MATCH($A101,Partidos!$A$4:$A$107,0)))),Puntuacion!$B$6,0))),IF(AND($E101=INDEX(Partidos!$F$4:$F$107,MATCH($A101,Partidos!$A$4:$A$107,0)),$F101=INDEX(Partidos!$G$4:$G$107,MATCH($A101,Partidos!$A$4:$A$107,0))),Puntuacion!$B$9,IF(($E101-$F101)=(INDEX(Partidos!$F$4:$F$107,MATCH($A101,Partidos!$A$4:$A$107,0))-INDEX(Partidos!$G$4:$G$107,MATCH($A101,Partidos!$A$4:$A$107,0))),Puntuacion!$B$10,IF(AND($H101&lt;&gt;"",$H101=INDEX(Partidos!$K$4:$K$107,MATCH($A101,Partidos!$A$4:$A$107,0))),Puntuacion!$B$11,0)))))),"")</f>
        <v/>
      </c>
      <c r="H101" s="19">
        <f>IFERROR(INDEX(Papá!H$4:H$107,MATCH($A101,Papá!$A$4:$A$107,0)),"")</f>
        <v/>
      </c>
      <c r="I101" s="19">
        <f>IFERROR(INDEX(Partidos!$J$4:$J$107,MATCH($A101,Partidos!$A$4:$A$107,0)),"")</f>
        <v/>
      </c>
      <c r="J101" s="16">
        <f>IF(AND(INDEX(Partidos!$J$4:$J$107,MATCH($A101,Partidos!$A$4:$A$107,0))&lt;&gt;"Grupos",INDEX(Partidos!$H$4:$H$107,MATCH($A101,Partidos!$A$4:$A$107,0))="Finalizado",$H101&lt;&gt;"",$H101=INDEX(Partidos!$K$4:$K$107,MATCH($A101,Partidos!$A$4:$A$107,0))),1,0)</f>
        <v/>
      </c>
    </row>
    <row r="102">
      <c r="A102" s="26" t="n">
        <v>33</v>
      </c>
      <c r="B102" s="19">
        <f>IFERROR(INDEX(Partidos!$D$4:$D$107,MATCH($A102,Partidos!$A$4:$A$107,0)),"")</f>
        <v/>
      </c>
      <c r="C102" s="19">
        <f>IFERROR(INDEX(Partidos!$E$4:$E$107,MATCH($A102,Partidos!$A$4:$A$107,0)),"")</f>
        <v/>
      </c>
      <c r="D102" s="26" t="inlineStr">
        <is>
          <t>Diego</t>
        </is>
      </c>
      <c r="E102" s="19">
        <f>IFERROR(INDEX(Diego!F$4:F$107,MATCH($A102,Diego!$A$4:$A$107,0)),"")</f>
        <v/>
      </c>
      <c r="F102" s="19">
        <f>IFERROR(INDEX(Diego!G$4:G$107,MATCH($A102,Diego!$A$4:$A$107,0)),"")</f>
        <v/>
      </c>
      <c r="G102" s="16">
        <f>IFERROR(IF(INDEX(Partidos!$H$4:$H$107,MATCH($A102,Partidos!$A$4:$A$107,0))&lt;&gt;"Finalizado","",IF(OR(NOT(ISNUMBER($E102)),NOT(ISNUMBER($F102))),"",IF(INDEX(Partidos!$J$4:$J$107,MATCH($A102,Partidos!$A$4:$A$107,0))="Grupos",IF(AND($E102=INDEX(Partidos!$F$4:$F$107,MATCH($A102,Partidos!$A$4:$A$107,0)),$F102=INDEX(Partidos!$G$4:$G$107,MATCH($A102,Partidos!$A$4:$A$107,0))),Puntuacion!$B$4,IF(($E102-$F102)=(INDEX(Partidos!$F$4:$F$107,MATCH($A102,Partidos!$A$4:$A$107,0))-INDEX(Partidos!$G$4:$G$107,MATCH($A102,Partidos!$A$4:$A$107,0))),Puntuacion!$B$5,IF(OR(AND($E102&gt;$F102,INDEX(Partidos!$F$4:$F$107,MATCH($A102,Partidos!$A$4:$A$107,0))&gt;INDEX(Partidos!$G$4:$G$107,MATCH($A102,Partidos!$A$4:$A$107,0))),AND($E102=$F102,INDEX(Partidos!$F$4:$F$107,MATCH($A102,Partidos!$A$4:$A$107,0))=INDEX(Partidos!$G$4:$G$107,MATCH($A102,Partidos!$A$4:$A$107,0))),AND($E102&lt;$F102,INDEX(Partidos!$F$4:$F$107,MATCH($A102,Partidos!$A$4:$A$107,0))&lt;INDEX(Partidos!$G$4:$G$107,MATCH($A102,Partidos!$A$4:$A$107,0)))),Puntuacion!$B$6,0))),IF(AND($E102=INDEX(Partidos!$F$4:$F$107,MATCH($A102,Partidos!$A$4:$A$107,0)),$F102=INDEX(Partidos!$G$4:$G$107,MATCH($A102,Partidos!$A$4:$A$107,0))),Puntuacion!$B$9,IF(($E102-$F102)=(INDEX(Partidos!$F$4:$F$107,MATCH($A102,Partidos!$A$4:$A$107,0))-INDEX(Partidos!$G$4:$G$107,MATCH($A102,Partidos!$A$4:$A$107,0))),Puntuacion!$B$10,IF(AND($H102&lt;&gt;"",$H102=INDEX(Partidos!$K$4:$K$107,MATCH($A102,Partidos!$A$4:$A$107,0))),Puntuacion!$B$11,0)))))),"")</f>
        <v/>
      </c>
      <c r="H102" s="19">
        <f>IFERROR(INDEX(Diego!H$4:H$107,MATCH($A102,Diego!$A$4:$A$107,0)),"")</f>
        <v/>
      </c>
      <c r="I102" s="19">
        <f>IFERROR(INDEX(Partidos!$J$4:$J$107,MATCH($A102,Partidos!$A$4:$A$107,0)),"")</f>
        <v/>
      </c>
      <c r="J102" s="16">
        <f>IF(AND(INDEX(Partidos!$J$4:$J$107,MATCH($A102,Partidos!$A$4:$A$107,0))&lt;&gt;"Grupos",INDEX(Partidos!$H$4:$H$107,MATCH($A102,Partidos!$A$4:$A$107,0))="Finalizado",$H102&lt;&gt;"",$H102=INDEX(Partidos!$K$4:$K$107,MATCH($A102,Partidos!$A$4:$A$107,0))),1,0)</f>
        <v/>
      </c>
    </row>
    <row r="103">
      <c r="A103" s="24" t="n">
        <v>34</v>
      </c>
      <c r="B103" s="19">
        <f>IFERROR(INDEX(Partidos!$D$4:$D$107,MATCH($A103,Partidos!$A$4:$A$107,0)),"")</f>
        <v/>
      </c>
      <c r="C103" s="19">
        <f>IFERROR(INDEX(Partidos!$E$4:$E$107,MATCH($A103,Partidos!$A$4:$A$107,0)),"")</f>
        <v/>
      </c>
      <c r="D103" s="24" t="inlineStr">
        <is>
          <t>Álvaro</t>
        </is>
      </c>
      <c r="E103" s="19">
        <f>IFERROR(INDEX(Álvaro!F$4:F$107,MATCH($A103,Álvaro!$A$4:$A$107,0)),"")</f>
        <v/>
      </c>
      <c r="F103" s="19">
        <f>IFERROR(INDEX(Álvaro!G$4:G$107,MATCH($A103,Álvaro!$A$4:$A$107,0)),"")</f>
        <v/>
      </c>
      <c r="G103" s="16">
        <f>IFERROR(IF(INDEX(Partidos!$H$4:$H$107,MATCH($A103,Partidos!$A$4:$A$107,0))&lt;&gt;"Finalizado","",IF(OR(NOT(ISNUMBER($E103)),NOT(ISNUMBER($F103))),"",IF(INDEX(Partidos!$J$4:$J$107,MATCH($A103,Partidos!$A$4:$A$107,0))="Grupos",IF(AND($E103=INDEX(Partidos!$F$4:$F$107,MATCH($A103,Partidos!$A$4:$A$107,0)),$F103=INDEX(Partidos!$G$4:$G$107,MATCH($A103,Partidos!$A$4:$A$107,0))),Puntuacion!$B$4,IF(($E103-$F103)=(INDEX(Partidos!$F$4:$F$107,MATCH($A103,Partidos!$A$4:$A$107,0))-INDEX(Partidos!$G$4:$G$107,MATCH($A103,Partidos!$A$4:$A$107,0))),Puntuacion!$B$5,IF(OR(AND($E103&gt;$F103,INDEX(Partidos!$F$4:$F$107,MATCH($A103,Partidos!$A$4:$A$107,0))&gt;INDEX(Partidos!$G$4:$G$107,MATCH($A103,Partidos!$A$4:$A$107,0))),AND($E103=$F103,INDEX(Partidos!$F$4:$F$107,MATCH($A103,Partidos!$A$4:$A$107,0))=INDEX(Partidos!$G$4:$G$107,MATCH($A103,Partidos!$A$4:$A$107,0))),AND($E103&lt;$F103,INDEX(Partidos!$F$4:$F$107,MATCH($A103,Partidos!$A$4:$A$107,0))&lt;INDEX(Partidos!$G$4:$G$107,MATCH($A103,Partidos!$A$4:$A$107,0)))),Puntuacion!$B$6,0))),IF(AND($E103=INDEX(Partidos!$F$4:$F$107,MATCH($A103,Partidos!$A$4:$A$107,0)),$F103=INDEX(Partidos!$G$4:$G$107,MATCH($A103,Partidos!$A$4:$A$107,0))),Puntuacion!$B$9,IF(($E103-$F103)=(INDEX(Partidos!$F$4:$F$107,MATCH($A103,Partidos!$A$4:$A$107,0))-INDEX(Partidos!$G$4:$G$107,MATCH($A103,Partidos!$A$4:$A$107,0))),Puntuacion!$B$10,IF(AND($H103&lt;&gt;"",$H103=INDEX(Partidos!$K$4:$K$107,MATCH($A103,Partidos!$A$4:$A$107,0))),Puntuacion!$B$11,0)))))),"")</f>
        <v/>
      </c>
      <c r="H103" s="19">
        <f>IFERROR(INDEX(Álvaro!H$4:H$107,MATCH($A103,Álvaro!$A$4:$A$107,0)),"")</f>
        <v/>
      </c>
      <c r="I103" s="19">
        <f>IFERROR(INDEX(Partidos!$J$4:$J$107,MATCH($A103,Partidos!$A$4:$A$107,0)),"")</f>
        <v/>
      </c>
      <c r="J103" s="16">
        <f>IF(AND(INDEX(Partidos!$J$4:$J$107,MATCH($A103,Partidos!$A$4:$A$107,0))&lt;&gt;"Grupos",INDEX(Partidos!$H$4:$H$107,MATCH($A103,Partidos!$A$4:$A$107,0))="Finalizado",$H103&lt;&gt;"",$H103=INDEX(Partidos!$K$4:$K$107,MATCH($A103,Partidos!$A$4:$A$107,0))),1,0)</f>
        <v/>
      </c>
    </row>
    <row r="104">
      <c r="A104" s="26" t="n">
        <v>34</v>
      </c>
      <c r="B104" s="19">
        <f>IFERROR(INDEX(Partidos!$D$4:$D$107,MATCH($A104,Partidos!$A$4:$A$107,0)),"")</f>
        <v/>
      </c>
      <c r="C104" s="19">
        <f>IFERROR(INDEX(Partidos!$E$4:$E$107,MATCH($A104,Partidos!$A$4:$A$107,0)),"")</f>
        <v/>
      </c>
      <c r="D104" s="26" t="inlineStr">
        <is>
          <t>Papá</t>
        </is>
      </c>
      <c r="E104" s="19">
        <f>IFERROR(INDEX(Papá!F$4:F$107,MATCH($A104,Papá!$A$4:$A$107,0)),"")</f>
        <v/>
      </c>
      <c r="F104" s="19">
        <f>IFERROR(INDEX(Papá!G$4:G$107,MATCH($A104,Papá!$A$4:$A$107,0)),"")</f>
        <v/>
      </c>
      <c r="G104" s="16">
        <f>IFERROR(IF(INDEX(Partidos!$H$4:$H$107,MATCH($A104,Partidos!$A$4:$A$107,0))&lt;&gt;"Finalizado","",IF(OR(NOT(ISNUMBER($E104)),NOT(ISNUMBER($F104))),"",IF(INDEX(Partidos!$J$4:$J$107,MATCH($A104,Partidos!$A$4:$A$107,0))="Grupos",IF(AND($E104=INDEX(Partidos!$F$4:$F$107,MATCH($A104,Partidos!$A$4:$A$107,0)),$F104=INDEX(Partidos!$G$4:$G$107,MATCH($A104,Partidos!$A$4:$A$107,0))),Puntuacion!$B$4,IF(($E104-$F104)=(INDEX(Partidos!$F$4:$F$107,MATCH($A104,Partidos!$A$4:$A$107,0))-INDEX(Partidos!$G$4:$G$107,MATCH($A104,Partidos!$A$4:$A$107,0))),Puntuacion!$B$5,IF(OR(AND($E104&gt;$F104,INDEX(Partidos!$F$4:$F$107,MATCH($A104,Partidos!$A$4:$A$107,0))&gt;INDEX(Partidos!$G$4:$G$107,MATCH($A104,Partidos!$A$4:$A$107,0))),AND($E104=$F104,INDEX(Partidos!$F$4:$F$107,MATCH($A104,Partidos!$A$4:$A$107,0))=INDEX(Partidos!$G$4:$G$107,MATCH($A104,Partidos!$A$4:$A$107,0))),AND($E104&lt;$F104,INDEX(Partidos!$F$4:$F$107,MATCH($A104,Partidos!$A$4:$A$107,0))&lt;INDEX(Partidos!$G$4:$G$107,MATCH($A104,Partidos!$A$4:$A$107,0)))),Puntuacion!$B$6,0))),IF(AND($E104=INDEX(Partidos!$F$4:$F$107,MATCH($A104,Partidos!$A$4:$A$107,0)),$F104=INDEX(Partidos!$G$4:$G$107,MATCH($A104,Partidos!$A$4:$A$107,0))),Puntuacion!$B$9,IF(($E104-$F104)=(INDEX(Partidos!$F$4:$F$107,MATCH($A104,Partidos!$A$4:$A$107,0))-INDEX(Partidos!$G$4:$G$107,MATCH($A104,Partidos!$A$4:$A$107,0))),Puntuacion!$B$10,IF(AND($H104&lt;&gt;"",$H104=INDEX(Partidos!$K$4:$K$107,MATCH($A104,Partidos!$A$4:$A$107,0))),Puntuacion!$B$11,0)))))),"")</f>
        <v/>
      </c>
      <c r="H104" s="19">
        <f>IFERROR(INDEX(Papá!H$4:H$107,MATCH($A104,Papá!$A$4:$A$107,0)),"")</f>
        <v/>
      </c>
      <c r="I104" s="19">
        <f>IFERROR(INDEX(Partidos!$J$4:$J$107,MATCH($A104,Partidos!$A$4:$A$107,0)),"")</f>
        <v/>
      </c>
      <c r="J104" s="16">
        <f>IF(AND(INDEX(Partidos!$J$4:$J$107,MATCH($A104,Partidos!$A$4:$A$107,0))&lt;&gt;"Grupos",INDEX(Partidos!$H$4:$H$107,MATCH($A104,Partidos!$A$4:$A$107,0))="Finalizado",$H104&lt;&gt;"",$H104=INDEX(Partidos!$K$4:$K$107,MATCH($A104,Partidos!$A$4:$A$107,0))),1,0)</f>
        <v/>
      </c>
    </row>
    <row r="105">
      <c r="A105" s="24" t="n">
        <v>34</v>
      </c>
      <c r="B105" s="19">
        <f>IFERROR(INDEX(Partidos!$D$4:$D$107,MATCH($A105,Partidos!$A$4:$A$107,0)),"")</f>
        <v/>
      </c>
      <c r="C105" s="19">
        <f>IFERROR(INDEX(Partidos!$E$4:$E$107,MATCH($A105,Partidos!$A$4:$A$107,0)),"")</f>
        <v/>
      </c>
      <c r="D105" s="24" t="inlineStr">
        <is>
          <t>Diego</t>
        </is>
      </c>
      <c r="E105" s="19">
        <f>IFERROR(INDEX(Diego!F$4:F$107,MATCH($A105,Diego!$A$4:$A$107,0)),"")</f>
        <v/>
      </c>
      <c r="F105" s="19">
        <f>IFERROR(INDEX(Diego!G$4:G$107,MATCH($A105,Diego!$A$4:$A$107,0)),"")</f>
        <v/>
      </c>
      <c r="G105" s="16">
        <f>IFERROR(IF(INDEX(Partidos!$H$4:$H$107,MATCH($A105,Partidos!$A$4:$A$107,0))&lt;&gt;"Finalizado","",IF(OR(NOT(ISNUMBER($E105)),NOT(ISNUMBER($F105))),"",IF(INDEX(Partidos!$J$4:$J$107,MATCH($A105,Partidos!$A$4:$A$107,0))="Grupos",IF(AND($E105=INDEX(Partidos!$F$4:$F$107,MATCH($A105,Partidos!$A$4:$A$107,0)),$F105=INDEX(Partidos!$G$4:$G$107,MATCH($A105,Partidos!$A$4:$A$107,0))),Puntuacion!$B$4,IF(($E105-$F105)=(INDEX(Partidos!$F$4:$F$107,MATCH($A105,Partidos!$A$4:$A$107,0))-INDEX(Partidos!$G$4:$G$107,MATCH($A105,Partidos!$A$4:$A$107,0))),Puntuacion!$B$5,IF(OR(AND($E105&gt;$F105,INDEX(Partidos!$F$4:$F$107,MATCH($A105,Partidos!$A$4:$A$107,0))&gt;INDEX(Partidos!$G$4:$G$107,MATCH($A105,Partidos!$A$4:$A$107,0))),AND($E105=$F105,INDEX(Partidos!$F$4:$F$107,MATCH($A105,Partidos!$A$4:$A$107,0))=INDEX(Partidos!$G$4:$G$107,MATCH($A105,Partidos!$A$4:$A$107,0))),AND($E105&lt;$F105,INDEX(Partidos!$F$4:$F$107,MATCH($A105,Partidos!$A$4:$A$107,0))&lt;INDEX(Partidos!$G$4:$G$107,MATCH($A105,Partidos!$A$4:$A$107,0)))),Puntuacion!$B$6,0))),IF(AND($E105=INDEX(Partidos!$F$4:$F$107,MATCH($A105,Partidos!$A$4:$A$107,0)),$F105=INDEX(Partidos!$G$4:$G$107,MATCH($A105,Partidos!$A$4:$A$107,0))),Puntuacion!$B$9,IF(($E105-$F105)=(INDEX(Partidos!$F$4:$F$107,MATCH($A105,Partidos!$A$4:$A$107,0))-INDEX(Partidos!$G$4:$G$107,MATCH($A105,Partidos!$A$4:$A$107,0))),Puntuacion!$B$10,IF(AND($H105&lt;&gt;"",$H105=INDEX(Partidos!$K$4:$K$107,MATCH($A105,Partidos!$A$4:$A$107,0))),Puntuacion!$B$11,0)))))),"")</f>
        <v/>
      </c>
      <c r="H105" s="19">
        <f>IFERROR(INDEX(Diego!H$4:H$107,MATCH($A105,Diego!$A$4:$A$107,0)),"")</f>
        <v/>
      </c>
      <c r="I105" s="19">
        <f>IFERROR(INDEX(Partidos!$J$4:$J$107,MATCH($A105,Partidos!$A$4:$A$107,0)),"")</f>
        <v/>
      </c>
      <c r="J105" s="16">
        <f>IF(AND(INDEX(Partidos!$J$4:$J$107,MATCH($A105,Partidos!$A$4:$A$107,0))&lt;&gt;"Grupos",INDEX(Partidos!$H$4:$H$107,MATCH($A105,Partidos!$A$4:$A$107,0))="Finalizado",$H105&lt;&gt;"",$H105=INDEX(Partidos!$K$4:$K$107,MATCH($A105,Partidos!$A$4:$A$107,0))),1,0)</f>
        <v/>
      </c>
    </row>
    <row r="106">
      <c r="A106" s="26" t="n">
        <v>35</v>
      </c>
      <c r="B106" s="19">
        <f>IFERROR(INDEX(Partidos!$D$4:$D$107,MATCH($A106,Partidos!$A$4:$A$107,0)),"")</f>
        <v/>
      </c>
      <c r="C106" s="19">
        <f>IFERROR(INDEX(Partidos!$E$4:$E$107,MATCH($A106,Partidos!$A$4:$A$107,0)),"")</f>
        <v/>
      </c>
      <c r="D106" s="26" t="inlineStr">
        <is>
          <t>Álvaro</t>
        </is>
      </c>
      <c r="E106" s="19">
        <f>IFERROR(INDEX(Álvaro!F$4:F$107,MATCH($A106,Álvaro!$A$4:$A$107,0)),"")</f>
        <v/>
      </c>
      <c r="F106" s="19">
        <f>IFERROR(INDEX(Álvaro!G$4:G$107,MATCH($A106,Álvaro!$A$4:$A$107,0)),"")</f>
        <v/>
      </c>
      <c r="G106" s="16">
        <f>IFERROR(IF(INDEX(Partidos!$H$4:$H$107,MATCH($A106,Partidos!$A$4:$A$107,0))&lt;&gt;"Finalizado","",IF(OR(NOT(ISNUMBER($E106)),NOT(ISNUMBER($F106))),"",IF(INDEX(Partidos!$J$4:$J$107,MATCH($A106,Partidos!$A$4:$A$107,0))="Grupos",IF(AND($E106=INDEX(Partidos!$F$4:$F$107,MATCH($A106,Partidos!$A$4:$A$107,0)),$F106=INDEX(Partidos!$G$4:$G$107,MATCH($A106,Partidos!$A$4:$A$107,0))),Puntuacion!$B$4,IF(($E106-$F106)=(INDEX(Partidos!$F$4:$F$107,MATCH($A106,Partidos!$A$4:$A$107,0))-INDEX(Partidos!$G$4:$G$107,MATCH($A106,Partidos!$A$4:$A$107,0))),Puntuacion!$B$5,IF(OR(AND($E106&gt;$F106,INDEX(Partidos!$F$4:$F$107,MATCH($A106,Partidos!$A$4:$A$107,0))&gt;INDEX(Partidos!$G$4:$G$107,MATCH($A106,Partidos!$A$4:$A$107,0))),AND($E106=$F106,INDEX(Partidos!$F$4:$F$107,MATCH($A106,Partidos!$A$4:$A$107,0))=INDEX(Partidos!$G$4:$G$107,MATCH($A106,Partidos!$A$4:$A$107,0))),AND($E106&lt;$F106,INDEX(Partidos!$F$4:$F$107,MATCH($A106,Partidos!$A$4:$A$107,0))&lt;INDEX(Partidos!$G$4:$G$107,MATCH($A106,Partidos!$A$4:$A$107,0)))),Puntuacion!$B$6,0))),IF(AND($E106=INDEX(Partidos!$F$4:$F$107,MATCH($A106,Partidos!$A$4:$A$107,0)),$F106=INDEX(Partidos!$G$4:$G$107,MATCH($A106,Partidos!$A$4:$A$107,0))),Puntuacion!$B$9,IF(($E106-$F106)=(INDEX(Partidos!$F$4:$F$107,MATCH($A106,Partidos!$A$4:$A$107,0))-INDEX(Partidos!$G$4:$G$107,MATCH($A106,Partidos!$A$4:$A$107,0))),Puntuacion!$B$10,IF(AND($H106&lt;&gt;"",$H106=INDEX(Partidos!$K$4:$K$107,MATCH($A106,Partidos!$A$4:$A$107,0))),Puntuacion!$B$11,0)))))),"")</f>
        <v/>
      </c>
      <c r="H106" s="19">
        <f>IFERROR(INDEX(Álvaro!H$4:H$107,MATCH($A106,Álvaro!$A$4:$A$107,0)),"")</f>
        <v/>
      </c>
      <c r="I106" s="19">
        <f>IFERROR(INDEX(Partidos!$J$4:$J$107,MATCH($A106,Partidos!$A$4:$A$107,0)),"")</f>
        <v/>
      </c>
      <c r="J106" s="16">
        <f>IF(AND(INDEX(Partidos!$J$4:$J$107,MATCH($A106,Partidos!$A$4:$A$107,0))&lt;&gt;"Grupos",INDEX(Partidos!$H$4:$H$107,MATCH($A106,Partidos!$A$4:$A$107,0))="Finalizado",$H106&lt;&gt;"",$H106=INDEX(Partidos!$K$4:$K$107,MATCH($A106,Partidos!$A$4:$A$107,0))),1,0)</f>
        <v/>
      </c>
    </row>
    <row r="107">
      <c r="A107" s="24" t="n">
        <v>35</v>
      </c>
      <c r="B107" s="19">
        <f>IFERROR(INDEX(Partidos!$D$4:$D$107,MATCH($A107,Partidos!$A$4:$A$107,0)),"")</f>
        <v/>
      </c>
      <c r="C107" s="19">
        <f>IFERROR(INDEX(Partidos!$E$4:$E$107,MATCH($A107,Partidos!$A$4:$A$107,0)),"")</f>
        <v/>
      </c>
      <c r="D107" s="24" t="inlineStr">
        <is>
          <t>Papá</t>
        </is>
      </c>
      <c r="E107" s="19">
        <f>IFERROR(INDEX(Papá!F$4:F$107,MATCH($A107,Papá!$A$4:$A$107,0)),"")</f>
        <v/>
      </c>
      <c r="F107" s="19">
        <f>IFERROR(INDEX(Papá!G$4:G$107,MATCH($A107,Papá!$A$4:$A$107,0)),"")</f>
        <v/>
      </c>
      <c r="G107" s="16">
        <f>IFERROR(IF(INDEX(Partidos!$H$4:$H$107,MATCH($A107,Partidos!$A$4:$A$107,0))&lt;&gt;"Finalizado","",IF(OR(NOT(ISNUMBER($E107)),NOT(ISNUMBER($F107))),"",IF(INDEX(Partidos!$J$4:$J$107,MATCH($A107,Partidos!$A$4:$A$107,0))="Grupos",IF(AND($E107=INDEX(Partidos!$F$4:$F$107,MATCH($A107,Partidos!$A$4:$A$107,0)),$F107=INDEX(Partidos!$G$4:$G$107,MATCH($A107,Partidos!$A$4:$A$107,0))),Puntuacion!$B$4,IF(($E107-$F107)=(INDEX(Partidos!$F$4:$F$107,MATCH($A107,Partidos!$A$4:$A$107,0))-INDEX(Partidos!$G$4:$G$107,MATCH($A107,Partidos!$A$4:$A$107,0))),Puntuacion!$B$5,IF(OR(AND($E107&gt;$F107,INDEX(Partidos!$F$4:$F$107,MATCH($A107,Partidos!$A$4:$A$107,0))&gt;INDEX(Partidos!$G$4:$G$107,MATCH($A107,Partidos!$A$4:$A$107,0))),AND($E107=$F107,INDEX(Partidos!$F$4:$F$107,MATCH($A107,Partidos!$A$4:$A$107,0))=INDEX(Partidos!$G$4:$G$107,MATCH($A107,Partidos!$A$4:$A$107,0))),AND($E107&lt;$F107,INDEX(Partidos!$F$4:$F$107,MATCH($A107,Partidos!$A$4:$A$107,0))&lt;INDEX(Partidos!$G$4:$G$107,MATCH($A107,Partidos!$A$4:$A$107,0)))),Puntuacion!$B$6,0))),IF(AND($E107=INDEX(Partidos!$F$4:$F$107,MATCH($A107,Partidos!$A$4:$A$107,0)),$F107=INDEX(Partidos!$G$4:$G$107,MATCH($A107,Partidos!$A$4:$A$107,0))),Puntuacion!$B$9,IF(($E107-$F107)=(INDEX(Partidos!$F$4:$F$107,MATCH($A107,Partidos!$A$4:$A$107,0))-INDEX(Partidos!$G$4:$G$107,MATCH($A107,Partidos!$A$4:$A$107,0))),Puntuacion!$B$10,IF(AND($H107&lt;&gt;"",$H107=INDEX(Partidos!$K$4:$K$107,MATCH($A107,Partidos!$A$4:$A$107,0))),Puntuacion!$B$11,0)))))),"")</f>
        <v/>
      </c>
      <c r="H107" s="19">
        <f>IFERROR(INDEX(Papá!H$4:H$107,MATCH($A107,Papá!$A$4:$A$107,0)),"")</f>
        <v/>
      </c>
      <c r="I107" s="19">
        <f>IFERROR(INDEX(Partidos!$J$4:$J$107,MATCH($A107,Partidos!$A$4:$A$107,0)),"")</f>
        <v/>
      </c>
      <c r="J107" s="16">
        <f>IF(AND(INDEX(Partidos!$J$4:$J$107,MATCH($A107,Partidos!$A$4:$A$107,0))&lt;&gt;"Grupos",INDEX(Partidos!$H$4:$H$107,MATCH($A107,Partidos!$A$4:$A$107,0))="Finalizado",$H107&lt;&gt;"",$H107=INDEX(Partidos!$K$4:$K$107,MATCH($A107,Partidos!$A$4:$A$107,0))),1,0)</f>
        <v/>
      </c>
    </row>
    <row r="108">
      <c r="A108" s="26" t="n">
        <v>35</v>
      </c>
      <c r="B108" s="19">
        <f>IFERROR(INDEX(Partidos!$D$4:$D$107,MATCH($A108,Partidos!$A$4:$A$107,0)),"")</f>
        <v/>
      </c>
      <c r="C108" s="19">
        <f>IFERROR(INDEX(Partidos!$E$4:$E$107,MATCH($A108,Partidos!$A$4:$A$107,0)),"")</f>
        <v/>
      </c>
      <c r="D108" s="26" t="inlineStr">
        <is>
          <t>Diego</t>
        </is>
      </c>
      <c r="E108" s="19">
        <f>IFERROR(INDEX(Diego!F$4:F$107,MATCH($A108,Diego!$A$4:$A$107,0)),"")</f>
        <v/>
      </c>
      <c r="F108" s="19">
        <f>IFERROR(INDEX(Diego!G$4:G$107,MATCH($A108,Diego!$A$4:$A$107,0)),"")</f>
        <v/>
      </c>
      <c r="G108" s="16">
        <f>IFERROR(IF(INDEX(Partidos!$H$4:$H$107,MATCH($A108,Partidos!$A$4:$A$107,0))&lt;&gt;"Finalizado","",IF(OR(NOT(ISNUMBER($E108)),NOT(ISNUMBER($F108))),"",IF(INDEX(Partidos!$J$4:$J$107,MATCH($A108,Partidos!$A$4:$A$107,0))="Grupos",IF(AND($E108=INDEX(Partidos!$F$4:$F$107,MATCH($A108,Partidos!$A$4:$A$107,0)),$F108=INDEX(Partidos!$G$4:$G$107,MATCH($A108,Partidos!$A$4:$A$107,0))),Puntuacion!$B$4,IF(($E108-$F108)=(INDEX(Partidos!$F$4:$F$107,MATCH($A108,Partidos!$A$4:$A$107,0))-INDEX(Partidos!$G$4:$G$107,MATCH($A108,Partidos!$A$4:$A$107,0))),Puntuacion!$B$5,IF(OR(AND($E108&gt;$F108,INDEX(Partidos!$F$4:$F$107,MATCH($A108,Partidos!$A$4:$A$107,0))&gt;INDEX(Partidos!$G$4:$G$107,MATCH($A108,Partidos!$A$4:$A$107,0))),AND($E108=$F108,INDEX(Partidos!$F$4:$F$107,MATCH($A108,Partidos!$A$4:$A$107,0))=INDEX(Partidos!$G$4:$G$107,MATCH($A108,Partidos!$A$4:$A$107,0))),AND($E108&lt;$F108,INDEX(Partidos!$F$4:$F$107,MATCH($A108,Partidos!$A$4:$A$107,0))&lt;INDEX(Partidos!$G$4:$G$107,MATCH($A108,Partidos!$A$4:$A$107,0)))),Puntuacion!$B$6,0))),IF(AND($E108=INDEX(Partidos!$F$4:$F$107,MATCH($A108,Partidos!$A$4:$A$107,0)),$F108=INDEX(Partidos!$G$4:$G$107,MATCH($A108,Partidos!$A$4:$A$107,0))),Puntuacion!$B$9,IF(($E108-$F108)=(INDEX(Partidos!$F$4:$F$107,MATCH($A108,Partidos!$A$4:$A$107,0))-INDEX(Partidos!$G$4:$G$107,MATCH($A108,Partidos!$A$4:$A$107,0))),Puntuacion!$B$10,IF(AND($H108&lt;&gt;"",$H108=INDEX(Partidos!$K$4:$K$107,MATCH($A108,Partidos!$A$4:$A$107,0))),Puntuacion!$B$11,0)))))),"")</f>
        <v/>
      </c>
      <c r="H108" s="19">
        <f>IFERROR(INDEX(Diego!H$4:H$107,MATCH($A108,Diego!$A$4:$A$107,0)),"")</f>
        <v/>
      </c>
      <c r="I108" s="19">
        <f>IFERROR(INDEX(Partidos!$J$4:$J$107,MATCH($A108,Partidos!$A$4:$A$107,0)),"")</f>
        <v/>
      </c>
      <c r="J108" s="16">
        <f>IF(AND(INDEX(Partidos!$J$4:$J$107,MATCH($A108,Partidos!$A$4:$A$107,0))&lt;&gt;"Grupos",INDEX(Partidos!$H$4:$H$107,MATCH($A108,Partidos!$A$4:$A$107,0))="Finalizado",$H108&lt;&gt;"",$H108=INDEX(Partidos!$K$4:$K$107,MATCH($A108,Partidos!$A$4:$A$107,0))),1,0)</f>
        <v/>
      </c>
    </row>
    <row r="109">
      <c r="A109" s="24" t="n">
        <v>36</v>
      </c>
      <c r="B109" s="19">
        <f>IFERROR(INDEX(Partidos!$D$4:$D$107,MATCH($A109,Partidos!$A$4:$A$107,0)),"")</f>
        <v/>
      </c>
      <c r="C109" s="19">
        <f>IFERROR(INDEX(Partidos!$E$4:$E$107,MATCH($A109,Partidos!$A$4:$A$107,0)),"")</f>
        <v/>
      </c>
      <c r="D109" s="24" t="inlineStr">
        <is>
          <t>Álvaro</t>
        </is>
      </c>
      <c r="E109" s="19">
        <f>IFERROR(INDEX(Álvaro!F$4:F$107,MATCH($A109,Álvaro!$A$4:$A$107,0)),"")</f>
        <v/>
      </c>
      <c r="F109" s="19">
        <f>IFERROR(INDEX(Álvaro!G$4:G$107,MATCH($A109,Álvaro!$A$4:$A$107,0)),"")</f>
        <v/>
      </c>
      <c r="G109" s="16">
        <f>IFERROR(IF(INDEX(Partidos!$H$4:$H$107,MATCH($A109,Partidos!$A$4:$A$107,0))&lt;&gt;"Finalizado","",IF(OR(NOT(ISNUMBER($E109)),NOT(ISNUMBER($F109))),"",IF(INDEX(Partidos!$J$4:$J$107,MATCH($A109,Partidos!$A$4:$A$107,0))="Grupos",IF(AND($E109=INDEX(Partidos!$F$4:$F$107,MATCH($A109,Partidos!$A$4:$A$107,0)),$F109=INDEX(Partidos!$G$4:$G$107,MATCH($A109,Partidos!$A$4:$A$107,0))),Puntuacion!$B$4,IF(($E109-$F109)=(INDEX(Partidos!$F$4:$F$107,MATCH($A109,Partidos!$A$4:$A$107,0))-INDEX(Partidos!$G$4:$G$107,MATCH($A109,Partidos!$A$4:$A$107,0))),Puntuacion!$B$5,IF(OR(AND($E109&gt;$F109,INDEX(Partidos!$F$4:$F$107,MATCH($A109,Partidos!$A$4:$A$107,0))&gt;INDEX(Partidos!$G$4:$G$107,MATCH($A109,Partidos!$A$4:$A$107,0))),AND($E109=$F109,INDEX(Partidos!$F$4:$F$107,MATCH($A109,Partidos!$A$4:$A$107,0))=INDEX(Partidos!$G$4:$G$107,MATCH($A109,Partidos!$A$4:$A$107,0))),AND($E109&lt;$F109,INDEX(Partidos!$F$4:$F$107,MATCH($A109,Partidos!$A$4:$A$107,0))&lt;INDEX(Partidos!$G$4:$G$107,MATCH($A109,Partidos!$A$4:$A$107,0)))),Puntuacion!$B$6,0))),IF(AND($E109=INDEX(Partidos!$F$4:$F$107,MATCH($A109,Partidos!$A$4:$A$107,0)),$F109=INDEX(Partidos!$G$4:$G$107,MATCH($A109,Partidos!$A$4:$A$107,0))),Puntuacion!$B$9,IF(($E109-$F109)=(INDEX(Partidos!$F$4:$F$107,MATCH($A109,Partidos!$A$4:$A$107,0))-INDEX(Partidos!$G$4:$G$107,MATCH($A109,Partidos!$A$4:$A$107,0))),Puntuacion!$B$10,IF(AND($H109&lt;&gt;"",$H109=INDEX(Partidos!$K$4:$K$107,MATCH($A109,Partidos!$A$4:$A$107,0))),Puntuacion!$B$11,0)))))),"")</f>
        <v/>
      </c>
      <c r="H109" s="19">
        <f>IFERROR(INDEX(Álvaro!H$4:H$107,MATCH($A109,Álvaro!$A$4:$A$107,0)),"")</f>
        <v/>
      </c>
      <c r="I109" s="19">
        <f>IFERROR(INDEX(Partidos!$J$4:$J$107,MATCH($A109,Partidos!$A$4:$A$107,0)),"")</f>
        <v/>
      </c>
      <c r="J109" s="16">
        <f>IF(AND(INDEX(Partidos!$J$4:$J$107,MATCH($A109,Partidos!$A$4:$A$107,0))&lt;&gt;"Grupos",INDEX(Partidos!$H$4:$H$107,MATCH($A109,Partidos!$A$4:$A$107,0))="Finalizado",$H109&lt;&gt;"",$H109=INDEX(Partidos!$K$4:$K$107,MATCH($A109,Partidos!$A$4:$A$107,0))),1,0)</f>
        <v/>
      </c>
    </row>
    <row r="110">
      <c r="A110" s="26" t="n">
        <v>36</v>
      </c>
      <c r="B110" s="19">
        <f>IFERROR(INDEX(Partidos!$D$4:$D$107,MATCH($A110,Partidos!$A$4:$A$107,0)),"")</f>
        <v/>
      </c>
      <c r="C110" s="19">
        <f>IFERROR(INDEX(Partidos!$E$4:$E$107,MATCH($A110,Partidos!$A$4:$A$107,0)),"")</f>
        <v/>
      </c>
      <c r="D110" s="26" t="inlineStr">
        <is>
          <t>Papá</t>
        </is>
      </c>
      <c r="E110" s="19">
        <f>IFERROR(INDEX(Papá!F$4:F$107,MATCH($A110,Papá!$A$4:$A$107,0)),"")</f>
        <v/>
      </c>
      <c r="F110" s="19">
        <f>IFERROR(INDEX(Papá!G$4:G$107,MATCH($A110,Papá!$A$4:$A$107,0)),"")</f>
        <v/>
      </c>
      <c r="G110" s="16">
        <f>IFERROR(IF(INDEX(Partidos!$H$4:$H$107,MATCH($A110,Partidos!$A$4:$A$107,0))&lt;&gt;"Finalizado","",IF(OR(NOT(ISNUMBER($E110)),NOT(ISNUMBER($F110))),"",IF(INDEX(Partidos!$J$4:$J$107,MATCH($A110,Partidos!$A$4:$A$107,0))="Grupos",IF(AND($E110=INDEX(Partidos!$F$4:$F$107,MATCH($A110,Partidos!$A$4:$A$107,0)),$F110=INDEX(Partidos!$G$4:$G$107,MATCH($A110,Partidos!$A$4:$A$107,0))),Puntuacion!$B$4,IF(($E110-$F110)=(INDEX(Partidos!$F$4:$F$107,MATCH($A110,Partidos!$A$4:$A$107,0))-INDEX(Partidos!$G$4:$G$107,MATCH($A110,Partidos!$A$4:$A$107,0))),Puntuacion!$B$5,IF(OR(AND($E110&gt;$F110,INDEX(Partidos!$F$4:$F$107,MATCH($A110,Partidos!$A$4:$A$107,0))&gt;INDEX(Partidos!$G$4:$G$107,MATCH($A110,Partidos!$A$4:$A$107,0))),AND($E110=$F110,INDEX(Partidos!$F$4:$F$107,MATCH($A110,Partidos!$A$4:$A$107,0))=INDEX(Partidos!$G$4:$G$107,MATCH($A110,Partidos!$A$4:$A$107,0))),AND($E110&lt;$F110,INDEX(Partidos!$F$4:$F$107,MATCH($A110,Partidos!$A$4:$A$107,0))&lt;INDEX(Partidos!$G$4:$G$107,MATCH($A110,Partidos!$A$4:$A$107,0)))),Puntuacion!$B$6,0))),IF(AND($E110=INDEX(Partidos!$F$4:$F$107,MATCH($A110,Partidos!$A$4:$A$107,0)),$F110=INDEX(Partidos!$G$4:$G$107,MATCH($A110,Partidos!$A$4:$A$107,0))),Puntuacion!$B$9,IF(($E110-$F110)=(INDEX(Partidos!$F$4:$F$107,MATCH($A110,Partidos!$A$4:$A$107,0))-INDEX(Partidos!$G$4:$G$107,MATCH($A110,Partidos!$A$4:$A$107,0))),Puntuacion!$B$10,IF(AND($H110&lt;&gt;"",$H110=INDEX(Partidos!$K$4:$K$107,MATCH($A110,Partidos!$A$4:$A$107,0))),Puntuacion!$B$11,0)))))),"")</f>
        <v/>
      </c>
      <c r="H110" s="19">
        <f>IFERROR(INDEX(Papá!H$4:H$107,MATCH($A110,Papá!$A$4:$A$107,0)),"")</f>
        <v/>
      </c>
      <c r="I110" s="19">
        <f>IFERROR(INDEX(Partidos!$J$4:$J$107,MATCH($A110,Partidos!$A$4:$A$107,0)),"")</f>
        <v/>
      </c>
      <c r="J110" s="16">
        <f>IF(AND(INDEX(Partidos!$J$4:$J$107,MATCH($A110,Partidos!$A$4:$A$107,0))&lt;&gt;"Grupos",INDEX(Partidos!$H$4:$H$107,MATCH($A110,Partidos!$A$4:$A$107,0))="Finalizado",$H110&lt;&gt;"",$H110=INDEX(Partidos!$K$4:$K$107,MATCH($A110,Partidos!$A$4:$A$107,0))),1,0)</f>
        <v/>
      </c>
    </row>
    <row r="111">
      <c r="A111" s="24" t="n">
        <v>36</v>
      </c>
      <c r="B111" s="19">
        <f>IFERROR(INDEX(Partidos!$D$4:$D$107,MATCH($A111,Partidos!$A$4:$A$107,0)),"")</f>
        <v/>
      </c>
      <c r="C111" s="19">
        <f>IFERROR(INDEX(Partidos!$E$4:$E$107,MATCH($A111,Partidos!$A$4:$A$107,0)),"")</f>
        <v/>
      </c>
      <c r="D111" s="24" t="inlineStr">
        <is>
          <t>Diego</t>
        </is>
      </c>
      <c r="E111" s="19">
        <f>IFERROR(INDEX(Diego!F$4:F$107,MATCH($A111,Diego!$A$4:$A$107,0)),"")</f>
        <v/>
      </c>
      <c r="F111" s="19">
        <f>IFERROR(INDEX(Diego!G$4:G$107,MATCH($A111,Diego!$A$4:$A$107,0)),"")</f>
        <v/>
      </c>
      <c r="G111" s="16">
        <f>IFERROR(IF(INDEX(Partidos!$H$4:$H$107,MATCH($A111,Partidos!$A$4:$A$107,0))&lt;&gt;"Finalizado","",IF(OR(NOT(ISNUMBER($E111)),NOT(ISNUMBER($F111))),"",IF(INDEX(Partidos!$J$4:$J$107,MATCH($A111,Partidos!$A$4:$A$107,0))="Grupos",IF(AND($E111=INDEX(Partidos!$F$4:$F$107,MATCH($A111,Partidos!$A$4:$A$107,0)),$F111=INDEX(Partidos!$G$4:$G$107,MATCH($A111,Partidos!$A$4:$A$107,0))),Puntuacion!$B$4,IF(($E111-$F111)=(INDEX(Partidos!$F$4:$F$107,MATCH($A111,Partidos!$A$4:$A$107,0))-INDEX(Partidos!$G$4:$G$107,MATCH($A111,Partidos!$A$4:$A$107,0))),Puntuacion!$B$5,IF(OR(AND($E111&gt;$F111,INDEX(Partidos!$F$4:$F$107,MATCH($A111,Partidos!$A$4:$A$107,0))&gt;INDEX(Partidos!$G$4:$G$107,MATCH($A111,Partidos!$A$4:$A$107,0))),AND($E111=$F111,INDEX(Partidos!$F$4:$F$107,MATCH($A111,Partidos!$A$4:$A$107,0))=INDEX(Partidos!$G$4:$G$107,MATCH($A111,Partidos!$A$4:$A$107,0))),AND($E111&lt;$F111,INDEX(Partidos!$F$4:$F$107,MATCH($A111,Partidos!$A$4:$A$107,0))&lt;INDEX(Partidos!$G$4:$G$107,MATCH($A111,Partidos!$A$4:$A$107,0)))),Puntuacion!$B$6,0))),IF(AND($E111=INDEX(Partidos!$F$4:$F$107,MATCH($A111,Partidos!$A$4:$A$107,0)),$F111=INDEX(Partidos!$G$4:$G$107,MATCH($A111,Partidos!$A$4:$A$107,0))),Puntuacion!$B$9,IF(($E111-$F111)=(INDEX(Partidos!$F$4:$F$107,MATCH($A111,Partidos!$A$4:$A$107,0))-INDEX(Partidos!$G$4:$G$107,MATCH($A111,Partidos!$A$4:$A$107,0))),Puntuacion!$B$10,IF(AND($H111&lt;&gt;"",$H111=INDEX(Partidos!$K$4:$K$107,MATCH($A111,Partidos!$A$4:$A$107,0))),Puntuacion!$B$11,0)))))),"")</f>
        <v/>
      </c>
      <c r="H111" s="19">
        <f>IFERROR(INDEX(Diego!H$4:H$107,MATCH($A111,Diego!$A$4:$A$107,0)),"")</f>
        <v/>
      </c>
      <c r="I111" s="19">
        <f>IFERROR(INDEX(Partidos!$J$4:$J$107,MATCH($A111,Partidos!$A$4:$A$107,0)),"")</f>
        <v/>
      </c>
      <c r="J111" s="16">
        <f>IF(AND(INDEX(Partidos!$J$4:$J$107,MATCH($A111,Partidos!$A$4:$A$107,0))&lt;&gt;"Grupos",INDEX(Partidos!$H$4:$H$107,MATCH($A111,Partidos!$A$4:$A$107,0))="Finalizado",$H111&lt;&gt;"",$H111=INDEX(Partidos!$K$4:$K$107,MATCH($A111,Partidos!$A$4:$A$107,0))),1,0)</f>
        <v/>
      </c>
    </row>
    <row r="112">
      <c r="A112" s="26" t="n">
        <v>37</v>
      </c>
      <c r="B112" s="19">
        <f>IFERROR(INDEX(Partidos!$D$4:$D$107,MATCH($A112,Partidos!$A$4:$A$107,0)),"")</f>
        <v/>
      </c>
      <c r="C112" s="19">
        <f>IFERROR(INDEX(Partidos!$E$4:$E$107,MATCH($A112,Partidos!$A$4:$A$107,0)),"")</f>
        <v/>
      </c>
      <c r="D112" s="26" t="inlineStr">
        <is>
          <t>Álvaro</t>
        </is>
      </c>
      <c r="E112" s="19">
        <f>IFERROR(INDEX(Álvaro!F$4:F$107,MATCH($A112,Álvaro!$A$4:$A$107,0)),"")</f>
        <v/>
      </c>
      <c r="F112" s="19">
        <f>IFERROR(INDEX(Álvaro!G$4:G$107,MATCH($A112,Álvaro!$A$4:$A$107,0)),"")</f>
        <v/>
      </c>
      <c r="G112" s="16">
        <f>IFERROR(IF(INDEX(Partidos!$H$4:$H$107,MATCH($A112,Partidos!$A$4:$A$107,0))&lt;&gt;"Finalizado","",IF(OR(NOT(ISNUMBER($E112)),NOT(ISNUMBER($F112))),"",IF(INDEX(Partidos!$J$4:$J$107,MATCH($A112,Partidos!$A$4:$A$107,0))="Grupos",IF(AND($E112=INDEX(Partidos!$F$4:$F$107,MATCH($A112,Partidos!$A$4:$A$107,0)),$F112=INDEX(Partidos!$G$4:$G$107,MATCH($A112,Partidos!$A$4:$A$107,0))),Puntuacion!$B$4,IF(($E112-$F112)=(INDEX(Partidos!$F$4:$F$107,MATCH($A112,Partidos!$A$4:$A$107,0))-INDEX(Partidos!$G$4:$G$107,MATCH($A112,Partidos!$A$4:$A$107,0))),Puntuacion!$B$5,IF(OR(AND($E112&gt;$F112,INDEX(Partidos!$F$4:$F$107,MATCH($A112,Partidos!$A$4:$A$107,0))&gt;INDEX(Partidos!$G$4:$G$107,MATCH($A112,Partidos!$A$4:$A$107,0))),AND($E112=$F112,INDEX(Partidos!$F$4:$F$107,MATCH($A112,Partidos!$A$4:$A$107,0))=INDEX(Partidos!$G$4:$G$107,MATCH($A112,Partidos!$A$4:$A$107,0))),AND($E112&lt;$F112,INDEX(Partidos!$F$4:$F$107,MATCH($A112,Partidos!$A$4:$A$107,0))&lt;INDEX(Partidos!$G$4:$G$107,MATCH($A112,Partidos!$A$4:$A$107,0)))),Puntuacion!$B$6,0))),IF(AND($E112=INDEX(Partidos!$F$4:$F$107,MATCH($A112,Partidos!$A$4:$A$107,0)),$F112=INDEX(Partidos!$G$4:$G$107,MATCH($A112,Partidos!$A$4:$A$107,0))),Puntuacion!$B$9,IF(($E112-$F112)=(INDEX(Partidos!$F$4:$F$107,MATCH($A112,Partidos!$A$4:$A$107,0))-INDEX(Partidos!$G$4:$G$107,MATCH($A112,Partidos!$A$4:$A$107,0))),Puntuacion!$B$10,IF(AND($H112&lt;&gt;"",$H112=INDEX(Partidos!$K$4:$K$107,MATCH($A112,Partidos!$A$4:$A$107,0))),Puntuacion!$B$11,0)))))),"")</f>
        <v/>
      </c>
      <c r="H112" s="19">
        <f>IFERROR(INDEX(Álvaro!H$4:H$107,MATCH($A112,Álvaro!$A$4:$A$107,0)),"")</f>
        <v/>
      </c>
      <c r="I112" s="19">
        <f>IFERROR(INDEX(Partidos!$J$4:$J$107,MATCH($A112,Partidos!$A$4:$A$107,0)),"")</f>
        <v/>
      </c>
      <c r="J112" s="16">
        <f>IF(AND(INDEX(Partidos!$J$4:$J$107,MATCH($A112,Partidos!$A$4:$A$107,0))&lt;&gt;"Grupos",INDEX(Partidos!$H$4:$H$107,MATCH($A112,Partidos!$A$4:$A$107,0))="Finalizado",$H112&lt;&gt;"",$H112=INDEX(Partidos!$K$4:$K$107,MATCH($A112,Partidos!$A$4:$A$107,0))),1,0)</f>
        <v/>
      </c>
    </row>
    <row r="113">
      <c r="A113" s="24" t="n">
        <v>37</v>
      </c>
      <c r="B113" s="19">
        <f>IFERROR(INDEX(Partidos!$D$4:$D$107,MATCH($A113,Partidos!$A$4:$A$107,0)),"")</f>
        <v/>
      </c>
      <c r="C113" s="19">
        <f>IFERROR(INDEX(Partidos!$E$4:$E$107,MATCH($A113,Partidos!$A$4:$A$107,0)),"")</f>
        <v/>
      </c>
      <c r="D113" s="24" t="inlineStr">
        <is>
          <t>Papá</t>
        </is>
      </c>
      <c r="E113" s="19">
        <f>IFERROR(INDEX(Papá!F$4:F$107,MATCH($A113,Papá!$A$4:$A$107,0)),"")</f>
        <v/>
      </c>
      <c r="F113" s="19">
        <f>IFERROR(INDEX(Papá!G$4:G$107,MATCH($A113,Papá!$A$4:$A$107,0)),"")</f>
        <v/>
      </c>
      <c r="G113" s="16">
        <f>IFERROR(IF(INDEX(Partidos!$H$4:$H$107,MATCH($A113,Partidos!$A$4:$A$107,0))&lt;&gt;"Finalizado","",IF(OR(NOT(ISNUMBER($E113)),NOT(ISNUMBER($F113))),"",IF(INDEX(Partidos!$J$4:$J$107,MATCH($A113,Partidos!$A$4:$A$107,0))="Grupos",IF(AND($E113=INDEX(Partidos!$F$4:$F$107,MATCH($A113,Partidos!$A$4:$A$107,0)),$F113=INDEX(Partidos!$G$4:$G$107,MATCH($A113,Partidos!$A$4:$A$107,0))),Puntuacion!$B$4,IF(($E113-$F113)=(INDEX(Partidos!$F$4:$F$107,MATCH($A113,Partidos!$A$4:$A$107,0))-INDEX(Partidos!$G$4:$G$107,MATCH($A113,Partidos!$A$4:$A$107,0))),Puntuacion!$B$5,IF(OR(AND($E113&gt;$F113,INDEX(Partidos!$F$4:$F$107,MATCH($A113,Partidos!$A$4:$A$107,0))&gt;INDEX(Partidos!$G$4:$G$107,MATCH($A113,Partidos!$A$4:$A$107,0))),AND($E113=$F113,INDEX(Partidos!$F$4:$F$107,MATCH($A113,Partidos!$A$4:$A$107,0))=INDEX(Partidos!$G$4:$G$107,MATCH($A113,Partidos!$A$4:$A$107,0))),AND($E113&lt;$F113,INDEX(Partidos!$F$4:$F$107,MATCH($A113,Partidos!$A$4:$A$107,0))&lt;INDEX(Partidos!$G$4:$G$107,MATCH($A113,Partidos!$A$4:$A$107,0)))),Puntuacion!$B$6,0))),IF(AND($E113=INDEX(Partidos!$F$4:$F$107,MATCH($A113,Partidos!$A$4:$A$107,0)),$F113=INDEX(Partidos!$G$4:$G$107,MATCH($A113,Partidos!$A$4:$A$107,0))),Puntuacion!$B$9,IF(($E113-$F113)=(INDEX(Partidos!$F$4:$F$107,MATCH($A113,Partidos!$A$4:$A$107,0))-INDEX(Partidos!$G$4:$G$107,MATCH($A113,Partidos!$A$4:$A$107,0))),Puntuacion!$B$10,IF(AND($H113&lt;&gt;"",$H113=INDEX(Partidos!$K$4:$K$107,MATCH($A113,Partidos!$A$4:$A$107,0))),Puntuacion!$B$11,0)))))),"")</f>
        <v/>
      </c>
      <c r="H113" s="19">
        <f>IFERROR(INDEX(Papá!H$4:H$107,MATCH($A113,Papá!$A$4:$A$107,0)),"")</f>
        <v/>
      </c>
      <c r="I113" s="19">
        <f>IFERROR(INDEX(Partidos!$J$4:$J$107,MATCH($A113,Partidos!$A$4:$A$107,0)),"")</f>
        <v/>
      </c>
      <c r="J113" s="16">
        <f>IF(AND(INDEX(Partidos!$J$4:$J$107,MATCH($A113,Partidos!$A$4:$A$107,0))&lt;&gt;"Grupos",INDEX(Partidos!$H$4:$H$107,MATCH($A113,Partidos!$A$4:$A$107,0))="Finalizado",$H113&lt;&gt;"",$H113=INDEX(Partidos!$K$4:$K$107,MATCH($A113,Partidos!$A$4:$A$107,0))),1,0)</f>
        <v/>
      </c>
    </row>
    <row r="114">
      <c r="A114" s="26" t="n">
        <v>37</v>
      </c>
      <c r="B114" s="19">
        <f>IFERROR(INDEX(Partidos!$D$4:$D$107,MATCH($A114,Partidos!$A$4:$A$107,0)),"")</f>
        <v/>
      </c>
      <c r="C114" s="19">
        <f>IFERROR(INDEX(Partidos!$E$4:$E$107,MATCH($A114,Partidos!$A$4:$A$107,0)),"")</f>
        <v/>
      </c>
      <c r="D114" s="26" t="inlineStr">
        <is>
          <t>Diego</t>
        </is>
      </c>
      <c r="E114" s="19">
        <f>IFERROR(INDEX(Diego!F$4:F$107,MATCH($A114,Diego!$A$4:$A$107,0)),"")</f>
        <v/>
      </c>
      <c r="F114" s="19">
        <f>IFERROR(INDEX(Diego!G$4:G$107,MATCH($A114,Diego!$A$4:$A$107,0)),"")</f>
        <v/>
      </c>
      <c r="G114" s="16">
        <f>IFERROR(IF(INDEX(Partidos!$H$4:$H$107,MATCH($A114,Partidos!$A$4:$A$107,0))&lt;&gt;"Finalizado","",IF(OR(NOT(ISNUMBER($E114)),NOT(ISNUMBER($F114))),"",IF(INDEX(Partidos!$J$4:$J$107,MATCH($A114,Partidos!$A$4:$A$107,0))="Grupos",IF(AND($E114=INDEX(Partidos!$F$4:$F$107,MATCH($A114,Partidos!$A$4:$A$107,0)),$F114=INDEX(Partidos!$G$4:$G$107,MATCH($A114,Partidos!$A$4:$A$107,0))),Puntuacion!$B$4,IF(($E114-$F114)=(INDEX(Partidos!$F$4:$F$107,MATCH($A114,Partidos!$A$4:$A$107,0))-INDEX(Partidos!$G$4:$G$107,MATCH($A114,Partidos!$A$4:$A$107,0))),Puntuacion!$B$5,IF(OR(AND($E114&gt;$F114,INDEX(Partidos!$F$4:$F$107,MATCH($A114,Partidos!$A$4:$A$107,0))&gt;INDEX(Partidos!$G$4:$G$107,MATCH($A114,Partidos!$A$4:$A$107,0))),AND($E114=$F114,INDEX(Partidos!$F$4:$F$107,MATCH($A114,Partidos!$A$4:$A$107,0))=INDEX(Partidos!$G$4:$G$107,MATCH($A114,Partidos!$A$4:$A$107,0))),AND($E114&lt;$F114,INDEX(Partidos!$F$4:$F$107,MATCH($A114,Partidos!$A$4:$A$107,0))&lt;INDEX(Partidos!$G$4:$G$107,MATCH($A114,Partidos!$A$4:$A$107,0)))),Puntuacion!$B$6,0))),IF(AND($E114=INDEX(Partidos!$F$4:$F$107,MATCH($A114,Partidos!$A$4:$A$107,0)),$F114=INDEX(Partidos!$G$4:$G$107,MATCH($A114,Partidos!$A$4:$A$107,0))),Puntuacion!$B$9,IF(($E114-$F114)=(INDEX(Partidos!$F$4:$F$107,MATCH($A114,Partidos!$A$4:$A$107,0))-INDEX(Partidos!$G$4:$G$107,MATCH($A114,Partidos!$A$4:$A$107,0))),Puntuacion!$B$10,IF(AND($H114&lt;&gt;"",$H114=INDEX(Partidos!$K$4:$K$107,MATCH($A114,Partidos!$A$4:$A$107,0))),Puntuacion!$B$11,0)))))),"")</f>
        <v/>
      </c>
      <c r="H114" s="19">
        <f>IFERROR(INDEX(Diego!H$4:H$107,MATCH($A114,Diego!$A$4:$A$107,0)),"")</f>
        <v/>
      </c>
      <c r="I114" s="19">
        <f>IFERROR(INDEX(Partidos!$J$4:$J$107,MATCH($A114,Partidos!$A$4:$A$107,0)),"")</f>
        <v/>
      </c>
      <c r="J114" s="16">
        <f>IF(AND(INDEX(Partidos!$J$4:$J$107,MATCH($A114,Partidos!$A$4:$A$107,0))&lt;&gt;"Grupos",INDEX(Partidos!$H$4:$H$107,MATCH($A114,Partidos!$A$4:$A$107,0))="Finalizado",$H114&lt;&gt;"",$H114=INDEX(Partidos!$K$4:$K$107,MATCH($A114,Partidos!$A$4:$A$107,0))),1,0)</f>
        <v/>
      </c>
    </row>
    <row r="115">
      <c r="A115" s="24" t="n">
        <v>38</v>
      </c>
      <c r="B115" s="19">
        <f>IFERROR(INDEX(Partidos!$D$4:$D$107,MATCH($A115,Partidos!$A$4:$A$107,0)),"")</f>
        <v/>
      </c>
      <c r="C115" s="19">
        <f>IFERROR(INDEX(Partidos!$E$4:$E$107,MATCH($A115,Partidos!$A$4:$A$107,0)),"")</f>
        <v/>
      </c>
      <c r="D115" s="24" t="inlineStr">
        <is>
          <t>Álvaro</t>
        </is>
      </c>
      <c r="E115" s="19">
        <f>IFERROR(INDEX(Álvaro!F$4:F$107,MATCH($A115,Álvaro!$A$4:$A$107,0)),"")</f>
        <v/>
      </c>
      <c r="F115" s="19">
        <f>IFERROR(INDEX(Álvaro!G$4:G$107,MATCH($A115,Álvaro!$A$4:$A$107,0)),"")</f>
        <v/>
      </c>
      <c r="G115" s="16">
        <f>IFERROR(IF(INDEX(Partidos!$H$4:$H$107,MATCH($A115,Partidos!$A$4:$A$107,0))&lt;&gt;"Finalizado","",IF(OR(NOT(ISNUMBER($E115)),NOT(ISNUMBER($F115))),"",IF(INDEX(Partidos!$J$4:$J$107,MATCH($A115,Partidos!$A$4:$A$107,0))="Grupos",IF(AND($E115=INDEX(Partidos!$F$4:$F$107,MATCH($A115,Partidos!$A$4:$A$107,0)),$F115=INDEX(Partidos!$G$4:$G$107,MATCH($A115,Partidos!$A$4:$A$107,0))),Puntuacion!$B$4,IF(($E115-$F115)=(INDEX(Partidos!$F$4:$F$107,MATCH($A115,Partidos!$A$4:$A$107,0))-INDEX(Partidos!$G$4:$G$107,MATCH($A115,Partidos!$A$4:$A$107,0))),Puntuacion!$B$5,IF(OR(AND($E115&gt;$F115,INDEX(Partidos!$F$4:$F$107,MATCH($A115,Partidos!$A$4:$A$107,0))&gt;INDEX(Partidos!$G$4:$G$107,MATCH($A115,Partidos!$A$4:$A$107,0))),AND($E115=$F115,INDEX(Partidos!$F$4:$F$107,MATCH($A115,Partidos!$A$4:$A$107,0))=INDEX(Partidos!$G$4:$G$107,MATCH($A115,Partidos!$A$4:$A$107,0))),AND($E115&lt;$F115,INDEX(Partidos!$F$4:$F$107,MATCH($A115,Partidos!$A$4:$A$107,0))&lt;INDEX(Partidos!$G$4:$G$107,MATCH($A115,Partidos!$A$4:$A$107,0)))),Puntuacion!$B$6,0))),IF(AND($E115=INDEX(Partidos!$F$4:$F$107,MATCH($A115,Partidos!$A$4:$A$107,0)),$F115=INDEX(Partidos!$G$4:$G$107,MATCH($A115,Partidos!$A$4:$A$107,0))),Puntuacion!$B$9,IF(($E115-$F115)=(INDEX(Partidos!$F$4:$F$107,MATCH($A115,Partidos!$A$4:$A$107,0))-INDEX(Partidos!$G$4:$G$107,MATCH($A115,Partidos!$A$4:$A$107,0))),Puntuacion!$B$10,IF(AND($H115&lt;&gt;"",$H115=INDEX(Partidos!$K$4:$K$107,MATCH($A115,Partidos!$A$4:$A$107,0))),Puntuacion!$B$11,0)))))),"")</f>
        <v/>
      </c>
      <c r="H115" s="19">
        <f>IFERROR(INDEX(Álvaro!H$4:H$107,MATCH($A115,Álvaro!$A$4:$A$107,0)),"")</f>
        <v/>
      </c>
      <c r="I115" s="19">
        <f>IFERROR(INDEX(Partidos!$J$4:$J$107,MATCH($A115,Partidos!$A$4:$A$107,0)),"")</f>
        <v/>
      </c>
      <c r="J115" s="16">
        <f>IF(AND(INDEX(Partidos!$J$4:$J$107,MATCH($A115,Partidos!$A$4:$A$107,0))&lt;&gt;"Grupos",INDEX(Partidos!$H$4:$H$107,MATCH($A115,Partidos!$A$4:$A$107,0))="Finalizado",$H115&lt;&gt;"",$H115=INDEX(Partidos!$K$4:$K$107,MATCH($A115,Partidos!$A$4:$A$107,0))),1,0)</f>
        <v/>
      </c>
    </row>
    <row r="116">
      <c r="A116" s="26" t="n">
        <v>38</v>
      </c>
      <c r="B116" s="19">
        <f>IFERROR(INDEX(Partidos!$D$4:$D$107,MATCH($A116,Partidos!$A$4:$A$107,0)),"")</f>
        <v/>
      </c>
      <c r="C116" s="19">
        <f>IFERROR(INDEX(Partidos!$E$4:$E$107,MATCH($A116,Partidos!$A$4:$A$107,0)),"")</f>
        <v/>
      </c>
      <c r="D116" s="26" t="inlineStr">
        <is>
          <t>Papá</t>
        </is>
      </c>
      <c r="E116" s="19">
        <f>IFERROR(INDEX(Papá!F$4:F$107,MATCH($A116,Papá!$A$4:$A$107,0)),"")</f>
        <v/>
      </c>
      <c r="F116" s="19">
        <f>IFERROR(INDEX(Papá!G$4:G$107,MATCH($A116,Papá!$A$4:$A$107,0)),"")</f>
        <v/>
      </c>
      <c r="G116" s="16">
        <f>IFERROR(IF(INDEX(Partidos!$H$4:$H$107,MATCH($A116,Partidos!$A$4:$A$107,0))&lt;&gt;"Finalizado","",IF(OR(NOT(ISNUMBER($E116)),NOT(ISNUMBER($F116))),"",IF(INDEX(Partidos!$J$4:$J$107,MATCH($A116,Partidos!$A$4:$A$107,0))="Grupos",IF(AND($E116=INDEX(Partidos!$F$4:$F$107,MATCH($A116,Partidos!$A$4:$A$107,0)),$F116=INDEX(Partidos!$G$4:$G$107,MATCH($A116,Partidos!$A$4:$A$107,0))),Puntuacion!$B$4,IF(($E116-$F116)=(INDEX(Partidos!$F$4:$F$107,MATCH($A116,Partidos!$A$4:$A$107,0))-INDEX(Partidos!$G$4:$G$107,MATCH($A116,Partidos!$A$4:$A$107,0))),Puntuacion!$B$5,IF(OR(AND($E116&gt;$F116,INDEX(Partidos!$F$4:$F$107,MATCH($A116,Partidos!$A$4:$A$107,0))&gt;INDEX(Partidos!$G$4:$G$107,MATCH($A116,Partidos!$A$4:$A$107,0))),AND($E116=$F116,INDEX(Partidos!$F$4:$F$107,MATCH($A116,Partidos!$A$4:$A$107,0))=INDEX(Partidos!$G$4:$G$107,MATCH($A116,Partidos!$A$4:$A$107,0))),AND($E116&lt;$F116,INDEX(Partidos!$F$4:$F$107,MATCH($A116,Partidos!$A$4:$A$107,0))&lt;INDEX(Partidos!$G$4:$G$107,MATCH($A116,Partidos!$A$4:$A$107,0)))),Puntuacion!$B$6,0))),IF(AND($E116=INDEX(Partidos!$F$4:$F$107,MATCH($A116,Partidos!$A$4:$A$107,0)),$F116=INDEX(Partidos!$G$4:$G$107,MATCH($A116,Partidos!$A$4:$A$107,0))),Puntuacion!$B$9,IF(($E116-$F116)=(INDEX(Partidos!$F$4:$F$107,MATCH($A116,Partidos!$A$4:$A$107,0))-INDEX(Partidos!$G$4:$G$107,MATCH($A116,Partidos!$A$4:$A$107,0))),Puntuacion!$B$10,IF(AND($H116&lt;&gt;"",$H116=INDEX(Partidos!$K$4:$K$107,MATCH($A116,Partidos!$A$4:$A$107,0))),Puntuacion!$B$11,0)))))),"")</f>
        <v/>
      </c>
      <c r="H116" s="19">
        <f>IFERROR(INDEX(Papá!H$4:H$107,MATCH($A116,Papá!$A$4:$A$107,0)),"")</f>
        <v/>
      </c>
      <c r="I116" s="19">
        <f>IFERROR(INDEX(Partidos!$J$4:$J$107,MATCH($A116,Partidos!$A$4:$A$107,0)),"")</f>
        <v/>
      </c>
      <c r="J116" s="16">
        <f>IF(AND(INDEX(Partidos!$J$4:$J$107,MATCH($A116,Partidos!$A$4:$A$107,0))&lt;&gt;"Grupos",INDEX(Partidos!$H$4:$H$107,MATCH($A116,Partidos!$A$4:$A$107,0))="Finalizado",$H116&lt;&gt;"",$H116=INDEX(Partidos!$K$4:$K$107,MATCH($A116,Partidos!$A$4:$A$107,0))),1,0)</f>
        <v/>
      </c>
    </row>
    <row r="117">
      <c r="A117" s="24" t="n">
        <v>38</v>
      </c>
      <c r="B117" s="19">
        <f>IFERROR(INDEX(Partidos!$D$4:$D$107,MATCH($A117,Partidos!$A$4:$A$107,0)),"")</f>
        <v/>
      </c>
      <c r="C117" s="19">
        <f>IFERROR(INDEX(Partidos!$E$4:$E$107,MATCH($A117,Partidos!$A$4:$A$107,0)),"")</f>
        <v/>
      </c>
      <c r="D117" s="24" t="inlineStr">
        <is>
          <t>Diego</t>
        </is>
      </c>
      <c r="E117" s="19">
        <f>IFERROR(INDEX(Diego!F$4:F$107,MATCH($A117,Diego!$A$4:$A$107,0)),"")</f>
        <v/>
      </c>
      <c r="F117" s="19">
        <f>IFERROR(INDEX(Diego!G$4:G$107,MATCH($A117,Diego!$A$4:$A$107,0)),"")</f>
        <v/>
      </c>
      <c r="G117" s="16">
        <f>IFERROR(IF(INDEX(Partidos!$H$4:$H$107,MATCH($A117,Partidos!$A$4:$A$107,0))&lt;&gt;"Finalizado","",IF(OR(NOT(ISNUMBER($E117)),NOT(ISNUMBER($F117))),"",IF(INDEX(Partidos!$J$4:$J$107,MATCH($A117,Partidos!$A$4:$A$107,0))="Grupos",IF(AND($E117=INDEX(Partidos!$F$4:$F$107,MATCH($A117,Partidos!$A$4:$A$107,0)),$F117=INDEX(Partidos!$G$4:$G$107,MATCH($A117,Partidos!$A$4:$A$107,0))),Puntuacion!$B$4,IF(($E117-$F117)=(INDEX(Partidos!$F$4:$F$107,MATCH($A117,Partidos!$A$4:$A$107,0))-INDEX(Partidos!$G$4:$G$107,MATCH($A117,Partidos!$A$4:$A$107,0))),Puntuacion!$B$5,IF(OR(AND($E117&gt;$F117,INDEX(Partidos!$F$4:$F$107,MATCH($A117,Partidos!$A$4:$A$107,0))&gt;INDEX(Partidos!$G$4:$G$107,MATCH($A117,Partidos!$A$4:$A$107,0))),AND($E117=$F117,INDEX(Partidos!$F$4:$F$107,MATCH($A117,Partidos!$A$4:$A$107,0))=INDEX(Partidos!$G$4:$G$107,MATCH($A117,Partidos!$A$4:$A$107,0))),AND($E117&lt;$F117,INDEX(Partidos!$F$4:$F$107,MATCH($A117,Partidos!$A$4:$A$107,0))&lt;INDEX(Partidos!$G$4:$G$107,MATCH($A117,Partidos!$A$4:$A$107,0)))),Puntuacion!$B$6,0))),IF(AND($E117=INDEX(Partidos!$F$4:$F$107,MATCH($A117,Partidos!$A$4:$A$107,0)),$F117=INDEX(Partidos!$G$4:$G$107,MATCH($A117,Partidos!$A$4:$A$107,0))),Puntuacion!$B$9,IF(($E117-$F117)=(INDEX(Partidos!$F$4:$F$107,MATCH($A117,Partidos!$A$4:$A$107,0))-INDEX(Partidos!$G$4:$G$107,MATCH($A117,Partidos!$A$4:$A$107,0))),Puntuacion!$B$10,IF(AND($H117&lt;&gt;"",$H117=INDEX(Partidos!$K$4:$K$107,MATCH($A117,Partidos!$A$4:$A$107,0))),Puntuacion!$B$11,0)))))),"")</f>
        <v/>
      </c>
      <c r="H117" s="19">
        <f>IFERROR(INDEX(Diego!H$4:H$107,MATCH($A117,Diego!$A$4:$A$107,0)),"")</f>
        <v/>
      </c>
      <c r="I117" s="19">
        <f>IFERROR(INDEX(Partidos!$J$4:$J$107,MATCH($A117,Partidos!$A$4:$A$107,0)),"")</f>
        <v/>
      </c>
      <c r="J117" s="16">
        <f>IF(AND(INDEX(Partidos!$J$4:$J$107,MATCH($A117,Partidos!$A$4:$A$107,0))&lt;&gt;"Grupos",INDEX(Partidos!$H$4:$H$107,MATCH($A117,Partidos!$A$4:$A$107,0))="Finalizado",$H117&lt;&gt;"",$H117=INDEX(Partidos!$K$4:$K$107,MATCH($A117,Partidos!$A$4:$A$107,0))),1,0)</f>
        <v/>
      </c>
    </row>
    <row r="118">
      <c r="A118" s="26" t="n">
        <v>39</v>
      </c>
      <c r="B118" s="19">
        <f>IFERROR(INDEX(Partidos!$D$4:$D$107,MATCH($A118,Partidos!$A$4:$A$107,0)),"")</f>
        <v/>
      </c>
      <c r="C118" s="19">
        <f>IFERROR(INDEX(Partidos!$E$4:$E$107,MATCH($A118,Partidos!$A$4:$A$107,0)),"")</f>
        <v/>
      </c>
      <c r="D118" s="26" t="inlineStr">
        <is>
          <t>Álvaro</t>
        </is>
      </c>
      <c r="E118" s="19">
        <f>IFERROR(INDEX(Álvaro!F$4:F$107,MATCH($A118,Álvaro!$A$4:$A$107,0)),"")</f>
        <v/>
      </c>
      <c r="F118" s="19">
        <f>IFERROR(INDEX(Álvaro!G$4:G$107,MATCH($A118,Álvaro!$A$4:$A$107,0)),"")</f>
        <v/>
      </c>
      <c r="G118" s="16">
        <f>IFERROR(IF(INDEX(Partidos!$H$4:$H$107,MATCH($A118,Partidos!$A$4:$A$107,0))&lt;&gt;"Finalizado","",IF(OR(NOT(ISNUMBER($E118)),NOT(ISNUMBER($F118))),"",IF(INDEX(Partidos!$J$4:$J$107,MATCH($A118,Partidos!$A$4:$A$107,0))="Grupos",IF(AND($E118=INDEX(Partidos!$F$4:$F$107,MATCH($A118,Partidos!$A$4:$A$107,0)),$F118=INDEX(Partidos!$G$4:$G$107,MATCH($A118,Partidos!$A$4:$A$107,0))),Puntuacion!$B$4,IF(($E118-$F118)=(INDEX(Partidos!$F$4:$F$107,MATCH($A118,Partidos!$A$4:$A$107,0))-INDEX(Partidos!$G$4:$G$107,MATCH($A118,Partidos!$A$4:$A$107,0))),Puntuacion!$B$5,IF(OR(AND($E118&gt;$F118,INDEX(Partidos!$F$4:$F$107,MATCH($A118,Partidos!$A$4:$A$107,0))&gt;INDEX(Partidos!$G$4:$G$107,MATCH($A118,Partidos!$A$4:$A$107,0))),AND($E118=$F118,INDEX(Partidos!$F$4:$F$107,MATCH($A118,Partidos!$A$4:$A$107,0))=INDEX(Partidos!$G$4:$G$107,MATCH($A118,Partidos!$A$4:$A$107,0))),AND($E118&lt;$F118,INDEX(Partidos!$F$4:$F$107,MATCH($A118,Partidos!$A$4:$A$107,0))&lt;INDEX(Partidos!$G$4:$G$107,MATCH($A118,Partidos!$A$4:$A$107,0)))),Puntuacion!$B$6,0))),IF(AND($E118=INDEX(Partidos!$F$4:$F$107,MATCH($A118,Partidos!$A$4:$A$107,0)),$F118=INDEX(Partidos!$G$4:$G$107,MATCH($A118,Partidos!$A$4:$A$107,0))),Puntuacion!$B$9,IF(($E118-$F118)=(INDEX(Partidos!$F$4:$F$107,MATCH($A118,Partidos!$A$4:$A$107,0))-INDEX(Partidos!$G$4:$G$107,MATCH($A118,Partidos!$A$4:$A$107,0))),Puntuacion!$B$10,IF(AND($H118&lt;&gt;"",$H118=INDEX(Partidos!$K$4:$K$107,MATCH($A118,Partidos!$A$4:$A$107,0))),Puntuacion!$B$11,0)))))),"")</f>
        <v/>
      </c>
      <c r="H118" s="19">
        <f>IFERROR(INDEX(Álvaro!H$4:H$107,MATCH($A118,Álvaro!$A$4:$A$107,0)),"")</f>
        <v/>
      </c>
      <c r="I118" s="19">
        <f>IFERROR(INDEX(Partidos!$J$4:$J$107,MATCH($A118,Partidos!$A$4:$A$107,0)),"")</f>
        <v/>
      </c>
      <c r="J118" s="16">
        <f>IF(AND(INDEX(Partidos!$J$4:$J$107,MATCH($A118,Partidos!$A$4:$A$107,0))&lt;&gt;"Grupos",INDEX(Partidos!$H$4:$H$107,MATCH($A118,Partidos!$A$4:$A$107,0))="Finalizado",$H118&lt;&gt;"",$H118=INDEX(Partidos!$K$4:$K$107,MATCH($A118,Partidos!$A$4:$A$107,0))),1,0)</f>
        <v/>
      </c>
    </row>
    <row r="119">
      <c r="A119" s="24" t="n">
        <v>39</v>
      </c>
      <c r="B119" s="19">
        <f>IFERROR(INDEX(Partidos!$D$4:$D$107,MATCH($A119,Partidos!$A$4:$A$107,0)),"")</f>
        <v/>
      </c>
      <c r="C119" s="19">
        <f>IFERROR(INDEX(Partidos!$E$4:$E$107,MATCH($A119,Partidos!$A$4:$A$107,0)),"")</f>
        <v/>
      </c>
      <c r="D119" s="24" t="inlineStr">
        <is>
          <t>Papá</t>
        </is>
      </c>
      <c r="E119" s="19">
        <f>IFERROR(INDEX(Papá!F$4:F$107,MATCH($A119,Papá!$A$4:$A$107,0)),"")</f>
        <v/>
      </c>
      <c r="F119" s="19">
        <f>IFERROR(INDEX(Papá!G$4:G$107,MATCH($A119,Papá!$A$4:$A$107,0)),"")</f>
        <v/>
      </c>
      <c r="G119" s="16">
        <f>IFERROR(IF(INDEX(Partidos!$H$4:$H$107,MATCH($A119,Partidos!$A$4:$A$107,0))&lt;&gt;"Finalizado","",IF(OR(NOT(ISNUMBER($E119)),NOT(ISNUMBER($F119))),"",IF(INDEX(Partidos!$J$4:$J$107,MATCH($A119,Partidos!$A$4:$A$107,0))="Grupos",IF(AND($E119=INDEX(Partidos!$F$4:$F$107,MATCH($A119,Partidos!$A$4:$A$107,0)),$F119=INDEX(Partidos!$G$4:$G$107,MATCH($A119,Partidos!$A$4:$A$107,0))),Puntuacion!$B$4,IF(($E119-$F119)=(INDEX(Partidos!$F$4:$F$107,MATCH($A119,Partidos!$A$4:$A$107,0))-INDEX(Partidos!$G$4:$G$107,MATCH($A119,Partidos!$A$4:$A$107,0))),Puntuacion!$B$5,IF(OR(AND($E119&gt;$F119,INDEX(Partidos!$F$4:$F$107,MATCH($A119,Partidos!$A$4:$A$107,0))&gt;INDEX(Partidos!$G$4:$G$107,MATCH($A119,Partidos!$A$4:$A$107,0))),AND($E119=$F119,INDEX(Partidos!$F$4:$F$107,MATCH($A119,Partidos!$A$4:$A$107,0))=INDEX(Partidos!$G$4:$G$107,MATCH($A119,Partidos!$A$4:$A$107,0))),AND($E119&lt;$F119,INDEX(Partidos!$F$4:$F$107,MATCH($A119,Partidos!$A$4:$A$107,0))&lt;INDEX(Partidos!$G$4:$G$107,MATCH($A119,Partidos!$A$4:$A$107,0)))),Puntuacion!$B$6,0))),IF(AND($E119=INDEX(Partidos!$F$4:$F$107,MATCH($A119,Partidos!$A$4:$A$107,0)),$F119=INDEX(Partidos!$G$4:$G$107,MATCH($A119,Partidos!$A$4:$A$107,0))),Puntuacion!$B$9,IF(($E119-$F119)=(INDEX(Partidos!$F$4:$F$107,MATCH($A119,Partidos!$A$4:$A$107,0))-INDEX(Partidos!$G$4:$G$107,MATCH($A119,Partidos!$A$4:$A$107,0))),Puntuacion!$B$10,IF(AND($H119&lt;&gt;"",$H119=INDEX(Partidos!$K$4:$K$107,MATCH($A119,Partidos!$A$4:$A$107,0))),Puntuacion!$B$11,0)))))),"")</f>
        <v/>
      </c>
      <c r="H119" s="19">
        <f>IFERROR(INDEX(Papá!H$4:H$107,MATCH($A119,Papá!$A$4:$A$107,0)),"")</f>
        <v/>
      </c>
      <c r="I119" s="19">
        <f>IFERROR(INDEX(Partidos!$J$4:$J$107,MATCH($A119,Partidos!$A$4:$A$107,0)),"")</f>
        <v/>
      </c>
      <c r="J119" s="16">
        <f>IF(AND(INDEX(Partidos!$J$4:$J$107,MATCH($A119,Partidos!$A$4:$A$107,0))&lt;&gt;"Grupos",INDEX(Partidos!$H$4:$H$107,MATCH($A119,Partidos!$A$4:$A$107,0))="Finalizado",$H119&lt;&gt;"",$H119=INDEX(Partidos!$K$4:$K$107,MATCH($A119,Partidos!$A$4:$A$107,0))),1,0)</f>
        <v/>
      </c>
    </row>
    <row r="120">
      <c r="A120" s="26" t="n">
        <v>39</v>
      </c>
      <c r="B120" s="19">
        <f>IFERROR(INDEX(Partidos!$D$4:$D$107,MATCH($A120,Partidos!$A$4:$A$107,0)),"")</f>
        <v/>
      </c>
      <c r="C120" s="19">
        <f>IFERROR(INDEX(Partidos!$E$4:$E$107,MATCH($A120,Partidos!$A$4:$A$107,0)),"")</f>
        <v/>
      </c>
      <c r="D120" s="26" t="inlineStr">
        <is>
          <t>Diego</t>
        </is>
      </c>
      <c r="E120" s="19">
        <f>IFERROR(INDEX(Diego!F$4:F$107,MATCH($A120,Diego!$A$4:$A$107,0)),"")</f>
        <v/>
      </c>
      <c r="F120" s="19">
        <f>IFERROR(INDEX(Diego!G$4:G$107,MATCH($A120,Diego!$A$4:$A$107,0)),"")</f>
        <v/>
      </c>
      <c r="G120" s="16">
        <f>IFERROR(IF(INDEX(Partidos!$H$4:$H$107,MATCH($A120,Partidos!$A$4:$A$107,0))&lt;&gt;"Finalizado","",IF(OR(NOT(ISNUMBER($E120)),NOT(ISNUMBER($F120))),"",IF(INDEX(Partidos!$J$4:$J$107,MATCH($A120,Partidos!$A$4:$A$107,0))="Grupos",IF(AND($E120=INDEX(Partidos!$F$4:$F$107,MATCH($A120,Partidos!$A$4:$A$107,0)),$F120=INDEX(Partidos!$G$4:$G$107,MATCH($A120,Partidos!$A$4:$A$107,0))),Puntuacion!$B$4,IF(($E120-$F120)=(INDEX(Partidos!$F$4:$F$107,MATCH($A120,Partidos!$A$4:$A$107,0))-INDEX(Partidos!$G$4:$G$107,MATCH($A120,Partidos!$A$4:$A$107,0))),Puntuacion!$B$5,IF(OR(AND($E120&gt;$F120,INDEX(Partidos!$F$4:$F$107,MATCH($A120,Partidos!$A$4:$A$107,0))&gt;INDEX(Partidos!$G$4:$G$107,MATCH($A120,Partidos!$A$4:$A$107,0))),AND($E120=$F120,INDEX(Partidos!$F$4:$F$107,MATCH($A120,Partidos!$A$4:$A$107,0))=INDEX(Partidos!$G$4:$G$107,MATCH($A120,Partidos!$A$4:$A$107,0))),AND($E120&lt;$F120,INDEX(Partidos!$F$4:$F$107,MATCH($A120,Partidos!$A$4:$A$107,0))&lt;INDEX(Partidos!$G$4:$G$107,MATCH($A120,Partidos!$A$4:$A$107,0)))),Puntuacion!$B$6,0))),IF(AND($E120=INDEX(Partidos!$F$4:$F$107,MATCH($A120,Partidos!$A$4:$A$107,0)),$F120=INDEX(Partidos!$G$4:$G$107,MATCH($A120,Partidos!$A$4:$A$107,0))),Puntuacion!$B$9,IF(($E120-$F120)=(INDEX(Partidos!$F$4:$F$107,MATCH($A120,Partidos!$A$4:$A$107,0))-INDEX(Partidos!$G$4:$G$107,MATCH($A120,Partidos!$A$4:$A$107,0))),Puntuacion!$B$10,IF(AND($H120&lt;&gt;"",$H120=INDEX(Partidos!$K$4:$K$107,MATCH($A120,Partidos!$A$4:$A$107,0))),Puntuacion!$B$11,0)))))),"")</f>
        <v/>
      </c>
      <c r="H120" s="19">
        <f>IFERROR(INDEX(Diego!H$4:H$107,MATCH($A120,Diego!$A$4:$A$107,0)),"")</f>
        <v/>
      </c>
      <c r="I120" s="19">
        <f>IFERROR(INDEX(Partidos!$J$4:$J$107,MATCH($A120,Partidos!$A$4:$A$107,0)),"")</f>
        <v/>
      </c>
      <c r="J120" s="16">
        <f>IF(AND(INDEX(Partidos!$J$4:$J$107,MATCH($A120,Partidos!$A$4:$A$107,0))&lt;&gt;"Grupos",INDEX(Partidos!$H$4:$H$107,MATCH($A120,Partidos!$A$4:$A$107,0))="Finalizado",$H120&lt;&gt;"",$H120=INDEX(Partidos!$K$4:$K$107,MATCH($A120,Partidos!$A$4:$A$107,0))),1,0)</f>
        <v/>
      </c>
    </row>
    <row r="121">
      <c r="A121" s="24" t="n">
        <v>40</v>
      </c>
      <c r="B121" s="19">
        <f>IFERROR(INDEX(Partidos!$D$4:$D$107,MATCH($A121,Partidos!$A$4:$A$107,0)),"")</f>
        <v/>
      </c>
      <c r="C121" s="19">
        <f>IFERROR(INDEX(Partidos!$E$4:$E$107,MATCH($A121,Partidos!$A$4:$A$107,0)),"")</f>
        <v/>
      </c>
      <c r="D121" s="24" t="inlineStr">
        <is>
          <t>Álvaro</t>
        </is>
      </c>
      <c r="E121" s="19">
        <f>IFERROR(INDEX(Álvaro!F$4:F$107,MATCH($A121,Álvaro!$A$4:$A$107,0)),"")</f>
        <v/>
      </c>
      <c r="F121" s="19">
        <f>IFERROR(INDEX(Álvaro!G$4:G$107,MATCH($A121,Álvaro!$A$4:$A$107,0)),"")</f>
        <v/>
      </c>
      <c r="G121" s="16">
        <f>IFERROR(IF(INDEX(Partidos!$H$4:$H$107,MATCH($A121,Partidos!$A$4:$A$107,0))&lt;&gt;"Finalizado","",IF(OR(NOT(ISNUMBER($E121)),NOT(ISNUMBER($F121))),"",IF(INDEX(Partidos!$J$4:$J$107,MATCH($A121,Partidos!$A$4:$A$107,0))="Grupos",IF(AND($E121=INDEX(Partidos!$F$4:$F$107,MATCH($A121,Partidos!$A$4:$A$107,0)),$F121=INDEX(Partidos!$G$4:$G$107,MATCH($A121,Partidos!$A$4:$A$107,0))),Puntuacion!$B$4,IF(($E121-$F121)=(INDEX(Partidos!$F$4:$F$107,MATCH($A121,Partidos!$A$4:$A$107,0))-INDEX(Partidos!$G$4:$G$107,MATCH($A121,Partidos!$A$4:$A$107,0))),Puntuacion!$B$5,IF(OR(AND($E121&gt;$F121,INDEX(Partidos!$F$4:$F$107,MATCH($A121,Partidos!$A$4:$A$107,0))&gt;INDEX(Partidos!$G$4:$G$107,MATCH($A121,Partidos!$A$4:$A$107,0))),AND($E121=$F121,INDEX(Partidos!$F$4:$F$107,MATCH($A121,Partidos!$A$4:$A$107,0))=INDEX(Partidos!$G$4:$G$107,MATCH($A121,Partidos!$A$4:$A$107,0))),AND($E121&lt;$F121,INDEX(Partidos!$F$4:$F$107,MATCH($A121,Partidos!$A$4:$A$107,0))&lt;INDEX(Partidos!$G$4:$G$107,MATCH($A121,Partidos!$A$4:$A$107,0)))),Puntuacion!$B$6,0))),IF(AND($E121=INDEX(Partidos!$F$4:$F$107,MATCH($A121,Partidos!$A$4:$A$107,0)),$F121=INDEX(Partidos!$G$4:$G$107,MATCH($A121,Partidos!$A$4:$A$107,0))),Puntuacion!$B$9,IF(($E121-$F121)=(INDEX(Partidos!$F$4:$F$107,MATCH($A121,Partidos!$A$4:$A$107,0))-INDEX(Partidos!$G$4:$G$107,MATCH($A121,Partidos!$A$4:$A$107,0))),Puntuacion!$B$10,IF(AND($H121&lt;&gt;"",$H121=INDEX(Partidos!$K$4:$K$107,MATCH($A121,Partidos!$A$4:$A$107,0))),Puntuacion!$B$11,0)))))),"")</f>
        <v/>
      </c>
      <c r="H121" s="19">
        <f>IFERROR(INDEX(Álvaro!H$4:H$107,MATCH($A121,Álvaro!$A$4:$A$107,0)),"")</f>
        <v/>
      </c>
      <c r="I121" s="19">
        <f>IFERROR(INDEX(Partidos!$J$4:$J$107,MATCH($A121,Partidos!$A$4:$A$107,0)),"")</f>
        <v/>
      </c>
      <c r="J121" s="16">
        <f>IF(AND(INDEX(Partidos!$J$4:$J$107,MATCH($A121,Partidos!$A$4:$A$107,0))&lt;&gt;"Grupos",INDEX(Partidos!$H$4:$H$107,MATCH($A121,Partidos!$A$4:$A$107,0))="Finalizado",$H121&lt;&gt;"",$H121=INDEX(Partidos!$K$4:$K$107,MATCH($A121,Partidos!$A$4:$A$107,0))),1,0)</f>
        <v/>
      </c>
    </row>
    <row r="122">
      <c r="A122" s="26" t="n">
        <v>40</v>
      </c>
      <c r="B122" s="19">
        <f>IFERROR(INDEX(Partidos!$D$4:$D$107,MATCH($A122,Partidos!$A$4:$A$107,0)),"")</f>
        <v/>
      </c>
      <c r="C122" s="19">
        <f>IFERROR(INDEX(Partidos!$E$4:$E$107,MATCH($A122,Partidos!$A$4:$A$107,0)),"")</f>
        <v/>
      </c>
      <c r="D122" s="26" t="inlineStr">
        <is>
          <t>Papá</t>
        </is>
      </c>
      <c r="E122" s="19">
        <f>IFERROR(INDEX(Papá!F$4:F$107,MATCH($A122,Papá!$A$4:$A$107,0)),"")</f>
        <v/>
      </c>
      <c r="F122" s="19">
        <f>IFERROR(INDEX(Papá!G$4:G$107,MATCH($A122,Papá!$A$4:$A$107,0)),"")</f>
        <v/>
      </c>
      <c r="G122" s="16">
        <f>IFERROR(IF(INDEX(Partidos!$H$4:$H$107,MATCH($A122,Partidos!$A$4:$A$107,0))&lt;&gt;"Finalizado","",IF(OR(NOT(ISNUMBER($E122)),NOT(ISNUMBER($F122))),"",IF(INDEX(Partidos!$J$4:$J$107,MATCH($A122,Partidos!$A$4:$A$107,0))="Grupos",IF(AND($E122=INDEX(Partidos!$F$4:$F$107,MATCH($A122,Partidos!$A$4:$A$107,0)),$F122=INDEX(Partidos!$G$4:$G$107,MATCH($A122,Partidos!$A$4:$A$107,0))),Puntuacion!$B$4,IF(($E122-$F122)=(INDEX(Partidos!$F$4:$F$107,MATCH($A122,Partidos!$A$4:$A$107,0))-INDEX(Partidos!$G$4:$G$107,MATCH($A122,Partidos!$A$4:$A$107,0))),Puntuacion!$B$5,IF(OR(AND($E122&gt;$F122,INDEX(Partidos!$F$4:$F$107,MATCH($A122,Partidos!$A$4:$A$107,0))&gt;INDEX(Partidos!$G$4:$G$107,MATCH($A122,Partidos!$A$4:$A$107,0))),AND($E122=$F122,INDEX(Partidos!$F$4:$F$107,MATCH($A122,Partidos!$A$4:$A$107,0))=INDEX(Partidos!$G$4:$G$107,MATCH($A122,Partidos!$A$4:$A$107,0))),AND($E122&lt;$F122,INDEX(Partidos!$F$4:$F$107,MATCH($A122,Partidos!$A$4:$A$107,0))&lt;INDEX(Partidos!$G$4:$G$107,MATCH($A122,Partidos!$A$4:$A$107,0)))),Puntuacion!$B$6,0))),IF(AND($E122=INDEX(Partidos!$F$4:$F$107,MATCH($A122,Partidos!$A$4:$A$107,0)),$F122=INDEX(Partidos!$G$4:$G$107,MATCH($A122,Partidos!$A$4:$A$107,0))),Puntuacion!$B$9,IF(($E122-$F122)=(INDEX(Partidos!$F$4:$F$107,MATCH($A122,Partidos!$A$4:$A$107,0))-INDEX(Partidos!$G$4:$G$107,MATCH($A122,Partidos!$A$4:$A$107,0))),Puntuacion!$B$10,IF(AND($H122&lt;&gt;"",$H122=INDEX(Partidos!$K$4:$K$107,MATCH($A122,Partidos!$A$4:$A$107,0))),Puntuacion!$B$11,0)))))),"")</f>
        <v/>
      </c>
      <c r="H122" s="19">
        <f>IFERROR(INDEX(Papá!H$4:H$107,MATCH($A122,Papá!$A$4:$A$107,0)),"")</f>
        <v/>
      </c>
      <c r="I122" s="19">
        <f>IFERROR(INDEX(Partidos!$J$4:$J$107,MATCH($A122,Partidos!$A$4:$A$107,0)),"")</f>
        <v/>
      </c>
      <c r="J122" s="16">
        <f>IF(AND(INDEX(Partidos!$J$4:$J$107,MATCH($A122,Partidos!$A$4:$A$107,0))&lt;&gt;"Grupos",INDEX(Partidos!$H$4:$H$107,MATCH($A122,Partidos!$A$4:$A$107,0))="Finalizado",$H122&lt;&gt;"",$H122=INDEX(Partidos!$K$4:$K$107,MATCH($A122,Partidos!$A$4:$A$107,0))),1,0)</f>
        <v/>
      </c>
    </row>
    <row r="123">
      <c r="A123" s="24" t="n">
        <v>40</v>
      </c>
      <c r="B123" s="19">
        <f>IFERROR(INDEX(Partidos!$D$4:$D$107,MATCH($A123,Partidos!$A$4:$A$107,0)),"")</f>
        <v/>
      </c>
      <c r="C123" s="19">
        <f>IFERROR(INDEX(Partidos!$E$4:$E$107,MATCH($A123,Partidos!$A$4:$A$107,0)),"")</f>
        <v/>
      </c>
      <c r="D123" s="24" t="inlineStr">
        <is>
          <t>Diego</t>
        </is>
      </c>
      <c r="E123" s="19">
        <f>IFERROR(INDEX(Diego!F$4:F$107,MATCH($A123,Diego!$A$4:$A$107,0)),"")</f>
        <v/>
      </c>
      <c r="F123" s="19">
        <f>IFERROR(INDEX(Diego!G$4:G$107,MATCH($A123,Diego!$A$4:$A$107,0)),"")</f>
        <v/>
      </c>
      <c r="G123" s="16">
        <f>IFERROR(IF(INDEX(Partidos!$H$4:$H$107,MATCH($A123,Partidos!$A$4:$A$107,0))&lt;&gt;"Finalizado","",IF(OR(NOT(ISNUMBER($E123)),NOT(ISNUMBER($F123))),"",IF(INDEX(Partidos!$J$4:$J$107,MATCH($A123,Partidos!$A$4:$A$107,0))="Grupos",IF(AND($E123=INDEX(Partidos!$F$4:$F$107,MATCH($A123,Partidos!$A$4:$A$107,0)),$F123=INDEX(Partidos!$G$4:$G$107,MATCH($A123,Partidos!$A$4:$A$107,0))),Puntuacion!$B$4,IF(($E123-$F123)=(INDEX(Partidos!$F$4:$F$107,MATCH($A123,Partidos!$A$4:$A$107,0))-INDEX(Partidos!$G$4:$G$107,MATCH($A123,Partidos!$A$4:$A$107,0))),Puntuacion!$B$5,IF(OR(AND($E123&gt;$F123,INDEX(Partidos!$F$4:$F$107,MATCH($A123,Partidos!$A$4:$A$107,0))&gt;INDEX(Partidos!$G$4:$G$107,MATCH($A123,Partidos!$A$4:$A$107,0))),AND($E123=$F123,INDEX(Partidos!$F$4:$F$107,MATCH($A123,Partidos!$A$4:$A$107,0))=INDEX(Partidos!$G$4:$G$107,MATCH($A123,Partidos!$A$4:$A$107,0))),AND($E123&lt;$F123,INDEX(Partidos!$F$4:$F$107,MATCH($A123,Partidos!$A$4:$A$107,0))&lt;INDEX(Partidos!$G$4:$G$107,MATCH($A123,Partidos!$A$4:$A$107,0)))),Puntuacion!$B$6,0))),IF(AND($E123=INDEX(Partidos!$F$4:$F$107,MATCH($A123,Partidos!$A$4:$A$107,0)),$F123=INDEX(Partidos!$G$4:$G$107,MATCH($A123,Partidos!$A$4:$A$107,0))),Puntuacion!$B$9,IF(($E123-$F123)=(INDEX(Partidos!$F$4:$F$107,MATCH($A123,Partidos!$A$4:$A$107,0))-INDEX(Partidos!$G$4:$G$107,MATCH($A123,Partidos!$A$4:$A$107,0))),Puntuacion!$B$10,IF(AND($H123&lt;&gt;"",$H123=INDEX(Partidos!$K$4:$K$107,MATCH($A123,Partidos!$A$4:$A$107,0))),Puntuacion!$B$11,0)))))),"")</f>
        <v/>
      </c>
      <c r="H123" s="19">
        <f>IFERROR(INDEX(Diego!H$4:H$107,MATCH($A123,Diego!$A$4:$A$107,0)),"")</f>
        <v/>
      </c>
      <c r="I123" s="19">
        <f>IFERROR(INDEX(Partidos!$J$4:$J$107,MATCH($A123,Partidos!$A$4:$A$107,0)),"")</f>
        <v/>
      </c>
      <c r="J123" s="16">
        <f>IF(AND(INDEX(Partidos!$J$4:$J$107,MATCH($A123,Partidos!$A$4:$A$107,0))&lt;&gt;"Grupos",INDEX(Partidos!$H$4:$H$107,MATCH($A123,Partidos!$A$4:$A$107,0))="Finalizado",$H123&lt;&gt;"",$H123=INDEX(Partidos!$K$4:$K$107,MATCH($A123,Partidos!$A$4:$A$107,0))),1,0)</f>
        <v/>
      </c>
    </row>
    <row r="124">
      <c r="A124" s="26" t="n">
        <v>41</v>
      </c>
      <c r="B124" s="19">
        <f>IFERROR(INDEX(Partidos!$D$4:$D$107,MATCH($A124,Partidos!$A$4:$A$107,0)),"")</f>
        <v/>
      </c>
      <c r="C124" s="19">
        <f>IFERROR(INDEX(Partidos!$E$4:$E$107,MATCH($A124,Partidos!$A$4:$A$107,0)),"")</f>
        <v/>
      </c>
      <c r="D124" s="26" t="inlineStr">
        <is>
          <t>Álvaro</t>
        </is>
      </c>
      <c r="E124" s="19">
        <f>IFERROR(INDEX(Álvaro!F$4:F$107,MATCH($A124,Álvaro!$A$4:$A$107,0)),"")</f>
        <v/>
      </c>
      <c r="F124" s="19">
        <f>IFERROR(INDEX(Álvaro!G$4:G$107,MATCH($A124,Álvaro!$A$4:$A$107,0)),"")</f>
        <v/>
      </c>
      <c r="G124" s="16">
        <f>IFERROR(IF(INDEX(Partidos!$H$4:$H$107,MATCH($A124,Partidos!$A$4:$A$107,0))&lt;&gt;"Finalizado","",IF(OR(NOT(ISNUMBER($E124)),NOT(ISNUMBER($F124))),"",IF(INDEX(Partidos!$J$4:$J$107,MATCH($A124,Partidos!$A$4:$A$107,0))="Grupos",IF(AND($E124=INDEX(Partidos!$F$4:$F$107,MATCH($A124,Partidos!$A$4:$A$107,0)),$F124=INDEX(Partidos!$G$4:$G$107,MATCH($A124,Partidos!$A$4:$A$107,0))),Puntuacion!$B$4,IF(($E124-$F124)=(INDEX(Partidos!$F$4:$F$107,MATCH($A124,Partidos!$A$4:$A$107,0))-INDEX(Partidos!$G$4:$G$107,MATCH($A124,Partidos!$A$4:$A$107,0))),Puntuacion!$B$5,IF(OR(AND($E124&gt;$F124,INDEX(Partidos!$F$4:$F$107,MATCH($A124,Partidos!$A$4:$A$107,0))&gt;INDEX(Partidos!$G$4:$G$107,MATCH($A124,Partidos!$A$4:$A$107,0))),AND($E124=$F124,INDEX(Partidos!$F$4:$F$107,MATCH($A124,Partidos!$A$4:$A$107,0))=INDEX(Partidos!$G$4:$G$107,MATCH($A124,Partidos!$A$4:$A$107,0))),AND($E124&lt;$F124,INDEX(Partidos!$F$4:$F$107,MATCH($A124,Partidos!$A$4:$A$107,0))&lt;INDEX(Partidos!$G$4:$G$107,MATCH($A124,Partidos!$A$4:$A$107,0)))),Puntuacion!$B$6,0))),IF(AND($E124=INDEX(Partidos!$F$4:$F$107,MATCH($A124,Partidos!$A$4:$A$107,0)),$F124=INDEX(Partidos!$G$4:$G$107,MATCH($A124,Partidos!$A$4:$A$107,0))),Puntuacion!$B$9,IF(($E124-$F124)=(INDEX(Partidos!$F$4:$F$107,MATCH($A124,Partidos!$A$4:$A$107,0))-INDEX(Partidos!$G$4:$G$107,MATCH($A124,Partidos!$A$4:$A$107,0))),Puntuacion!$B$10,IF(AND($H124&lt;&gt;"",$H124=INDEX(Partidos!$K$4:$K$107,MATCH($A124,Partidos!$A$4:$A$107,0))),Puntuacion!$B$11,0)))))),"")</f>
        <v/>
      </c>
      <c r="H124" s="19">
        <f>IFERROR(INDEX(Álvaro!H$4:H$107,MATCH($A124,Álvaro!$A$4:$A$107,0)),"")</f>
        <v/>
      </c>
      <c r="I124" s="19">
        <f>IFERROR(INDEX(Partidos!$J$4:$J$107,MATCH($A124,Partidos!$A$4:$A$107,0)),"")</f>
        <v/>
      </c>
      <c r="J124" s="16">
        <f>IF(AND(INDEX(Partidos!$J$4:$J$107,MATCH($A124,Partidos!$A$4:$A$107,0))&lt;&gt;"Grupos",INDEX(Partidos!$H$4:$H$107,MATCH($A124,Partidos!$A$4:$A$107,0))="Finalizado",$H124&lt;&gt;"",$H124=INDEX(Partidos!$K$4:$K$107,MATCH($A124,Partidos!$A$4:$A$107,0))),1,0)</f>
        <v/>
      </c>
    </row>
    <row r="125">
      <c r="A125" s="24" t="n">
        <v>41</v>
      </c>
      <c r="B125" s="19">
        <f>IFERROR(INDEX(Partidos!$D$4:$D$107,MATCH($A125,Partidos!$A$4:$A$107,0)),"")</f>
        <v/>
      </c>
      <c r="C125" s="19">
        <f>IFERROR(INDEX(Partidos!$E$4:$E$107,MATCH($A125,Partidos!$A$4:$A$107,0)),"")</f>
        <v/>
      </c>
      <c r="D125" s="24" t="inlineStr">
        <is>
          <t>Papá</t>
        </is>
      </c>
      <c r="E125" s="19">
        <f>IFERROR(INDEX(Papá!F$4:F$107,MATCH($A125,Papá!$A$4:$A$107,0)),"")</f>
        <v/>
      </c>
      <c r="F125" s="19">
        <f>IFERROR(INDEX(Papá!G$4:G$107,MATCH($A125,Papá!$A$4:$A$107,0)),"")</f>
        <v/>
      </c>
      <c r="G125" s="16">
        <f>IFERROR(IF(INDEX(Partidos!$H$4:$H$107,MATCH($A125,Partidos!$A$4:$A$107,0))&lt;&gt;"Finalizado","",IF(OR(NOT(ISNUMBER($E125)),NOT(ISNUMBER($F125))),"",IF(INDEX(Partidos!$J$4:$J$107,MATCH($A125,Partidos!$A$4:$A$107,0))="Grupos",IF(AND($E125=INDEX(Partidos!$F$4:$F$107,MATCH($A125,Partidos!$A$4:$A$107,0)),$F125=INDEX(Partidos!$G$4:$G$107,MATCH($A125,Partidos!$A$4:$A$107,0))),Puntuacion!$B$4,IF(($E125-$F125)=(INDEX(Partidos!$F$4:$F$107,MATCH($A125,Partidos!$A$4:$A$107,0))-INDEX(Partidos!$G$4:$G$107,MATCH($A125,Partidos!$A$4:$A$107,0))),Puntuacion!$B$5,IF(OR(AND($E125&gt;$F125,INDEX(Partidos!$F$4:$F$107,MATCH($A125,Partidos!$A$4:$A$107,0))&gt;INDEX(Partidos!$G$4:$G$107,MATCH($A125,Partidos!$A$4:$A$107,0))),AND($E125=$F125,INDEX(Partidos!$F$4:$F$107,MATCH($A125,Partidos!$A$4:$A$107,0))=INDEX(Partidos!$G$4:$G$107,MATCH($A125,Partidos!$A$4:$A$107,0))),AND($E125&lt;$F125,INDEX(Partidos!$F$4:$F$107,MATCH($A125,Partidos!$A$4:$A$107,0))&lt;INDEX(Partidos!$G$4:$G$107,MATCH($A125,Partidos!$A$4:$A$107,0)))),Puntuacion!$B$6,0))),IF(AND($E125=INDEX(Partidos!$F$4:$F$107,MATCH($A125,Partidos!$A$4:$A$107,0)),$F125=INDEX(Partidos!$G$4:$G$107,MATCH($A125,Partidos!$A$4:$A$107,0))),Puntuacion!$B$9,IF(($E125-$F125)=(INDEX(Partidos!$F$4:$F$107,MATCH($A125,Partidos!$A$4:$A$107,0))-INDEX(Partidos!$G$4:$G$107,MATCH($A125,Partidos!$A$4:$A$107,0))),Puntuacion!$B$10,IF(AND($H125&lt;&gt;"",$H125=INDEX(Partidos!$K$4:$K$107,MATCH($A125,Partidos!$A$4:$A$107,0))),Puntuacion!$B$11,0)))))),"")</f>
        <v/>
      </c>
      <c r="H125" s="19">
        <f>IFERROR(INDEX(Papá!H$4:H$107,MATCH($A125,Papá!$A$4:$A$107,0)),"")</f>
        <v/>
      </c>
      <c r="I125" s="19">
        <f>IFERROR(INDEX(Partidos!$J$4:$J$107,MATCH($A125,Partidos!$A$4:$A$107,0)),"")</f>
        <v/>
      </c>
      <c r="J125" s="16">
        <f>IF(AND(INDEX(Partidos!$J$4:$J$107,MATCH($A125,Partidos!$A$4:$A$107,0))&lt;&gt;"Grupos",INDEX(Partidos!$H$4:$H$107,MATCH($A125,Partidos!$A$4:$A$107,0))="Finalizado",$H125&lt;&gt;"",$H125=INDEX(Partidos!$K$4:$K$107,MATCH($A125,Partidos!$A$4:$A$107,0))),1,0)</f>
        <v/>
      </c>
    </row>
    <row r="126">
      <c r="A126" s="26" t="n">
        <v>41</v>
      </c>
      <c r="B126" s="19">
        <f>IFERROR(INDEX(Partidos!$D$4:$D$107,MATCH($A126,Partidos!$A$4:$A$107,0)),"")</f>
        <v/>
      </c>
      <c r="C126" s="19">
        <f>IFERROR(INDEX(Partidos!$E$4:$E$107,MATCH($A126,Partidos!$A$4:$A$107,0)),"")</f>
        <v/>
      </c>
      <c r="D126" s="26" t="inlineStr">
        <is>
          <t>Diego</t>
        </is>
      </c>
      <c r="E126" s="19">
        <f>IFERROR(INDEX(Diego!F$4:F$107,MATCH($A126,Diego!$A$4:$A$107,0)),"")</f>
        <v/>
      </c>
      <c r="F126" s="19">
        <f>IFERROR(INDEX(Diego!G$4:G$107,MATCH($A126,Diego!$A$4:$A$107,0)),"")</f>
        <v/>
      </c>
      <c r="G126" s="16">
        <f>IFERROR(IF(INDEX(Partidos!$H$4:$H$107,MATCH($A126,Partidos!$A$4:$A$107,0))&lt;&gt;"Finalizado","",IF(OR(NOT(ISNUMBER($E126)),NOT(ISNUMBER($F126))),"",IF(INDEX(Partidos!$J$4:$J$107,MATCH($A126,Partidos!$A$4:$A$107,0))="Grupos",IF(AND($E126=INDEX(Partidos!$F$4:$F$107,MATCH($A126,Partidos!$A$4:$A$107,0)),$F126=INDEX(Partidos!$G$4:$G$107,MATCH($A126,Partidos!$A$4:$A$107,0))),Puntuacion!$B$4,IF(($E126-$F126)=(INDEX(Partidos!$F$4:$F$107,MATCH($A126,Partidos!$A$4:$A$107,0))-INDEX(Partidos!$G$4:$G$107,MATCH($A126,Partidos!$A$4:$A$107,0))),Puntuacion!$B$5,IF(OR(AND($E126&gt;$F126,INDEX(Partidos!$F$4:$F$107,MATCH($A126,Partidos!$A$4:$A$107,0))&gt;INDEX(Partidos!$G$4:$G$107,MATCH($A126,Partidos!$A$4:$A$107,0))),AND($E126=$F126,INDEX(Partidos!$F$4:$F$107,MATCH($A126,Partidos!$A$4:$A$107,0))=INDEX(Partidos!$G$4:$G$107,MATCH($A126,Partidos!$A$4:$A$107,0))),AND($E126&lt;$F126,INDEX(Partidos!$F$4:$F$107,MATCH($A126,Partidos!$A$4:$A$107,0))&lt;INDEX(Partidos!$G$4:$G$107,MATCH($A126,Partidos!$A$4:$A$107,0)))),Puntuacion!$B$6,0))),IF(AND($E126=INDEX(Partidos!$F$4:$F$107,MATCH($A126,Partidos!$A$4:$A$107,0)),$F126=INDEX(Partidos!$G$4:$G$107,MATCH($A126,Partidos!$A$4:$A$107,0))),Puntuacion!$B$9,IF(($E126-$F126)=(INDEX(Partidos!$F$4:$F$107,MATCH($A126,Partidos!$A$4:$A$107,0))-INDEX(Partidos!$G$4:$G$107,MATCH($A126,Partidos!$A$4:$A$107,0))),Puntuacion!$B$10,IF(AND($H126&lt;&gt;"",$H126=INDEX(Partidos!$K$4:$K$107,MATCH($A126,Partidos!$A$4:$A$107,0))),Puntuacion!$B$11,0)))))),"")</f>
        <v/>
      </c>
      <c r="H126" s="19">
        <f>IFERROR(INDEX(Diego!H$4:H$107,MATCH($A126,Diego!$A$4:$A$107,0)),"")</f>
        <v/>
      </c>
      <c r="I126" s="19">
        <f>IFERROR(INDEX(Partidos!$J$4:$J$107,MATCH($A126,Partidos!$A$4:$A$107,0)),"")</f>
        <v/>
      </c>
      <c r="J126" s="16">
        <f>IF(AND(INDEX(Partidos!$J$4:$J$107,MATCH($A126,Partidos!$A$4:$A$107,0))&lt;&gt;"Grupos",INDEX(Partidos!$H$4:$H$107,MATCH($A126,Partidos!$A$4:$A$107,0))="Finalizado",$H126&lt;&gt;"",$H126=INDEX(Partidos!$K$4:$K$107,MATCH($A126,Partidos!$A$4:$A$107,0))),1,0)</f>
        <v/>
      </c>
    </row>
    <row r="127">
      <c r="A127" s="24" t="n">
        <v>42</v>
      </c>
      <c r="B127" s="19">
        <f>IFERROR(INDEX(Partidos!$D$4:$D$107,MATCH($A127,Partidos!$A$4:$A$107,0)),"")</f>
        <v/>
      </c>
      <c r="C127" s="19">
        <f>IFERROR(INDEX(Partidos!$E$4:$E$107,MATCH($A127,Partidos!$A$4:$A$107,0)),"")</f>
        <v/>
      </c>
      <c r="D127" s="24" t="inlineStr">
        <is>
          <t>Álvaro</t>
        </is>
      </c>
      <c r="E127" s="19">
        <f>IFERROR(INDEX(Álvaro!F$4:F$107,MATCH($A127,Álvaro!$A$4:$A$107,0)),"")</f>
        <v/>
      </c>
      <c r="F127" s="19">
        <f>IFERROR(INDEX(Álvaro!G$4:G$107,MATCH($A127,Álvaro!$A$4:$A$107,0)),"")</f>
        <v/>
      </c>
      <c r="G127" s="16">
        <f>IFERROR(IF(INDEX(Partidos!$H$4:$H$107,MATCH($A127,Partidos!$A$4:$A$107,0))&lt;&gt;"Finalizado","",IF(OR(NOT(ISNUMBER($E127)),NOT(ISNUMBER($F127))),"",IF(INDEX(Partidos!$J$4:$J$107,MATCH($A127,Partidos!$A$4:$A$107,0))="Grupos",IF(AND($E127=INDEX(Partidos!$F$4:$F$107,MATCH($A127,Partidos!$A$4:$A$107,0)),$F127=INDEX(Partidos!$G$4:$G$107,MATCH($A127,Partidos!$A$4:$A$107,0))),Puntuacion!$B$4,IF(($E127-$F127)=(INDEX(Partidos!$F$4:$F$107,MATCH($A127,Partidos!$A$4:$A$107,0))-INDEX(Partidos!$G$4:$G$107,MATCH($A127,Partidos!$A$4:$A$107,0))),Puntuacion!$B$5,IF(OR(AND($E127&gt;$F127,INDEX(Partidos!$F$4:$F$107,MATCH($A127,Partidos!$A$4:$A$107,0))&gt;INDEX(Partidos!$G$4:$G$107,MATCH($A127,Partidos!$A$4:$A$107,0))),AND($E127=$F127,INDEX(Partidos!$F$4:$F$107,MATCH($A127,Partidos!$A$4:$A$107,0))=INDEX(Partidos!$G$4:$G$107,MATCH($A127,Partidos!$A$4:$A$107,0))),AND($E127&lt;$F127,INDEX(Partidos!$F$4:$F$107,MATCH($A127,Partidos!$A$4:$A$107,0))&lt;INDEX(Partidos!$G$4:$G$107,MATCH($A127,Partidos!$A$4:$A$107,0)))),Puntuacion!$B$6,0))),IF(AND($E127=INDEX(Partidos!$F$4:$F$107,MATCH($A127,Partidos!$A$4:$A$107,0)),$F127=INDEX(Partidos!$G$4:$G$107,MATCH($A127,Partidos!$A$4:$A$107,0))),Puntuacion!$B$9,IF(($E127-$F127)=(INDEX(Partidos!$F$4:$F$107,MATCH($A127,Partidos!$A$4:$A$107,0))-INDEX(Partidos!$G$4:$G$107,MATCH($A127,Partidos!$A$4:$A$107,0))),Puntuacion!$B$10,IF(AND($H127&lt;&gt;"",$H127=INDEX(Partidos!$K$4:$K$107,MATCH($A127,Partidos!$A$4:$A$107,0))),Puntuacion!$B$11,0)))))),"")</f>
        <v/>
      </c>
      <c r="H127" s="19">
        <f>IFERROR(INDEX(Álvaro!H$4:H$107,MATCH($A127,Álvaro!$A$4:$A$107,0)),"")</f>
        <v/>
      </c>
      <c r="I127" s="19">
        <f>IFERROR(INDEX(Partidos!$J$4:$J$107,MATCH($A127,Partidos!$A$4:$A$107,0)),"")</f>
        <v/>
      </c>
      <c r="J127" s="16">
        <f>IF(AND(INDEX(Partidos!$J$4:$J$107,MATCH($A127,Partidos!$A$4:$A$107,0))&lt;&gt;"Grupos",INDEX(Partidos!$H$4:$H$107,MATCH($A127,Partidos!$A$4:$A$107,0))="Finalizado",$H127&lt;&gt;"",$H127=INDEX(Partidos!$K$4:$K$107,MATCH($A127,Partidos!$A$4:$A$107,0))),1,0)</f>
        <v/>
      </c>
    </row>
    <row r="128">
      <c r="A128" s="26" t="n">
        <v>42</v>
      </c>
      <c r="B128" s="19">
        <f>IFERROR(INDEX(Partidos!$D$4:$D$107,MATCH($A128,Partidos!$A$4:$A$107,0)),"")</f>
        <v/>
      </c>
      <c r="C128" s="19">
        <f>IFERROR(INDEX(Partidos!$E$4:$E$107,MATCH($A128,Partidos!$A$4:$A$107,0)),"")</f>
        <v/>
      </c>
      <c r="D128" s="26" t="inlineStr">
        <is>
          <t>Papá</t>
        </is>
      </c>
      <c r="E128" s="19">
        <f>IFERROR(INDEX(Papá!F$4:F$107,MATCH($A128,Papá!$A$4:$A$107,0)),"")</f>
        <v/>
      </c>
      <c r="F128" s="19">
        <f>IFERROR(INDEX(Papá!G$4:G$107,MATCH($A128,Papá!$A$4:$A$107,0)),"")</f>
        <v/>
      </c>
      <c r="G128" s="16">
        <f>IFERROR(IF(INDEX(Partidos!$H$4:$H$107,MATCH($A128,Partidos!$A$4:$A$107,0))&lt;&gt;"Finalizado","",IF(OR(NOT(ISNUMBER($E128)),NOT(ISNUMBER($F128))),"",IF(INDEX(Partidos!$J$4:$J$107,MATCH($A128,Partidos!$A$4:$A$107,0))="Grupos",IF(AND($E128=INDEX(Partidos!$F$4:$F$107,MATCH($A128,Partidos!$A$4:$A$107,0)),$F128=INDEX(Partidos!$G$4:$G$107,MATCH($A128,Partidos!$A$4:$A$107,0))),Puntuacion!$B$4,IF(($E128-$F128)=(INDEX(Partidos!$F$4:$F$107,MATCH($A128,Partidos!$A$4:$A$107,0))-INDEX(Partidos!$G$4:$G$107,MATCH($A128,Partidos!$A$4:$A$107,0))),Puntuacion!$B$5,IF(OR(AND($E128&gt;$F128,INDEX(Partidos!$F$4:$F$107,MATCH($A128,Partidos!$A$4:$A$107,0))&gt;INDEX(Partidos!$G$4:$G$107,MATCH($A128,Partidos!$A$4:$A$107,0))),AND($E128=$F128,INDEX(Partidos!$F$4:$F$107,MATCH($A128,Partidos!$A$4:$A$107,0))=INDEX(Partidos!$G$4:$G$107,MATCH($A128,Partidos!$A$4:$A$107,0))),AND($E128&lt;$F128,INDEX(Partidos!$F$4:$F$107,MATCH($A128,Partidos!$A$4:$A$107,0))&lt;INDEX(Partidos!$G$4:$G$107,MATCH($A128,Partidos!$A$4:$A$107,0)))),Puntuacion!$B$6,0))),IF(AND($E128=INDEX(Partidos!$F$4:$F$107,MATCH($A128,Partidos!$A$4:$A$107,0)),$F128=INDEX(Partidos!$G$4:$G$107,MATCH($A128,Partidos!$A$4:$A$107,0))),Puntuacion!$B$9,IF(($E128-$F128)=(INDEX(Partidos!$F$4:$F$107,MATCH($A128,Partidos!$A$4:$A$107,0))-INDEX(Partidos!$G$4:$G$107,MATCH($A128,Partidos!$A$4:$A$107,0))),Puntuacion!$B$10,IF(AND($H128&lt;&gt;"",$H128=INDEX(Partidos!$K$4:$K$107,MATCH($A128,Partidos!$A$4:$A$107,0))),Puntuacion!$B$11,0)))))),"")</f>
        <v/>
      </c>
      <c r="H128" s="19">
        <f>IFERROR(INDEX(Papá!H$4:H$107,MATCH($A128,Papá!$A$4:$A$107,0)),"")</f>
        <v/>
      </c>
      <c r="I128" s="19">
        <f>IFERROR(INDEX(Partidos!$J$4:$J$107,MATCH($A128,Partidos!$A$4:$A$107,0)),"")</f>
        <v/>
      </c>
      <c r="J128" s="16">
        <f>IF(AND(INDEX(Partidos!$J$4:$J$107,MATCH($A128,Partidos!$A$4:$A$107,0))&lt;&gt;"Grupos",INDEX(Partidos!$H$4:$H$107,MATCH($A128,Partidos!$A$4:$A$107,0))="Finalizado",$H128&lt;&gt;"",$H128=INDEX(Partidos!$K$4:$K$107,MATCH($A128,Partidos!$A$4:$A$107,0))),1,0)</f>
        <v/>
      </c>
    </row>
    <row r="129">
      <c r="A129" s="24" t="n">
        <v>42</v>
      </c>
      <c r="B129" s="19">
        <f>IFERROR(INDEX(Partidos!$D$4:$D$107,MATCH($A129,Partidos!$A$4:$A$107,0)),"")</f>
        <v/>
      </c>
      <c r="C129" s="19">
        <f>IFERROR(INDEX(Partidos!$E$4:$E$107,MATCH($A129,Partidos!$A$4:$A$107,0)),"")</f>
        <v/>
      </c>
      <c r="D129" s="24" t="inlineStr">
        <is>
          <t>Diego</t>
        </is>
      </c>
      <c r="E129" s="19">
        <f>IFERROR(INDEX(Diego!F$4:F$107,MATCH($A129,Diego!$A$4:$A$107,0)),"")</f>
        <v/>
      </c>
      <c r="F129" s="19">
        <f>IFERROR(INDEX(Diego!G$4:G$107,MATCH($A129,Diego!$A$4:$A$107,0)),"")</f>
        <v/>
      </c>
      <c r="G129" s="16">
        <f>IFERROR(IF(INDEX(Partidos!$H$4:$H$107,MATCH($A129,Partidos!$A$4:$A$107,0))&lt;&gt;"Finalizado","",IF(OR(NOT(ISNUMBER($E129)),NOT(ISNUMBER($F129))),"",IF(INDEX(Partidos!$J$4:$J$107,MATCH($A129,Partidos!$A$4:$A$107,0))="Grupos",IF(AND($E129=INDEX(Partidos!$F$4:$F$107,MATCH($A129,Partidos!$A$4:$A$107,0)),$F129=INDEX(Partidos!$G$4:$G$107,MATCH($A129,Partidos!$A$4:$A$107,0))),Puntuacion!$B$4,IF(($E129-$F129)=(INDEX(Partidos!$F$4:$F$107,MATCH($A129,Partidos!$A$4:$A$107,0))-INDEX(Partidos!$G$4:$G$107,MATCH($A129,Partidos!$A$4:$A$107,0))),Puntuacion!$B$5,IF(OR(AND($E129&gt;$F129,INDEX(Partidos!$F$4:$F$107,MATCH($A129,Partidos!$A$4:$A$107,0))&gt;INDEX(Partidos!$G$4:$G$107,MATCH($A129,Partidos!$A$4:$A$107,0))),AND($E129=$F129,INDEX(Partidos!$F$4:$F$107,MATCH($A129,Partidos!$A$4:$A$107,0))=INDEX(Partidos!$G$4:$G$107,MATCH($A129,Partidos!$A$4:$A$107,0))),AND($E129&lt;$F129,INDEX(Partidos!$F$4:$F$107,MATCH($A129,Partidos!$A$4:$A$107,0))&lt;INDEX(Partidos!$G$4:$G$107,MATCH($A129,Partidos!$A$4:$A$107,0)))),Puntuacion!$B$6,0))),IF(AND($E129=INDEX(Partidos!$F$4:$F$107,MATCH($A129,Partidos!$A$4:$A$107,0)),$F129=INDEX(Partidos!$G$4:$G$107,MATCH($A129,Partidos!$A$4:$A$107,0))),Puntuacion!$B$9,IF(($E129-$F129)=(INDEX(Partidos!$F$4:$F$107,MATCH($A129,Partidos!$A$4:$A$107,0))-INDEX(Partidos!$G$4:$G$107,MATCH($A129,Partidos!$A$4:$A$107,0))),Puntuacion!$B$10,IF(AND($H129&lt;&gt;"",$H129=INDEX(Partidos!$K$4:$K$107,MATCH($A129,Partidos!$A$4:$A$107,0))),Puntuacion!$B$11,0)))))),"")</f>
        <v/>
      </c>
      <c r="H129" s="19">
        <f>IFERROR(INDEX(Diego!H$4:H$107,MATCH($A129,Diego!$A$4:$A$107,0)),"")</f>
        <v/>
      </c>
      <c r="I129" s="19">
        <f>IFERROR(INDEX(Partidos!$J$4:$J$107,MATCH($A129,Partidos!$A$4:$A$107,0)),"")</f>
        <v/>
      </c>
      <c r="J129" s="16">
        <f>IF(AND(INDEX(Partidos!$J$4:$J$107,MATCH($A129,Partidos!$A$4:$A$107,0))&lt;&gt;"Grupos",INDEX(Partidos!$H$4:$H$107,MATCH($A129,Partidos!$A$4:$A$107,0))="Finalizado",$H129&lt;&gt;"",$H129=INDEX(Partidos!$K$4:$K$107,MATCH($A129,Partidos!$A$4:$A$107,0))),1,0)</f>
        <v/>
      </c>
    </row>
    <row r="130">
      <c r="A130" s="26" t="n">
        <v>43</v>
      </c>
      <c r="B130" s="19">
        <f>IFERROR(INDEX(Partidos!$D$4:$D$107,MATCH($A130,Partidos!$A$4:$A$107,0)),"")</f>
        <v/>
      </c>
      <c r="C130" s="19">
        <f>IFERROR(INDEX(Partidos!$E$4:$E$107,MATCH($A130,Partidos!$A$4:$A$107,0)),"")</f>
        <v/>
      </c>
      <c r="D130" s="26" t="inlineStr">
        <is>
          <t>Álvaro</t>
        </is>
      </c>
      <c r="E130" s="19">
        <f>IFERROR(INDEX(Álvaro!F$4:F$107,MATCH($A130,Álvaro!$A$4:$A$107,0)),"")</f>
        <v/>
      </c>
      <c r="F130" s="19">
        <f>IFERROR(INDEX(Álvaro!G$4:G$107,MATCH($A130,Álvaro!$A$4:$A$107,0)),"")</f>
        <v/>
      </c>
      <c r="G130" s="16">
        <f>IFERROR(IF(INDEX(Partidos!$H$4:$H$107,MATCH($A130,Partidos!$A$4:$A$107,0))&lt;&gt;"Finalizado","",IF(OR(NOT(ISNUMBER($E130)),NOT(ISNUMBER($F130))),"",IF(INDEX(Partidos!$J$4:$J$107,MATCH($A130,Partidos!$A$4:$A$107,0))="Grupos",IF(AND($E130=INDEX(Partidos!$F$4:$F$107,MATCH($A130,Partidos!$A$4:$A$107,0)),$F130=INDEX(Partidos!$G$4:$G$107,MATCH($A130,Partidos!$A$4:$A$107,0))),Puntuacion!$B$4,IF(($E130-$F130)=(INDEX(Partidos!$F$4:$F$107,MATCH($A130,Partidos!$A$4:$A$107,0))-INDEX(Partidos!$G$4:$G$107,MATCH($A130,Partidos!$A$4:$A$107,0))),Puntuacion!$B$5,IF(OR(AND($E130&gt;$F130,INDEX(Partidos!$F$4:$F$107,MATCH($A130,Partidos!$A$4:$A$107,0))&gt;INDEX(Partidos!$G$4:$G$107,MATCH($A130,Partidos!$A$4:$A$107,0))),AND($E130=$F130,INDEX(Partidos!$F$4:$F$107,MATCH($A130,Partidos!$A$4:$A$107,0))=INDEX(Partidos!$G$4:$G$107,MATCH($A130,Partidos!$A$4:$A$107,0))),AND($E130&lt;$F130,INDEX(Partidos!$F$4:$F$107,MATCH($A130,Partidos!$A$4:$A$107,0))&lt;INDEX(Partidos!$G$4:$G$107,MATCH($A130,Partidos!$A$4:$A$107,0)))),Puntuacion!$B$6,0))),IF(AND($E130=INDEX(Partidos!$F$4:$F$107,MATCH($A130,Partidos!$A$4:$A$107,0)),$F130=INDEX(Partidos!$G$4:$G$107,MATCH($A130,Partidos!$A$4:$A$107,0))),Puntuacion!$B$9,IF(($E130-$F130)=(INDEX(Partidos!$F$4:$F$107,MATCH($A130,Partidos!$A$4:$A$107,0))-INDEX(Partidos!$G$4:$G$107,MATCH($A130,Partidos!$A$4:$A$107,0))),Puntuacion!$B$10,IF(AND($H130&lt;&gt;"",$H130=INDEX(Partidos!$K$4:$K$107,MATCH($A130,Partidos!$A$4:$A$107,0))),Puntuacion!$B$11,0)))))),"")</f>
        <v/>
      </c>
      <c r="H130" s="19">
        <f>IFERROR(INDEX(Álvaro!H$4:H$107,MATCH($A130,Álvaro!$A$4:$A$107,0)),"")</f>
        <v/>
      </c>
      <c r="I130" s="19">
        <f>IFERROR(INDEX(Partidos!$J$4:$J$107,MATCH($A130,Partidos!$A$4:$A$107,0)),"")</f>
        <v/>
      </c>
      <c r="J130" s="16">
        <f>IF(AND(INDEX(Partidos!$J$4:$J$107,MATCH($A130,Partidos!$A$4:$A$107,0))&lt;&gt;"Grupos",INDEX(Partidos!$H$4:$H$107,MATCH($A130,Partidos!$A$4:$A$107,0))="Finalizado",$H130&lt;&gt;"",$H130=INDEX(Partidos!$K$4:$K$107,MATCH($A130,Partidos!$A$4:$A$107,0))),1,0)</f>
        <v/>
      </c>
    </row>
    <row r="131">
      <c r="A131" s="24" t="n">
        <v>43</v>
      </c>
      <c r="B131" s="19">
        <f>IFERROR(INDEX(Partidos!$D$4:$D$107,MATCH($A131,Partidos!$A$4:$A$107,0)),"")</f>
        <v/>
      </c>
      <c r="C131" s="19">
        <f>IFERROR(INDEX(Partidos!$E$4:$E$107,MATCH($A131,Partidos!$A$4:$A$107,0)),"")</f>
        <v/>
      </c>
      <c r="D131" s="24" t="inlineStr">
        <is>
          <t>Papá</t>
        </is>
      </c>
      <c r="E131" s="19">
        <f>IFERROR(INDEX(Papá!F$4:F$107,MATCH($A131,Papá!$A$4:$A$107,0)),"")</f>
        <v/>
      </c>
      <c r="F131" s="19">
        <f>IFERROR(INDEX(Papá!G$4:G$107,MATCH($A131,Papá!$A$4:$A$107,0)),"")</f>
        <v/>
      </c>
      <c r="G131" s="16">
        <f>IFERROR(IF(INDEX(Partidos!$H$4:$H$107,MATCH($A131,Partidos!$A$4:$A$107,0))&lt;&gt;"Finalizado","",IF(OR(NOT(ISNUMBER($E131)),NOT(ISNUMBER($F131))),"",IF(INDEX(Partidos!$J$4:$J$107,MATCH($A131,Partidos!$A$4:$A$107,0))="Grupos",IF(AND($E131=INDEX(Partidos!$F$4:$F$107,MATCH($A131,Partidos!$A$4:$A$107,0)),$F131=INDEX(Partidos!$G$4:$G$107,MATCH($A131,Partidos!$A$4:$A$107,0))),Puntuacion!$B$4,IF(($E131-$F131)=(INDEX(Partidos!$F$4:$F$107,MATCH($A131,Partidos!$A$4:$A$107,0))-INDEX(Partidos!$G$4:$G$107,MATCH($A131,Partidos!$A$4:$A$107,0))),Puntuacion!$B$5,IF(OR(AND($E131&gt;$F131,INDEX(Partidos!$F$4:$F$107,MATCH($A131,Partidos!$A$4:$A$107,0))&gt;INDEX(Partidos!$G$4:$G$107,MATCH($A131,Partidos!$A$4:$A$107,0))),AND($E131=$F131,INDEX(Partidos!$F$4:$F$107,MATCH($A131,Partidos!$A$4:$A$107,0))=INDEX(Partidos!$G$4:$G$107,MATCH($A131,Partidos!$A$4:$A$107,0))),AND($E131&lt;$F131,INDEX(Partidos!$F$4:$F$107,MATCH($A131,Partidos!$A$4:$A$107,0))&lt;INDEX(Partidos!$G$4:$G$107,MATCH($A131,Partidos!$A$4:$A$107,0)))),Puntuacion!$B$6,0))),IF(AND($E131=INDEX(Partidos!$F$4:$F$107,MATCH($A131,Partidos!$A$4:$A$107,0)),$F131=INDEX(Partidos!$G$4:$G$107,MATCH($A131,Partidos!$A$4:$A$107,0))),Puntuacion!$B$9,IF(($E131-$F131)=(INDEX(Partidos!$F$4:$F$107,MATCH($A131,Partidos!$A$4:$A$107,0))-INDEX(Partidos!$G$4:$G$107,MATCH($A131,Partidos!$A$4:$A$107,0))),Puntuacion!$B$10,IF(AND($H131&lt;&gt;"",$H131=INDEX(Partidos!$K$4:$K$107,MATCH($A131,Partidos!$A$4:$A$107,0))),Puntuacion!$B$11,0)))))),"")</f>
        <v/>
      </c>
      <c r="H131" s="19">
        <f>IFERROR(INDEX(Papá!H$4:H$107,MATCH($A131,Papá!$A$4:$A$107,0)),"")</f>
        <v/>
      </c>
      <c r="I131" s="19">
        <f>IFERROR(INDEX(Partidos!$J$4:$J$107,MATCH($A131,Partidos!$A$4:$A$107,0)),"")</f>
        <v/>
      </c>
      <c r="J131" s="16">
        <f>IF(AND(INDEX(Partidos!$J$4:$J$107,MATCH($A131,Partidos!$A$4:$A$107,0))&lt;&gt;"Grupos",INDEX(Partidos!$H$4:$H$107,MATCH($A131,Partidos!$A$4:$A$107,0))="Finalizado",$H131&lt;&gt;"",$H131=INDEX(Partidos!$K$4:$K$107,MATCH($A131,Partidos!$A$4:$A$107,0))),1,0)</f>
        <v/>
      </c>
    </row>
    <row r="132">
      <c r="A132" s="26" t="n">
        <v>43</v>
      </c>
      <c r="B132" s="19">
        <f>IFERROR(INDEX(Partidos!$D$4:$D$107,MATCH($A132,Partidos!$A$4:$A$107,0)),"")</f>
        <v/>
      </c>
      <c r="C132" s="19">
        <f>IFERROR(INDEX(Partidos!$E$4:$E$107,MATCH($A132,Partidos!$A$4:$A$107,0)),"")</f>
        <v/>
      </c>
      <c r="D132" s="26" t="inlineStr">
        <is>
          <t>Diego</t>
        </is>
      </c>
      <c r="E132" s="19">
        <f>IFERROR(INDEX(Diego!F$4:F$107,MATCH($A132,Diego!$A$4:$A$107,0)),"")</f>
        <v/>
      </c>
      <c r="F132" s="19">
        <f>IFERROR(INDEX(Diego!G$4:G$107,MATCH($A132,Diego!$A$4:$A$107,0)),"")</f>
        <v/>
      </c>
      <c r="G132" s="16">
        <f>IFERROR(IF(INDEX(Partidos!$H$4:$H$107,MATCH($A132,Partidos!$A$4:$A$107,0))&lt;&gt;"Finalizado","",IF(OR(NOT(ISNUMBER($E132)),NOT(ISNUMBER($F132))),"",IF(INDEX(Partidos!$J$4:$J$107,MATCH($A132,Partidos!$A$4:$A$107,0))="Grupos",IF(AND($E132=INDEX(Partidos!$F$4:$F$107,MATCH($A132,Partidos!$A$4:$A$107,0)),$F132=INDEX(Partidos!$G$4:$G$107,MATCH($A132,Partidos!$A$4:$A$107,0))),Puntuacion!$B$4,IF(($E132-$F132)=(INDEX(Partidos!$F$4:$F$107,MATCH($A132,Partidos!$A$4:$A$107,0))-INDEX(Partidos!$G$4:$G$107,MATCH($A132,Partidos!$A$4:$A$107,0))),Puntuacion!$B$5,IF(OR(AND($E132&gt;$F132,INDEX(Partidos!$F$4:$F$107,MATCH($A132,Partidos!$A$4:$A$107,0))&gt;INDEX(Partidos!$G$4:$G$107,MATCH($A132,Partidos!$A$4:$A$107,0))),AND($E132=$F132,INDEX(Partidos!$F$4:$F$107,MATCH($A132,Partidos!$A$4:$A$107,0))=INDEX(Partidos!$G$4:$G$107,MATCH($A132,Partidos!$A$4:$A$107,0))),AND($E132&lt;$F132,INDEX(Partidos!$F$4:$F$107,MATCH($A132,Partidos!$A$4:$A$107,0))&lt;INDEX(Partidos!$G$4:$G$107,MATCH($A132,Partidos!$A$4:$A$107,0)))),Puntuacion!$B$6,0))),IF(AND($E132=INDEX(Partidos!$F$4:$F$107,MATCH($A132,Partidos!$A$4:$A$107,0)),$F132=INDEX(Partidos!$G$4:$G$107,MATCH($A132,Partidos!$A$4:$A$107,0))),Puntuacion!$B$9,IF(($E132-$F132)=(INDEX(Partidos!$F$4:$F$107,MATCH($A132,Partidos!$A$4:$A$107,0))-INDEX(Partidos!$G$4:$G$107,MATCH($A132,Partidos!$A$4:$A$107,0))),Puntuacion!$B$10,IF(AND($H132&lt;&gt;"",$H132=INDEX(Partidos!$K$4:$K$107,MATCH($A132,Partidos!$A$4:$A$107,0))),Puntuacion!$B$11,0)))))),"")</f>
        <v/>
      </c>
      <c r="H132" s="19">
        <f>IFERROR(INDEX(Diego!H$4:H$107,MATCH($A132,Diego!$A$4:$A$107,0)),"")</f>
        <v/>
      </c>
      <c r="I132" s="19">
        <f>IFERROR(INDEX(Partidos!$J$4:$J$107,MATCH($A132,Partidos!$A$4:$A$107,0)),"")</f>
        <v/>
      </c>
      <c r="J132" s="16">
        <f>IF(AND(INDEX(Partidos!$J$4:$J$107,MATCH($A132,Partidos!$A$4:$A$107,0))&lt;&gt;"Grupos",INDEX(Partidos!$H$4:$H$107,MATCH($A132,Partidos!$A$4:$A$107,0))="Finalizado",$H132&lt;&gt;"",$H132=INDEX(Partidos!$K$4:$K$107,MATCH($A132,Partidos!$A$4:$A$107,0))),1,0)</f>
        <v/>
      </c>
    </row>
    <row r="133">
      <c r="A133" s="24" t="n">
        <v>44</v>
      </c>
      <c r="B133" s="19">
        <f>IFERROR(INDEX(Partidos!$D$4:$D$107,MATCH($A133,Partidos!$A$4:$A$107,0)),"")</f>
        <v/>
      </c>
      <c r="C133" s="19">
        <f>IFERROR(INDEX(Partidos!$E$4:$E$107,MATCH($A133,Partidos!$A$4:$A$107,0)),"")</f>
        <v/>
      </c>
      <c r="D133" s="24" t="inlineStr">
        <is>
          <t>Álvaro</t>
        </is>
      </c>
      <c r="E133" s="19">
        <f>IFERROR(INDEX(Álvaro!F$4:F$107,MATCH($A133,Álvaro!$A$4:$A$107,0)),"")</f>
        <v/>
      </c>
      <c r="F133" s="19">
        <f>IFERROR(INDEX(Álvaro!G$4:G$107,MATCH($A133,Álvaro!$A$4:$A$107,0)),"")</f>
        <v/>
      </c>
      <c r="G133" s="16">
        <f>IFERROR(IF(INDEX(Partidos!$H$4:$H$107,MATCH($A133,Partidos!$A$4:$A$107,0))&lt;&gt;"Finalizado","",IF(OR(NOT(ISNUMBER($E133)),NOT(ISNUMBER($F133))),"",IF(INDEX(Partidos!$J$4:$J$107,MATCH($A133,Partidos!$A$4:$A$107,0))="Grupos",IF(AND($E133=INDEX(Partidos!$F$4:$F$107,MATCH($A133,Partidos!$A$4:$A$107,0)),$F133=INDEX(Partidos!$G$4:$G$107,MATCH($A133,Partidos!$A$4:$A$107,0))),Puntuacion!$B$4,IF(($E133-$F133)=(INDEX(Partidos!$F$4:$F$107,MATCH($A133,Partidos!$A$4:$A$107,0))-INDEX(Partidos!$G$4:$G$107,MATCH($A133,Partidos!$A$4:$A$107,0))),Puntuacion!$B$5,IF(OR(AND($E133&gt;$F133,INDEX(Partidos!$F$4:$F$107,MATCH($A133,Partidos!$A$4:$A$107,0))&gt;INDEX(Partidos!$G$4:$G$107,MATCH($A133,Partidos!$A$4:$A$107,0))),AND($E133=$F133,INDEX(Partidos!$F$4:$F$107,MATCH($A133,Partidos!$A$4:$A$107,0))=INDEX(Partidos!$G$4:$G$107,MATCH($A133,Partidos!$A$4:$A$107,0))),AND($E133&lt;$F133,INDEX(Partidos!$F$4:$F$107,MATCH($A133,Partidos!$A$4:$A$107,0))&lt;INDEX(Partidos!$G$4:$G$107,MATCH($A133,Partidos!$A$4:$A$107,0)))),Puntuacion!$B$6,0))),IF(AND($E133=INDEX(Partidos!$F$4:$F$107,MATCH($A133,Partidos!$A$4:$A$107,0)),$F133=INDEX(Partidos!$G$4:$G$107,MATCH($A133,Partidos!$A$4:$A$107,0))),Puntuacion!$B$9,IF(($E133-$F133)=(INDEX(Partidos!$F$4:$F$107,MATCH($A133,Partidos!$A$4:$A$107,0))-INDEX(Partidos!$G$4:$G$107,MATCH($A133,Partidos!$A$4:$A$107,0))),Puntuacion!$B$10,IF(AND($H133&lt;&gt;"",$H133=INDEX(Partidos!$K$4:$K$107,MATCH($A133,Partidos!$A$4:$A$107,0))),Puntuacion!$B$11,0)))))),"")</f>
        <v/>
      </c>
      <c r="H133" s="19">
        <f>IFERROR(INDEX(Álvaro!H$4:H$107,MATCH($A133,Álvaro!$A$4:$A$107,0)),"")</f>
        <v/>
      </c>
      <c r="I133" s="19">
        <f>IFERROR(INDEX(Partidos!$J$4:$J$107,MATCH($A133,Partidos!$A$4:$A$107,0)),"")</f>
        <v/>
      </c>
      <c r="J133" s="16">
        <f>IF(AND(INDEX(Partidos!$J$4:$J$107,MATCH($A133,Partidos!$A$4:$A$107,0))&lt;&gt;"Grupos",INDEX(Partidos!$H$4:$H$107,MATCH($A133,Partidos!$A$4:$A$107,0))="Finalizado",$H133&lt;&gt;"",$H133=INDEX(Partidos!$K$4:$K$107,MATCH($A133,Partidos!$A$4:$A$107,0))),1,0)</f>
        <v/>
      </c>
    </row>
    <row r="134">
      <c r="A134" s="26" t="n">
        <v>44</v>
      </c>
      <c r="B134" s="19">
        <f>IFERROR(INDEX(Partidos!$D$4:$D$107,MATCH($A134,Partidos!$A$4:$A$107,0)),"")</f>
        <v/>
      </c>
      <c r="C134" s="19">
        <f>IFERROR(INDEX(Partidos!$E$4:$E$107,MATCH($A134,Partidos!$A$4:$A$107,0)),"")</f>
        <v/>
      </c>
      <c r="D134" s="26" t="inlineStr">
        <is>
          <t>Papá</t>
        </is>
      </c>
      <c r="E134" s="19">
        <f>IFERROR(INDEX(Papá!F$4:F$107,MATCH($A134,Papá!$A$4:$A$107,0)),"")</f>
        <v/>
      </c>
      <c r="F134" s="19">
        <f>IFERROR(INDEX(Papá!G$4:G$107,MATCH($A134,Papá!$A$4:$A$107,0)),"")</f>
        <v/>
      </c>
      <c r="G134" s="16">
        <f>IFERROR(IF(INDEX(Partidos!$H$4:$H$107,MATCH($A134,Partidos!$A$4:$A$107,0))&lt;&gt;"Finalizado","",IF(OR(NOT(ISNUMBER($E134)),NOT(ISNUMBER($F134))),"",IF(INDEX(Partidos!$J$4:$J$107,MATCH($A134,Partidos!$A$4:$A$107,0))="Grupos",IF(AND($E134=INDEX(Partidos!$F$4:$F$107,MATCH($A134,Partidos!$A$4:$A$107,0)),$F134=INDEX(Partidos!$G$4:$G$107,MATCH($A134,Partidos!$A$4:$A$107,0))),Puntuacion!$B$4,IF(($E134-$F134)=(INDEX(Partidos!$F$4:$F$107,MATCH($A134,Partidos!$A$4:$A$107,0))-INDEX(Partidos!$G$4:$G$107,MATCH($A134,Partidos!$A$4:$A$107,0))),Puntuacion!$B$5,IF(OR(AND($E134&gt;$F134,INDEX(Partidos!$F$4:$F$107,MATCH($A134,Partidos!$A$4:$A$107,0))&gt;INDEX(Partidos!$G$4:$G$107,MATCH($A134,Partidos!$A$4:$A$107,0))),AND($E134=$F134,INDEX(Partidos!$F$4:$F$107,MATCH($A134,Partidos!$A$4:$A$107,0))=INDEX(Partidos!$G$4:$G$107,MATCH($A134,Partidos!$A$4:$A$107,0))),AND($E134&lt;$F134,INDEX(Partidos!$F$4:$F$107,MATCH($A134,Partidos!$A$4:$A$107,0))&lt;INDEX(Partidos!$G$4:$G$107,MATCH($A134,Partidos!$A$4:$A$107,0)))),Puntuacion!$B$6,0))),IF(AND($E134=INDEX(Partidos!$F$4:$F$107,MATCH($A134,Partidos!$A$4:$A$107,0)),$F134=INDEX(Partidos!$G$4:$G$107,MATCH($A134,Partidos!$A$4:$A$107,0))),Puntuacion!$B$9,IF(($E134-$F134)=(INDEX(Partidos!$F$4:$F$107,MATCH($A134,Partidos!$A$4:$A$107,0))-INDEX(Partidos!$G$4:$G$107,MATCH($A134,Partidos!$A$4:$A$107,0))),Puntuacion!$B$10,IF(AND($H134&lt;&gt;"",$H134=INDEX(Partidos!$K$4:$K$107,MATCH($A134,Partidos!$A$4:$A$107,0))),Puntuacion!$B$11,0)))))),"")</f>
        <v/>
      </c>
      <c r="H134" s="19">
        <f>IFERROR(INDEX(Papá!H$4:H$107,MATCH($A134,Papá!$A$4:$A$107,0)),"")</f>
        <v/>
      </c>
      <c r="I134" s="19">
        <f>IFERROR(INDEX(Partidos!$J$4:$J$107,MATCH($A134,Partidos!$A$4:$A$107,0)),"")</f>
        <v/>
      </c>
      <c r="J134" s="16">
        <f>IF(AND(INDEX(Partidos!$J$4:$J$107,MATCH($A134,Partidos!$A$4:$A$107,0))&lt;&gt;"Grupos",INDEX(Partidos!$H$4:$H$107,MATCH($A134,Partidos!$A$4:$A$107,0))="Finalizado",$H134&lt;&gt;"",$H134=INDEX(Partidos!$K$4:$K$107,MATCH($A134,Partidos!$A$4:$A$107,0))),1,0)</f>
        <v/>
      </c>
    </row>
    <row r="135">
      <c r="A135" s="24" t="n">
        <v>44</v>
      </c>
      <c r="B135" s="19">
        <f>IFERROR(INDEX(Partidos!$D$4:$D$107,MATCH($A135,Partidos!$A$4:$A$107,0)),"")</f>
        <v/>
      </c>
      <c r="C135" s="19">
        <f>IFERROR(INDEX(Partidos!$E$4:$E$107,MATCH($A135,Partidos!$A$4:$A$107,0)),"")</f>
        <v/>
      </c>
      <c r="D135" s="24" t="inlineStr">
        <is>
          <t>Diego</t>
        </is>
      </c>
      <c r="E135" s="19">
        <f>IFERROR(INDEX(Diego!F$4:F$107,MATCH($A135,Diego!$A$4:$A$107,0)),"")</f>
        <v/>
      </c>
      <c r="F135" s="19">
        <f>IFERROR(INDEX(Diego!G$4:G$107,MATCH($A135,Diego!$A$4:$A$107,0)),"")</f>
        <v/>
      </c>
      <c r="G135" s="16">
        <f>IFERROR(IF(INDEX(Partidos!$H$4:$H$107,MATCH($A135,Partidos!$A$4:$A$107,0))&lt;&gt;"Finalizado","",IF(OR(NOT(ISNUMBER($E135)),NOT(ISNUMBER($F135))),"",IF(INDEX(Partidos!$J$4:$J$107,MATCH($A135,Partidos!$A$4:$A$107,0))="Grupos",IF(AND($E135=INDEX(Partidos!$F$4:$F$107,MATCH($A135,Partidos!$A$4:$A$107,0)),$F135=INDEX(Partidos!$G$4:$G$107,MATCH($A135,Partidos!$A$4:$A$107,0))),Puntuacion!$B$4,IF(($E135-$F135)=(INDEX(Partidos!$F$4:$F$107,MATCH($A135,Partidos!$A$4:$A$107,0))-INDEX(Partidos!$G$4:$G$107,MATCH($A135,Partidos!$A$4:$A$107,0))),Puntuacion!$B$5,IF(OR(AND($E135&gt;$F135,INDEX(Partidos!$F$4:$F$107,MATCH($A135,Partidos!$A$4:$A$107,0))&gt;INDEX(Partidos!$G$4:$G$107,MATCH($A135,Partidos!$A$4:$A$107,0))),AND($E135=$F135,INDEX(Partidos!$F$4:$F$107,MATCH($A135,Partidos!$A$4:$A$107,0))=INDEX(Partidos!$G$4:$G$107,MATCH($A135,Partidos!$A$4:$A$107,0))),AND($E135&lt;$F135,INDEX(Partidos!$F$4:$F$107,MATCH($A135,Partidos!$A$4:$A$107,0))&lt;INDEX(Partidos!$G$4:$G$107,MATCH($A135,Partidos!$A$4:$A$107,0)))),Puntuacion!$B$6,0))),IF(AND($E135=INDEX(Partidos!$F$4:$F$107,MATCH($A135,Partidos!$A$4:$A$107,0)),$F135=INDEX(Partidos!$G$4:$G$107,MATCH($A135,Partidos!$A$4:$A$107,0))),Puntuacion!$B$9,IF(($E135-$F135)=(INDEX(Partidos!$F$4:$F$107,MATCH($A135,Partidos!$A$4:$A$107,0))-INDEX(Partidos!$G$4:$G$107,MATCH($A135,Partidos!$A$4:$A$107,0))),Puntuacion!$B$10,IF(AND($H135&lt;&gt;"",$H135=INDEX(Partidos!$K$4:$K$107,MATCH($A135,Partidos!$A$4:$A$107,0))),Puntuacion!$B$11,0)))))),"")</f>
        <v/>
      </c>
      <c r="H135" s="19">
        <f>IFERROR(INDEX(Diego!H$4:H$107,MATCH($A135,Diego!$A$4:$A$107,0)),"")</f>
        <v/>
      </c>
      <c r="I135" s="19">
        <f>IFERROR(INDEX(Partidos!$J$4:$J$107,MATCH($A135,Partidos!$A$4:$A$107,0)),"")</f>
        <v/>
      </c>
      <c r="J135" s="16">
        <f>IF(AND(INDEX(Partidos!$J$4:$J$107,MATCH($A135,Partidos!$A$4:$A$107,0))&lt;&gt;"Grupos",INDEX(Partidos!$H$4:$H$107,MATCH($A135,Partidos!$A$4:$A$107,0))="Finalizado",$H135&lt;&gt;"",$H135=INDEX(Partidos!$K$4:$K$107,MATCH($A135,Partidos!$A$4:$A$107,0))),1,0)</f>
        <v/>
      </c>
    </row>
    <row r="136">
      <c r="A136" s="26" t="n">
        <v>45</v>
      </c>
      <c r="B136" s="19">
        <f>IFERROR(INDEX(Partidos!$D$4:$D$107,MATCH($A136,Partidos!$A$4:$A$107,0)),"")</f>
        <v/>
      </c>
      <c r="C136" s="19">
        <f>IFERROR(INDEX(Partidos!$E$4:$E$107,MATCH($A136,Partidos!$A$4:$A$107,0)),"")</f>
        <v/>
      </c>
      <c r="D136" s="26" t="inlineStr">
        <is>
          <t>Álvaro</t>
        </is>
      </c>
      <c r="E136" s="19">
        <f>IFERROR(INDEX(Álvaro!F$4:F$107,MATCH($A136,Álvaro!$A$4:$A$107,0)),"")</f>
        <v/>
      </c>
      <c r="F136" s="19">
        <f>IFERROR(INDEX(Álvaro!G$4:G$107,MATCH($A136,Álvaro!$A$4:$A$107,0)),"")</f>
        <v/>
      </c>
      <c r="G136" s="16">
        <f>IFERROR(IF(INDEX(Partidos!$H$4:$H$107,MATCH($A136,Partidos!$A$4:$A$107,0))&lt;&gt;"Finalizado","",IF(OR(NOT(ISNUMBER($E136)),NOT(ISNUMBER($F136))),"",IF(INDEX(Partidos!$J$4:$J$107,MATCH($A136,Partidos!$A$4:$A$107,0))="Grupos",IF(AND($E136=INDEX(Partidos!$F$4:$F$107,MATCH($A136,Partidos!$A$4:$A$107,0)),$F136=INDEX(Partidos!$G$4:$G$107,MATCH($A136,Partidos!$A$4:$A$107,0))),Puntuacion!$B$4,IF(($E136-$F136)=(INDEX(Partidos!$F$4:$F$107,MATCH($A136,Partidos!$A$4:$A$107,0))-INDEX(Partidos!$G$4:$G$107,MATCH($A136,Partidos!$A$4:$A$107,0))),Puntuacion!$B$5,IF(OR(AND($E136&gt;$F136,INDEX(Partidos!$F$4:$F$107,MATCH($A136,Partidos!$A$4:$A$107,0))&gt;INDEX(Partidos!$G$4:$G$107,MATCH($A136,Partidos!$A$4:$A$107,0))),AND($E136=$F136,INDEX(Partidos!$F$4:$F$107,MATCH($A136,Partidos!$A$4:$A$107,0))=INDEX(Partidos!$G$4:$G$107,MATCH($A136,Partidos!$A$4:$A$107,0))),AND($E136&lt;$F136,INDEX(Partidos!$F$4:$F$107,MATCH($A136,Partidos!$A$4:$A$107,0))&lt;INDEX(Partidos!$G$4:$G$107,MATCH($A136,Partidos!$A$4:$A$107,0)))),Puntuacion!$B$6,0))),IF(AND($E136=INDEX(Partidos!$F$4:$F$107,MATCH($A136,Partidos!$A$4:$A$107,0)),$F136=INDEX(Partidos!$G$4:$G$107,MATCH($A136,Partidos!$A$4:$A$107,0))),Puntuacion!$B$9,IF(($E136-$F136)=(INDEX(Partidos!$F$4:$F$107,MATCH($A136,Partidos!$A$4:$A$107,0))-INDEX(Partidos!$G$4:$G$107,MATCH($A136,Partidos!$A$4:$A$107,0))),Puntuacion!$B$10,IF(AND($H136&lt;&gt;"",$H136=INDEX(Partidos!$K$4:$K$107,MATCH($A136,Partidos!$A$4:$A$107,0))),Puntuacion!$B$11,0)))))),"")</f>
        <v/>
      </c>
      <c r="H136" s="19">
        <f>IFERROR(INDEX(Álvaro!H$4:H$107,MATCH($A136,Álvaro!$A$4:$A$107,0)),"")</f>
        <v/>
      </c>
      <c r="I136" s="19">
        <f>IFERROR(INDEX(Partidos!$J$4:$J$107,MATCH($A136,Partidos!$A$4:$A$107,0)),"")</f>
        <v/>
      </c>
      <c r="J136" s="16">
        <f>IF(AND(INDEX(Partidos!$J$4:$J$107,MATCH($A136,Partidos!$A$4:$A$107,0))&lt;&gt;"Grupos",INDEX(Partidos!$H$4:$H$107,MATCH($A136,Partidos!$A$4:$A$107,0))="Finalizado",$H136&lt;&gt;"",$H136=INDEX(Partidos!$K$4:$K$107,MATCH($A136,Partidos!$A$4:$A$107,0))),1,0)</f>
        <v/>
      </c>
    </row>
    <row r="137">
      <c r="A137" s="24" t="n">
        <v>45</v>
      </c>
      <c r="B137" s="19">
        <f>IFERROR(INDEX(Partidos!$D$4:$D$107,MATCH($A137,Partidos!$A$4:$A$107,0)),"")</f>
        <v/>
      </c>
      <c r="C137" s="19">
        <f>IFERROR(INDEX(Partidos!$E$4:$E$107,MATCH($A137,Partidos!$A$4:$A$107,0)),"")</f>
        <v/>
      </c>
      <c r="D137" s="24" t="inlineStr">
        <is>
          <t>Papá</t>
        </is>
      </c>
      <c r="E137" s="19">
        <f>IFERROR(INDEX(Papá!F$4:F$107,MATCH($A137,Papá!$A$4:$A$107,0)),"")</f>
        <v/>
      </c>
      <c r="F137" s="19">
        <f>IFERROR(INDEX(Papá!G$4:G$107,MATCH($A137,Papá!$A$4:$A$107,0)),"")</f>
        <v/>
      </c>
      <c r="G137" s="16">
        <f>IFERROR(IF(INDEX(Partidos!$H$4:$H$107,MATCH($A137,Partidos!$A$4:$A$107,0))&lt;&gt;"Finalizado","",IF(OR(NOT(ISNUMBER($E137)),NOT(ISNUMBER($F137))),"",IF(INDEX(Partidos!$J$4:$J$107,MATCH($A137,Partidos!$A$4:$A$107,0))="Grupos",IF(AND($E137=INDEX(Partidos!$F$4:$F$107,MATCH($A137,Partidos!$A$4:$A$107,0)),$F137=INDEX(Partidos!$G$4:$G$107,MATCH($A137,Partidos!$A$4:$A$107,0))),Puntuacion!$B$4,IF(($E137-$F137)=(INDEX(Partidos!$F$4:$F$107,MATCH($A137,Partidos!$A$4:$A$107,0))-INDEX(Partidos!$G$4:$G$107,MATCH($A137,Partidos!$A$4:$A$107,0))),Puntuacion!$B$5,IF(OR(AND($E137&gt;$F137,INDEX(Partidos!$F$4:$F$107,MATCH($A137,Partidos!$A$4:$A$107,0))&gt;INDEX(Partidos!$G$4:$G$107,MATCH($A137,Partidos!$A$4:$A$107,0))),AND($E137=$F137,INDEX(Partidos!$F$4:$F$107,MATCH($A137,Partidos!$A$4:$A$107,0))=INDEX(Partidos!$G$4:$G$107,MATCH($A137,Partidos!$A$4:$A$107,0))),AND($E137&lt;$F137,INDEX(Partidos!$F$4:$F$107,MATCH($A137,Partidos!$A$4:$A$107,0))&lt;INDEX(Partidos!$G$4:$G$107,MATCH($A137,Partidos!$A$4:$A$107,0)))),Puntuacion!$B$6,0))),IF(AND($E137=INDEX(Partidos!$F$4:$F$107,MATCH($A137,Partidos!$A$4:$A$107,0)),$F137=INDEX(Partidos!$G$4:$G$107,MATCH($A137,Partidos!$A$4:$A$107,0))),Puntuacion!$B$9,IF(($E137-$F137)=(INDEX(Partidos!$F$4:$F$107,MATCH($A137,Partidos!$A$4:$A$107,0))-INDEX(Partidos!$G$4:$G$107,MATCH($A137,Partidos!$A$4:$A$107,0))),Puntuacion!$B$10,IF(AND($H137&lt;&gt;"",$H137=INDEX(Partidos!$K$4:$K$107,MATCH($A137,Partidos!$A$4:$A$107,0))),Puntuacion!$B$11,0)))))),"")</f>
        <v/>
      </c>
      <c r="H137" s="19">
        <f>IFERROR(INDEX(Papá!H$4:H$107,MATCH($A137,Papá!$A$4:$A$107,0)),"")</f>
        <v/>
      </c>
      <c r="I137" s="19">
        <f>IFERROR(INDEX(Partidos!$J$4:$J$107,MATCH($A137,Partidos!$A$4:$A$107,0)),"")</f>
        <v/>
      </c>
      <c r="J137" s="16">
        <f>IF(AND(INDEX(Partidos!$J$4:$J$107,MATCH($A137,Partidos!$A$4:$A$107,0))&lt;&gt;"Grupos",INDEX(Partidos!$H$4:$H$107,MATCH($A137,Partidos!$A$4:$A$107,0))="Finalizado",$H137&lt;&gt;"",$H137=INDEX(Partidos!$K$4:$K$107,MATCH($A137,Partidos!$A$4:$A$107,0))),1,0)</f>
        <v/>
      </c>
    </row>
    <row r="138">
      <c r="A138" s="26" t="n">
        <v>45</v>
      </c>
      <c r="B138" s="19">
        <f>IFERROR(INDEX(Partidos!$D$4:$D$107,MATCH($A138,Partidos!$A$4:$A$107,0)),"")</f>
        <v/>
      </c>
      <c r="C138" s="19">
        <f>IFERROR(INDEX(Partidos!$E$4:$E$107,MATCH($A138,Partidos!$A$4:$A$107,0)),"")</f>
        <v/>
      </c>
      <c r="D138" s="26" t="inlineStr">
        <is>
          <t>Diego</t>
        </is>
      </c>
      <c r="E138" s="19">
        <f>IFERROR(INDEX(Diego!F$4:F$107,MATCH($A138,Diego!$A$4:$A$107,0)),"")</f>
        <v/>
      </c>
      <c r="F138" s="19">
        <f>IFERROR(INDEX(Diego!G$4:G$107,MATCH($A138,Diego!$A$4:$A$107,0)),"")</f>
        <v/>
      </c>
      <c r="G138" s="16">
        <f>IFERROR(IF(INDEX(Partidos!$H$4:$H$107,MATCH($A138,Partidos!$A$4:$A$107,0))&lt;&gt;"Finalizado","",IF(OR(NOT(ISNUMBER($E138)),NOT(ISNUMBER($F138))),"",IF(INDEX(Partidos!$J$4:$J$107,MATCH($A138,Partidos!$A$4:$A$107,0))="Grupos",IF(AND($E138=INDEX(Partidos!$F$4:$F$107,MATCH($A138,Partidos!$A$4:$A$107,0)),$F138=INDEX(Partidos!$G$4:$G$107,MATCH($A138,Partidos!$A$4:$A$107,0))),Puntuacion!$B$4,IF(($E138-$F138)=(INDEX(Partidos!$F$4:$F$107,MATCH($A138,Partidos!$A$4:$A$107,0))-INDEX(Partidos!$G$4:$G$107,MATCH($A138,Partidos!$A$4:$A$107,0))),Puntuacion!$B$5,IF(OR(AND($E138&gt;$F138,INDEX(Partidos!$F$4:$F$107,MATCH($A138,Partidos!$A$4:$A$107,0))&gt;INDEX(Partidos!$G$4:$G$107,MATCH($A138,Partidos!$A$4:$A$107,0))),AND($E138=$F138,INDEX(Partidos!$F$4:$F$107,MATCH($A138,Partidos!$A$4:$A$107,0))=INDEX(Partidos!$G$4:$G$107,MATCH($A138,Partidos!$A$4:$A$107,0))),AND($E138&lt;$F138,INDEX(Partidos!$F$4:$F$107,MATCH($A138,Partidos!$A$4:$A$107,0))&lt;INDEX(Partidos!$G$4:$G$107,MATCH($A138,Partidos!$A$4:$A$107,0)))),Puntuacion!$B$6,0))),IF(AND($E138=INDEX(Partidos!$F$4:$F$107,MATCH($A138,Partidos!$A$4:$A$107,0)),$F138=INDEX(Partidos!$G$4:$G$107,MATCH($A138,Partidos!$A$4:$A$107,0))),Puntuacion!$B$9,IF(($E138-$F138)=(INDEX(Partidos!$F$4:$F$107,MATCH($A138,Partidos!$A$4:$A$107,0))-INDEX(Partidos!$G$4:$G$107,MATCH($A138,Partidos!$A$4:$A$107,0))),Puntuacion!$B$10,IF(AND($H138&lt;&gt;"",$H138=INDEX(Partidos!$K$4:$K$107,MATCH($A138,Partidos!$A$4:$A$107,0))),Puntuacion!$B$11,0)))))),"")</f>
        <v/>
      </c>
      <c r="H138" s="19">
        <f>IFERROR(INDEX(Diego!H$4:H$107,MATCH($A138,Diego!$A$4:$A$107,0)),"")</f>
        <v/>
      </c>
      <c r="I138" s="19">
        <f>IFERROR(INDEX(Partidos!$J$4:$J$107,MATCH($A138,Partidos!$A$4:$A$107,0)),"")</f>
        <v/>
      </c>
      <c r="J138" s="16">
        <f>IF(AND(INDEX(Partidos!$J$4:$J$107,MATCH($A138,Partidos!$A$4:$A$107,0))&lt;&gt;"Grupos",INDEX(Partidos!$H$4:$H$107,MATCH($A138,Partidos!$A$4:$A$107,0))="Finalizado",$H138&lt;&gt;"",$H138=INDEX(Partidos!$K$4:$K$107,MATCH($A138,Partidos!$A$4:$A$107,0))),1,0)</f>
        <v/>
      </c>
    </row>
    <row r="139">
      <c r="A139" s="24" t="n">
        <v>46</v>
      </c>
      <c r="B139" s="19">
        <f>IFERROR(INDEX(Partidos!$D$4:$D$107,MATCH($A139,Partidos!$A$4:$A$107,0)),"")</f>
        <v/>
      </c>
      <c r="C139" s="19">
        <f>IFERROR(INDEX(Partidos!$E$4:$E$107,MATCH($A139,Partidos!$A$4:$A$107,0)),"")</f>
        <v/>
      </c>
      <c r="D139" s="24" t="inlineStr">
        <is>
          <t>Álvaro</t>
        </is>
      </c>
      <c r="E139" s="19">
        <f>IFERROR(INDEX(Álvaro!F$4:F$107,MATCH($A139,Álvaro!$A$4:$A$107,0)),"")</f>
        <v/>
      </c>
      <c r="F139" s="19">
        <f>IFERROR(INDEX(Álvaro!G$4:G$107,MATCH($A139,Álvaro!$A$4:$A$107,0)),"")</f>
        <v/>
      </c>
      <c r="G139" s="16">
        <f>IFERROR(IF(INDEX(Partidos!$H$4:$H$107,MATCH($A139,Partidos!$A$4:$A$107,0))&lt;&gt;"Finalizado","",IF(OR(NOT(ISNUMBER($E139)),NOT(ISNUMBER($F139))),"",IF(INDEX(Partidos!$J$4:$J$107,MATCH($A139,Partidos!$A$4:$A$107,0))="Grupos",IF(AND($E139=INDEX(Partidos!$F$4:$F$107,MATCH($A139,Partidos!$A$4:$A$107,0)),$F139=INDEX(Partidos!$G$4:$G$107,MATCH($A139,Partidos!$A$4:$A$107,0))),Puntuacion!$B$4,IF(($E139-$F139)=(INDEX(Partidos!$F$4:$F$107,MATCH($A139,Partidos!$A$4:$A$107,0))-INDEX(Partidos!$G$4:$G$107,MATCH($A139,Partidos!$A$4:$A$107,0))),Puntuacion!$B$5,IF(OR(AND($E139&gt;$F139,INDEX(Partidos!$F$4:$F$107,MATCH($A139,Partidos!$A$4:$A$107,0))&gt;INDEX(Partidos!$G$4:$G$107,MATCH($A139,Partidos!$A$4:$A$107,0))),AND($E139=$F139,INDEX(Partidos!$F$4:$F$107,MATCH($A139,Partidos!$A$4:$A$107,0))=INDEX(Partidos!$G$4:$G$107,MATCH($A139,Partidos!$A$4:$A$107,0))),AND($E139&lt;$F139,INDEX(Partidos!$F$4:$F$107,MATCH($A139,Partidos!$A$4:$A$107,0))&lt;INDEX(Partidos!$G$4:$G$107,MATCH($A139,Partidos!$A$4:$A$107,0)))),Puntuacion!$B$6,0))),IF(AND($E139=INDEX(Partidos!$F$4:$F$107,MATCH($A139,Partidos!$A$4:$A$107,0)),$F139=INDEX(Partidos!$G$4:$G$107,MATCH($A139,Partidos!$A$4:$A$107,0))),Puntuacion!$B$9,IF(($E139-$F139)=(INDEX(Partidos!$F$4:$F$107,MATCH($A139,Partidos!$A$4:$A$107,0))-INDEX(Partidos!$G$4:$G$107,MATCH($A139,Partidos!$A$4:$A$107,0))),Puntuacion!$B$10,IF(AND($H139&lt;&gt;"",$H139=INDEX(Partidos!$K$4:$K$107,MATCH($A139,Partidos!$A$4:$A$107,0))),Puntuacion!$B$11,0)))))),"")</f>
        <v/>
      </c>
      <c r="H139" s="19">
        <f>IFERROR(INDEX(Álvaro!H$4:H$107,MATCH($A139,Álvaro!$A$4:$A$107,0)),"")</f>
        <v/>
      </c>
      <c r="I139" s="19">
        <f>IFERROR(INDEX(Partidos!$J$4:$J$107,MATCH($A139,Partidos!$A$4:$A$107,0)),"")</f>
        <v/>
      </c>
      <c r="J139" s="16">
        <f>IF(AND(INDEX(Partidos!$J$4:$J$107,MATCH($A139,Partidos!$A$4:$A$107,0))&lt;&gt;"Grupos",INDEX(Partidos!$H$4:$H$107,MATCH($A139,Partidos!$A$4:$A$107,0))="Finalizado",$H139&lt;&gt;"",$H139=INDEX(Partidos!$K$4:$K$107,MATCH($A139,Partidos!$A$4:$A$107,0))),1,0)</f>
        <v/>
      </c>
    </row>
    <row r="140">
      <c r="A140" s="26" t="n">
        <v>46</v>
      </c>
      <c r="B140" s="19">
        <f>IFERROR(INDEX(Partidos!$D$4:$D$107,MATCH($A140,Partidos!$A$4:$A$107,0)),"")</f>
        <v/>
      </c>
      <c r="C140" s="19">
        <f>IFERROR(INDEX(Partidos!$E$4:$E$107,MATCH($A140,Partidos!$A$4:$A$107,0)),"")</f>
        <v/>
      </c>
      <c r="D140" s="26" t="inlineStr">
        <is>
          <t>Papá</t>
        </is>
      </c>
      <c r="E140" s="19">
        <f>IFERROR(INDEX(Papá!F$4:F$107,MATCH($A140,Papá!$A$4:$A$107,0)),"")</f>
        <v/>
      </c>
      <c r="F140" s="19">
        <f>IFERROR(INDEX(Papá!G$4:G$107,MATCH($A140,Papá!$A$4:$A$107,0)),"")</f>
        <v/>
      </c>
      <c r="G140" s="16">
        <f>IFERROR(IF(INDEX(Partidos!$H$4:$H$107,MATCH($A140,Partidos!$A$4:$A$107,0))&lt;&gt;"Finalizado","",IF(OR(NOT(ISNUMBER($E140)),NOT(ISNUMBER($F140))),"",IF(INDEX(Partidos!$J$4:$J$107,MATCH($A140,Partidos!$A$4:$A$107,0))="Grupos",IF(AND($E140=INDEX(Partidos!$F$4:$F$107,MATCH($A140,Partidos!$A$4:$A$107,0)),$F140=INDEX(Partidos!$G$4:$G$107,MATCH($A140,Partidos!$A$4:$A$107,0))),Puntuacion!$B$4,IF(($E140-$F140)=(INDEX(Partidos!$F$4:$F$107,MATCH($A140,Partidos!$A$4:$A$107,0))-INDEX(Partidos!$G$4:$G$107,MATCH($A140,Partidos!$A$4:$A$107,0))),Puntuacion!$B$5,IF(OR(AND($E140&gt;$F140,INDEX(Partidos!$F$4:$F$107,MATCH($A140,Partidos!$A$4:$A$107,0))&gt;INDEX(Partidos!$G$4:$G$107,MATCH($A140,Partidos!$A$4:$A$107,0))),AND($E140=$F140,INDEX(Partidos!$F$4:$F$107,MATCH($A140,Partidos!$A$4:$A$107,0))=INDEX(Partidos!$G$4:$G$107,MATCH($A140,Partidos!$A$4:$A$107,0))),AND($E140&lt;$F140,INDEX(Partidos!$F$4:$F$107,MATCH($A140,Partidos!$A$4:$A$107,0))&lt;INDEX(Partidos!$G$4:$G$107,MATCH($A140,Partidos!$A$4:$A$107,0)))),Puntuacion!$B$6,0))),IF(AND($E140=INDEX(Partidos!$F$4:$F$107,MATCH($A140,Partidos!$A$4:$A$107,0)),$F140=INDEX(Partidos!$G$4:$G$107,MATCH($A140,Partidos!$A$4:$A$107,0))),Puntuacion!$B$9,IF(($E140-$F140)=(INDEX(Partidos!$F$4:$F$107,MATCH($A140,Partidos!$A$4:$A$107,0))-INDEX(Partidos!$G$4:$G$107,MATCH($A140,Partidos!$A$4:$A$107,0))),Puntuacion!$B$10,IF(AND($H140&lt;&gt;"",$H140=INDEX(Partidos!$K$4:$K$107,MATCH($A140,Partidos!$A$4:$A$107,0))),Puntuacion!$B$11,0)))))),"")</f>
        <v/>
      </c>
      <c r="H140" s="19">
        <f>IFERROR(INDEX(Papá!H$4:H$107,MATCH($A140,Papá!$A$4:$A$107,0)),"")</f>
        <v/>
      </c>
      <c r="I140" s="19">
        <f>IFERROR(INDEX(Partidos!$J$4:$J$107,MATCH($A140,Partidos!$A$4:$A$107,0)),"")</f>
        <v/>
      </c>
      <c r="J140" s="16">
        <f>IF(AND(INDEX(Partidos!$J$4:$J$107,MATCH($A140,Partidos!$A$4:$A$107,0))&lt;&gt;"Grupos",INDEX(Partidos!$H$4:$H$107,MATCH($A140,Partidos!$A$4:$A$107,0))="Finalizado",$H140&lt;&gt;"",$H140=INDEX(Partidos!$K$4:$K$107,MATCH($A140,Partidos!$A$4:$A$107,0))),1,0)</f>
        <v/>
      </c>
    </row>
    <row r="141">
      <c r="A141" s="24" t="n">
        <v>46</v>
      </c>
      <c r="B141" s="19">
        <f>IFERROR(INDEX(Partidos!$D$4:$D$107,MATCH($A141,Partidos!$A$4:$A$107,0)),"")</f>
        <v/>
      </c>
      <c r="C141" s="19">
        <f>IFERROR(INDEX(Partidos!$E$4:$E$107,MATCH($A141,Partidos!$A$4:$A$107,0)),"")</f>
        <v/>
      </c>
      <c r="D141" s="24" t="inlineStr">
        <is>
          <t>Diego</t>
        </is>
      </c>
      <c r="E141" s="19">
        <f>IFERROR(INDEX(Diego!F$4:F$107,MATCH($A141,Diego!$A$4:$A$107,0)),"")</f>
        <v/>
      </c>
      <c r="F141" s="19">
        <f>IFERROR(INDEX(Diego!G$4:G$107,MATCH($A141,Diego!$A$4:$A$107,0)),"")</f>
        <v/>
      </c>
      <c r="G141" s="16">
        <f>IFERROR(IF(INDEX(Partidos!$H$4:$H$107,MATCH($A141,Partidos!$A$4:$A$107,0))&lt;&gt;"Finalizado","",IF(OR(NOT(ISNUMBER($E141)),NOT(ISNUMBER($F141))),"",IF(INDEX(Partidos!$J$4:$J$107,MATCH($A141,Partidos!$A$4:$A$107,0))="Grupos",IF(AND($E141=INDEX(Partidos!$F$4:$F$107,MATCH($A141,Partidos!$A$4:$A$107,0)),$F141=INDEX(Partidos!$G$4:$G$107,MATCH($A141,Partidos!$A$4:$A$107,0))),Puntuacion!$B$4,IF(($E141-$F141)=(INDEX(Partidos!$F$4:$F$107,MATCH($A141,Partidos!$A$4:$A$107,0))-INDEX(Partidos!$G$4:$G$107,MATCH($A141,Partidos!$A$4:$A$107,0))),Puntuacion!$B$5,IF(OR(AND($E141&gt;$F141,INDEX(Partidos!$F$4:$F$107,MATCH($A141,Partidos!$A$4:$A$107,0))&gt;INDEX(Partidos!$G$4:$G$107,MATCH($A141,Partidos!$A$4:$A$107,0))),AND($E141=$F141,INDEX(Partidos!$F$4:$F$107,MATCH($A141,Partidos!$A$4:$A$107,0))=INDEX(Partidos!$G$4:$G$107,MATCH($A141,Partidos!$A$4:$A$107,0))),AND($E141&lt;$F141,INDEX(Partidos!$F$4:$F$107,MATCH($A141,Partidos!$A$4:$A$107,0))&lt;INDEX(Partidos!$G$4:$G$107,MATCH($A141,Partidos!$A$4:$A$107,0)))),Puntuacion!$B$6,0))),IF(AND($E141=INDEX(Partidos!$F$4:$F$107,MATCH($A141,Partidos!$A$4:$A$107,0)),$F141=INDEX(Partidos!$G$4:$G$107,MATCH($A141,Partidos!$A$4:$A$107,0))),Puntuacion!$B$9,IF(($E141-$F141)=(INDEX(Partidos!$F$4:$F$107,MATCH($A141,Partidos!$A$4:$A$107,0))-INDEX(Partidos!$G$4:$G$107,MATCH($A141,Partidos!$A$4:$A$107,0))),Puntuacion!$B$10,IF(AND($H141&lt;&gt;"",$H141=INDEX(Partidos!$K$4:$K$107,MATCH($A141,Partidos!$A$4:$A$107,0))),Puntuacion!$B$11,0)))))),"")</f>
        <v/>
      </c>
      <c r="H141" s="19">
        <f>IFERROR(INDEX(Diego!H$4:H$107,MATCH($A141,Diego!$A$4:$A$107,0)),"")</f>
        <v/>
      </c>
      <c r="I141" s="19">
        <f>IFERROR(INDEX(Partidos!$J$4:$J$107,MATCH($A141,Partidos!$A$4:$A$107,0)),"")</f>
        <v/>
      </c>
      <c r="J141" s="16">
        <f>IF(AND(INDEX(Partidos!$J$4:$J$107,MATCH($A141,Partidos!$A$4:$A$107,0))&lt;&gt;"Grupos",INDEX(Partidos!$H$4:$H$107,MATCH($A141,Partidos!$A$4:$A$107,0))="Finalizado",$H141&lt;&gt;"",$H141=INDEX(Partidos!$K$4:$K$107,MATCH($A141,Partidos!$A$4:$A$107,0))),1,0)</f>
        <v/>
      </c>
    </row>
    <row r="142">
      <c r="A142" s="26" t="n">
        <v>47</v>
      </c>
      <c r="B142" s="19">
        <f>IFERROR(INDEX(Partidos!$D$4:$D$107,MATCH($A142,Partidos!$A$4:$A$107,0)),"")</f>
        <v/>
      </c>
      <c r="C142" s="19">
        <f>IFERROR(INDEX(Partidos!$E$4:$E$107,MATCH($A142,Partidos!$A$4:$A$107,0)),"")</f>
        <v/>
      </c>
      <c r="D142" s="26" t="inlineStr">
        <is>
          <t>Álvaro</t>
        </is>
      </c>
      <c r="E142" s="19">
        <f>IFERROR(INDEX(Álvaro!F$4:F$107,MATCH($A142,Álvaro!$A$4:$A$107,0)),"")</f>
        <v/>
      </c>
      <c r="F142" s="19">
        <f>IFERROR(INDEX(Álvaro!G$4:G$107,MATCH($A142,Álvaro!$A$4:$A$107,0)),"")</f>
        <v/>
      </c>
      <c r="G142" s="16">
        <f>IFERROR(IF(INDEX(Partidos!$H$4:$H$107,MATCH($A142,Partidos!$A$4:$A$107,0))&lt;&gt;"Finalizado","",IF(OR(NOT(ISNUMBER($E142)),NOT(ISNUMBER($F142))),"",IF(INDEX(Partidos!$J$4:$J$107,MATCH($A142,Partidos!$A$4:$A$107,0))="Grupos",IF(AND($E142=INDEX(Partidos!$F$4:$F$107,MATCH($A142,Partidos!$A$4:$A$107,0)),$F142=INDEX(Partidos!$G$4:$G$107,MATCH($A142,Partidos!$A$4:$A$107,0))),Puntuacion!$B$4,IF(($E142-$F142)=(INDEX(Partidos!$F$4:$F$107,MATCH($A142,Partidos!$A$4:$A$107,0))-INDEX(Partidos!$G$4:$G$107,MATCH($A142,Partidos!$A$4:$A$107,0))),Puntuacion!$B$5,IF(OR(AND($E142&gt;$F142,INDEX(Partidos!$F$4:$F$107,MATCH($A142,Partidos!$A$4:$A$107,0))&gt;INDEX(Partidos!$G$4:$G$107,MATCH($A142,Partidos!$A$4:$A$107,0))),AND($E142=$F142,INDEX(Partidos!$F$4:$F$107,MATCH($A142,Partidos!$A$4:$A$107,0))=INDEX(Partidos!$G$4:$G$107,MATCH($A142,Partidos!$A$4:$A$107,0))),AND($E142&lt;$F142,INDEX(Partidos!$F$4:$F$107,MATCH($A142,Partidos!$A$4:$A$107,0))&lt;INDEX(Partidos!$G$4:$G$107,MATCH($A142,Partidos!$A$4:$A$107,0)))),Puntuacion!$B$6,0))),IF(AND($E142=INDEX(Partidos!$F$4:$F$107,MATCH($A142,Partidos!$A$4:$A$107,0)),$F142=INDEX(Partidos!$G$4:$G$107,MATCH($A142,Partidos!$A$4:$A$107,0))),Puntuacion!$B$9,IF(($E142-$F142)=(INDEX(Partidos!$F$4:$F$107,MATCH($A142,Partidos!$A$4:$A$107,0))-INDEX(Partidos!$G$4:$G$107,MATCH($A142,Partidos!$A$4:$A$107,0))),Puntuacion!$B$10,IF(AND($H142&lt;&gt;"",$H142=INDEX(Partidos!$K$4:$K$107,MATCH($A142,Partidos!$A$4:$A$107,0))),Puntuacion!$B$11,0)))))),"")</f>
        <v/>
      </c>
      <c r="H142" s="19">
        <f>IFERROR(INDEX(Álvaro!H$4:H$107,MATCH($A142,Álvaro!$A$4:$A$107,0)),"")</f>
        <v/>
      </c>
      <c r="I142" s="19">
        <f>IFERROR(INDEX(Partidos!$J$4:$J$107,MATCH($A142,Partidos!$A$4:$A$107,0)),"")</f>
        <v/>
      </c>
      <c r="J142" s="16">
        <f>IF(AND(INDEX(Partidos!$J$4:$J$107,MATCH($A142,Partidos!$A$4:$A$107,0))&lt;&gt;"Grupos",INDEX(Partidos!$H$4:$H$107,MATCH($A142,Partidos!$A$4:$A$107,0))="Finalizado",$H142&lt;&gt;"",$H142=INDEX(Partidos!$K$4:$K$107,MATCH($A142,Partidos!$A$4:$A$107,0))),1,0)</f>
        <v/>
      </c>
    </row>
    <row r="143">
      <c r="A143" s="24" t="n">
        <v>47</v>
      </c>
      <c r="B143" s="19">
        <f>IFERROR(INDEX(Partidos!$D$4:$D$107,MATCH($A143,Partidos!$A$4:$A$107,0)),"")</f>
        <v/>
      </c>
      <c r="C143" s="19">
        <f>IFERROR(INDEX(Partidos!$E$4:$E$107,MATCH($A143,Partidos!$A$4:$A$107,0)),"")</f>
        <v/>
      </c>
      <c r="D143" s="24" t="inlineStr">
        <is>
          <t>Papá</t>
        </is>
      </c>
      <c r="E143" s="19">
        <f>IFERROR(INDEX(Papá!F$4:F$107,MATCH($A143,Papá!$A$4:$A$107,0)),"")</f>
        <v/>
      </c>
      <c r="F143" s="19">
        <f>IFERROR(INDEX(Papá!G$4:G$107,MATCH($A143,Papá!$A$4:$A$107,0)),"")</f>
        <v/>
      </c>
      <c r="G143" s="16">
        <f>IFERROR(IF(INDEX(Partidos!$H$4:$H$107,MATCH($A143,Partidos!$A$4:$A$107,0))&lt;&gt;"Finalizado","",IF(OR(NOT(ISNUMBER($E143)),NOT(ISNUMBER($F143))),"",IF(INDEX(Partidos!$J$4:$J$107,MATCH($A143,Partidos!$A$4:$A$107,0))="Grupos",IF(AND($E143=INDEX(Partidos!$F$4:$F$107,MATCH($A143,Partidos!$A$4:$A$107,0)),$F143=INDEX(Partidos!$G$4:$G$107,MATCH($A143,Partidos!$A$4:$A$107,0))),Puntuacion!$B$4,IF(($E143-$F143)=(INDEX(Partidos!$F$4:$F$107,MATCH($A143,Partidos!$A$4:$A$107,0))-INDEX(Partidos!$G$4:$G$107,MATCH($A143,Partidos!$A$4:$A$107,0))),Puntuacion!$B$5,IF(OR(AND($E143&gt;$F143,INDEX(Partidos!$F$4:$F$107,MATCH($A143,Partidos!$A$4:$A$107,0))&gt;INDEX(Partidos!$G$4:$G$107,MATCH($A143,Partidos!$A$4:$A$107,0))),AND($E143=$F143,INDEX(Partidos!$F$4:$F$107,MATCH($A143,Partidos!$A$4:$A$107,0))=INDEX(Partidos!$G$4:$G$107,MATCH($A143,Partidos!$A$4:$A$107,0))),AND($E143&lt;$F143,INDEX(Partidos!$F$4:$F$107,MATCH($A143,Partidos!$A$4:$A$107,0))&lt;INDEX(Partidos!$G$4:$G$107,MATCH($A143,Partidos!$A$4:$A$107,0)))),Puntuacion!$B$6,0))),IF(AND($E143=INDEX(Partidos!$F$4:$F$107,MATCH($A143,Partidos!$A$4:$A$107,0)),$F143=INDEX(Partidos!$G$4:$G$107,MATCH($A143,Partidos!$A$4:$A$107,0))),Puntuacion!$B$9,IF(($E143-$F143)=(INDEX(Partidos!$F$4:$F$107,MATCH($A143,Partidos!$A$4:$A$107,0))-INDEX(Partidos!$G$4:$G$107,MATCH($A143,Partidos!$A$4:$A$107,0))),Puntuacion!$B$10,IF(AND($H143&lt;&gt;"",$H143=INDEX(Partidos!$K$4:$K$107,MATCH($A143,Partidos!$A$4:$A$107,0))),Puntuacion!$B$11,0)))))),"")</f>
        <v/>
      </c>
      <c r="H143" s="19">
        <f>IFERROR(INDEX(Papá!H$4:H$107,MATCH($A143,Papá!$A$4:$A$107,0)),"")</f>
        <v/>
      </c>
      <c r="I143" s="19">
        <f>IFERROR(INDEX(Partidos!$J$4:$J$107,MATCH($A143,Partidos!$A$4:$A$107,0)),"")</f>
        <v/>
      </c>
      <c r="J143" s="16">
        <f>IF(AND(INDEX(Partidos!$J$4:$J$107,MATCH($A143,Partidos!$A$4:$A$107,0))&lt;&gt;"Grupos",INDEX(Partidos!$H$4:$H$107,MATCH($A143,Partidos!$A$4:$A$107,0))="Finalizado",$H143&lt;&gt;"",$H143=INDEX(Partidos!$K$4:$K$107,MATCH($A143,Partidos!$A$4:$A$107,0))),1,0)</f>
        <v/>
      </c>
    </row>
    <row r="144">
      <c r="A144" s="26" t="n">
        <v>47</v>
      </c>
      <c r="B144" s="19">
        <f>IFERROR(INDEX(Partidos!$D$4:$D$107,MATCH($A144,Partidos!$A$4:$A$107,0)),"")</f>
        <v/>
      </c>
      <c r="C144" s="19">
        <f>IFERROR(INDEX(Partidos!$E$4:$E$107,MATCH($A144,Partidos!$A$4:$A$107,0)),"")</f>
        <v/>
      </c>
      <c r="D144" s="26" t="inlineStr">
        <is>
          <t>Diego</t>
        </is>
      </c>
      <c r="E144" s="19">
        <f>IFERROR(INDEX(Diego!F$4:F$107,MATCH($A144,Diego!$A$4:$A$107,0)),"")</f>
        <v/>
      </c>
      <c r="F144" s="19">
        <f>IFERROR(INDEX(Diego!G$4:G$107,MATCH($A144,Diego!$A$4:$A$107,0)),"")</f>
        <v/>
      </c>
      <c r="G144" s="16">
        <f>IFERROR(IF(INDEX(Partidos!$H$4:$H$107,MATCH($A144,Partidos!$A$4:$A$107,0))&lt;&gt;"Finalizado","",IF(OR(NOT(ISNUMBER($E144)),NOT(ISNUMBER($F144))),"",IF(INDEX(Partidos!$J$4:$J$107,MATCH($A144,Partidos!$A$4:$A$107,0))="Grupos",IF(AND($E144=INDEX(Partidos!$F$4:$F$107,MATCH($A144,Partidos!$A$4:$A$107,0)),$F144=INDEX(Partidos!$G$4:$G$107,MATCH($A144,Partidos!$A$4:$A$107,0))),Puntuacion!$B$4,IF(($E144-$F144)=(INDEX(Partidos!$F$4:$F$107,MATCH($A144,Partidos!$A$4:$A$107,0))-INDEX(Partidos!$G$4:$G$107,MATCH($A144,Partidos!$A$4:$A$107,0))),Puntuacion!$B$5,IF(OR(AND($E144&gt;$F144,INDEX(Partidos!$F$4:$F$107,MATCH($A144,Partidos!$A$4:$A$107,0))&gt;INDEX(Partidos!$G$4:$G$107,MATCH($A144,Partidos!$A$4:$A$107,0))),AND($E144=$F144,INDEX(Partidos!$F$4:$F$107,MATCH($A144,Partidos!$A$4:$A$107,0))=INDEX(Partidos!$G$4:$G$107,MATCH($A144,Partidos!$A$4:$A$107,0))),AND($E144&lt;$F144,INDEX(Partidos!$F$4:$F$107,MATCH($A144,Partidos!$A$4:$A$107,0))&lt;INDEX(Partidos!$G$4:$G$107,MATCH($A144,Partidos!$A$4:$A$107,0)))),Puntuacion!$B$6,0))),IF(AND($E144=INDEX(Partidos!$F$4:$F$107,MATCH($A144,Partidos!$A$4:$A$107,0)),$F144=INDEX(Partidos!$G$4:$G$107,MATCH($A144,Partidos!$A$4:$A$107,0))),Puntuacion!$B$9,IF(($E144-$F144)=(INDEX(Partidos!$F$4:$F$107,MATCH($A144,Partidos!$A$4:$A$107,0))-INDEX(Partidos!$G$4:$G$107,MATCH($A144,Partidos!$A$4:$A$107,0))),Puntuacion!$B$10,IF(AND($H144&lt;&gt;"",$H144=INDEX(Partidos!$K$4:$K$107,MATCH($A144,Partidos!$A$4:$A$107,0))),Puntuacion!$B$11,0)))))),"")</f>
        <v/>
      </c>
      <c r="H144" s="19">
        <f>IFERROR(INDEX(Diego!H$4:H$107,MATCH($A144,Diego!$A$4:$A$107,0)),"")</f>
        <v/>
      </c>
      <c r="I144" s="19">
        <f>IFERROR(INDEX(Partidos!$J$4:$J$107,MATCH($A144,Partidos!$A$4:$A$107,0)),"")</f>
        <v/>
      </c>
      <c r="J144" s="16">
        <f>IF(AND(INDEX(Partidos!$J$4:$J$107,MATCH($A144,Partidos!$A$4:$A$107,0))&lt;&gt;"Grupos",INDEX(Partidos!$H$4:$H$107,MATCH($A144,Partidos!$A$4:$A$107,0))="Finalizado",$H144&lt;&gt;"",$H144=INDEX(Partidos!$K$4:$K$107,MATCH($A144,Partidos!$A$4:$A$107,0))),1,0)</f>
        <v/>
      </c>
    </row>
    <row r="145">
      <c r="A145" s="24" t="n">
        <v>48</v>
      </c>
      <c r="B145" s="19">
        <f>IFERROR(INDEX(Partidos!$D$4:$D$107,MATCH($A145,Partidos!$A$4:$A$107,0)),"")</f>
        <v/>
      </c>
      <c r="C145" s="19">
        <f>IFERROR(INDEX(Partidos!$E$4:$E$107,MATCH($A145,Partidos!$A$4:$A$107,0)),"")</f>
        <v/>
      </c>
      <c r="D145" s="24" t="inlineStr">
        <is>
          <t>Álvaro</t>
        </is>
      </c>
      <c r="E145" s="19">
        <f>IFERROR(INDEX(Álvaro!F$4:F$107,MATCH($A145,Álvaro!$A$4:$A$107,0)),"")</f>
        <v/>
      </c>
      <c r="F145" s="19">
        <f>IFERROR(INDEX(Álvaro!G$4:G$107,MATCH($A145,Álvaro!$A$4:$A$107,0)),"")</f>
        <v/>
      </c>
      <c r="G145" s="16">
        <f>IFERROR(IF(INDEX(Partidos!$H$4:$H$107,MATCH($A145,Partidos!$A$4:$A$107,0))&lt;&gt;"Finalizado","",IF(OR(NOT(ISNUMBER($E145)),NOT(ISNUMBER($F145))),"",IF(INDEX(Partidos!$J$4:$J$107,MATCH($A145,Partidos!$A$4:$A$107,0))="Grupos",IF(AND($E145=INDEX(Partidos!$F$4:$F$107,MATCH($A145,Partidos!$A$4:$A$107,0)),$F145=INDEX(Partidos!$G$4:$G$107,MATCH($A145,Partidos!$A$4:$A$107,0))),Puntuacion!$B$4,IF(($E145-$F145)=(INDEX(Partidos!$F$4:$F$107,MATCH($A145,Partidos!$A$4:$A$107,0))-INDEX(Partidos!$G$4:$G$107,MATCH($A145,Partidos!$A$4:$A$107,0))),Puntuacion!$B$5,IF(OR(AND($E145&gt;$F145,INDEX(Partidos!$F$4:$F$107,MATCH($A145,Partidos!$A$4:$A$107,0))&gt;INDEX(Partidos!$G$4:$G$107,MATCH($A145,Partidos!$A$4:$A$107,0))),AND($E145=$F145,INDEX(Partidos!$F$4:$F$107,MATCH($A145,Partidos!$A$4:$A$107,0))=INDEX(Partidos!$G$4:$G$107,MATCH($A145,Partidos!$A$4:$A$107,0))),AND($E145&lt;$F145,INDEX(Partidos!$F$4:$F$107,MATCH($A145,Partidos!$A$4:$A$107,0))&lt;INDEX(Partidos!$G$4:$G$107,MATCH($A145,Partidos!$A$4:$A$107,0)))),Puntuacion!$B$6,0))),IF(AND($E145=INDEX(Partidos!$F$4:$F$107,MATCH($A145,Partidos!$A$4:$A$107,0)),$F145=INDEX(Partidos!$G$4:$G$107,MATCH($A145,Partidos!$A$4:$A$107,0))),Puntuacion!$B$9,IF(($E145-$F145)=(INDEX(Partidos!$F$4:$F$107,MATCH($A145,Partidos!$A$4:$A$107,0))-INDEX(Partidos!$G$4:$G$107,MATCH($A145,Partidos!$A$4:$A$107,0))),Puntuacion!$B$10,IF(AND($H145&lt;&gt;"",$H145=INDEX(Partidos!$K$4:$K$107,MATCH($A145,Partidos!$A$4:$A$107,0))),Puntuacion!$B$11,0)))))),"")</f>
        <v/>
      </c>
      <c r="H145" s="19">
        <f>IFERROR(INDEX(Álvaro!H$4:H$107,MATCH($A145,Álvaro!$A$4:$A$107,0)),"")</f>
        <v/>
      </c>
      <c r="I145" s="19">
        <f>IFERROR(INDEX(Partidos!$J$4:$J$107,MATCH($A145,Partidos!$A$4:$A$107,0)),"")</f>
        <v/>
      </c>
      <c r="J145" s="16">
        <f>IF(AND(INDEX(Partidos!$J$4:$J$107,MATCH($A145,Partidos!$A$4:$A$107,0))&lt;&gt;"Grupos",INDEX(Partidos!$H$4:$H$107,MATCH($A145,Partidos!$A$4:$A$107,0))="Finalizado",$H145&lt;&gt;"",$H145=INDEX(Partidos!$K$4:$K$107,MATCH($A145,Partidos!$A$4:$A$107,0))),1,0)</f>
        <v/>
      </c>
    </row>
    <row r="146">
      <c r="A146" s="26" t="n">
        <v>48</v>
      </c>
      <c r="B146" s="19">
        <f>IFERROR(INDEX(Partidos!$D$4:$D$107,MATCH($A146,Partidos!$A$4:$A$107,0)),"")</f>
        <v/>
      </c>
      <c r="C146" s="19">
        <f>IFERROR(INDEX(Partidos!$E$4:$E$107,MATCH($A146,Partidos!$A$4:$A$107,0)),"")</f>
        <v/>
      </c>
      <c r="D146" s="26" t="inlineStr">
        <is>
          <t>Papá</t>
        </is>
      </c>
      <c r="E146" s="19">
        <f>IFERROR(INDEX(Papá!F$4:F$107,MATCH($A146,Papá!$A$4:$A$107,0)),"")</f>
        <v/>
      </c>
      <c r="F146" s="19">
        <f>IFERROR(INDEX(Papá!G$4:G$107,MATCH($A146,Papá!$A$4:$A$107,0)),"")</f>
        <v/>
      </c>
      <c r="G146" s="16">
        <f>IFERROR(IF(INDEX(Partidos!$H$4:$H$107,MATCH($A146,Partidos!$A$4:$A$107,0))&lt;&gt;"Finalizado","",IF(OR(NOT(ISNUMBER($E146)),NOT(ISNUMBER($F146))),"",IF(INDEX(Partidos!$J$4:$J$107,MATCH($A146,Partidos!$A$4:$A$107,0))="Grupos",IF(AND($E146=INDEX(Partidos!$F$4:$F$107,MATCH($A146,Partidos!$A$4:$A$107,0)),$F146=INDEX(Partidos!$G$4:$G$107,MATCH($A146,Partidos!$A$4:$A$107,0))),Puntuacion!$B$4,IF(($E146-$F146)=(INDEX(Partidos!$F$4:$F$107,MATCH($A146,Partidos!$A$4:$A$107,0))-INDEX(Partidos!$G$4:$G$107,MATCH($A146,Partidos!$A$4:$A$107,0))),Puntuacion!$B$5,IF(OR(AND($E146&gt;$F146,INDEX(Partidos!$F$4:$F$107,MATCH($A146,Partidos!$A$4:$A$107,0))&gt;INDEX(Partidos!$G$4:$G$107,MATCH($A146,Partidos!$A$4:$A$107,0))),AND($E146=$F146,INDEX(Partidos!$F$4:$F$107,MATCH($A146,Partidos!$A$4:$A$107,0))=INDEX(Partidos!$G$4:$G$107,MATCH($A146,Partidos!$A$4:$A$107,0))),AND($E146&lt;$F146,INDEX(Partidos!$F$4:$F$107,MATCH($A146,Partidos!$A$4:$A$107,0))&lt;INDEX(Partidos!$G$4:$G$107,MATCH($A146,Partidos!$A$4:$A$107,0)))),Puntuacion!$B$6,0))),IF(AND($E146=INDEX(Partidos!$F$4:$F$107,MATCH($A146,Partidos!$A$4:$A$107,0)),$F146=INDEX(Partidos!$G$4:$G$107,MATCH($A146,Partidos!$A$4:$A$107,0))),Puntuacion!$B$9,IF(($E146-$F146)=(INDEX(Partidos!$F$4:$F$107,MATCH($A146,Partidos!$A$4:$A$107,0))-INDEX(Partidos!$G$4:$G$107,MATCH($A146,Partidos!$A$4:$A$107,0))),Puntuacion!$B$10,IF(AND($H146&lt;&gt;"",$H146=INDEX(Partidos!$K$4:$K$107,MATCH($A146,Partidos!$A$4:$A$107,0))),Puntuacion!$B$11,0)))))),"")</f>
        <v/>
      </c>
      <c r="H146" s="19">
        <f>IFERROR(INDEX(Papá!H$4:H$107,MATCH($A146,Papá!$A$4:$A$107,0)),"")</f>
        <v/>
      </c>
      <c r="I146" s="19">
        <f>IFERROR(INDEX(Partidos!$J$4:$J$107,MATCH($A146,Partidos!$A$4:$A$107,0)),"")</f>
        <v/>
      </c>
      <c r="J146" s="16">
        <f>IF(AND(INDEX(Partidos!$J$4:$J$107,MATCH($A146,Partidos!$A$4:$A$107,0))&lt;&gt;"Grupos",INDEX(Partidos!$H$4:$H$107,MATCH($A146,Partidos!$A$4:$A$107,0))="Finalizado",$H146&lt;&gt;"",$H146=INDEX(Partidos!$K$4:$K$107,MATCH($A146,Partidos!$A$4:$A$107,0))),1,0)</f>
        <v/>
      </c>
    </row>
    <row r="147">
      <c r="A147" s="24" t="n">
        <v>48</v>
      </c>
      <c r="B147" s="19">
        <f>IFERROR(INDEX(Partidos!$D$4:$D$107,MATCH($A147,Partidos!$A$4:$A$107,0)),"")</f>
        <v/>
      </c>
      <c r="C147" s="19">
        <f>IFERROR(INDEX(Partidos!$E$4:$E$107,MATCH($A147,Partidos!$A$4:$A$107,0)),"")</f>
        <v/>
      </c>
      <c r="D147" s="24" t="inlineStr">
        <is>
          <t>Diego</t>
        </is>
      </c>
      <c r="E147" s="19">
        <f>IFERROR(INDEX(Diego!F$4:F$107,MATCH($A147,Diego!$A$4:$A$107,0)),"")</f>
        <v/>
      </c>
      <c r="F147" s="19">
        <f>IFERROR(INDEX(Diego!G$4:G$107,MATCH($A147,Diego!$A$4:$A$107,0)),"")</f>
        <v/>
      </c>
      <c r="G147" s="16">
        <f>IFERROR(IF(INDEX(Partidos!$H$4:$H$107,MATCH($A147,Partidos!$A$4:$A$107,0))&lt;&gt;"Finalizado","",IF(OR(NOT(ISNUMBER($E147)),NOT(ISNUMBER($F147))),"",IF(INDEX(Partidos!$J$4:$J$107,MATCH($A147,Partidos!$A$4:$A$107,0))="Grupos",IF(AND($E147=INDEX(Partidos!$F$4:$F$107,MATCH($A147,Partidos!$A$4:$A$107,0)),$F147=INDEX(Partidos!$G$4:$G$107,MATCH($A147,Partidos!$A$4:$A$107,0))),Puntuacion!$B$4,IF(($E147-$F147)=(INDEX(Partidos!$F$4:$F$107,MATCH($A147,Partidos!$A$4:$A$107,0))-INDEX(Partidos!$G$4:$G$107,MATCH($A147,Partidos!$A$4:$A$107,0))),Puntuacion!$B$5,IF(OR(AND($E147&gt;$F147,INDEX(Partidos!$F$4:$F$107,MATCH($A147,Partidos!$A$4:$A$107,0))&gt;INDEX(Partidos!$G$4:$G$107,MATCH($A147,Partidos!$A$4:$A$107,0))),AND($E147=$F147,INDEX(Partidos!$F$4:$F$107,MATCH($A147,Partidos!$A$4:$A$107,0))=INDEX(Partidos!$G$4:$G$107,MATCH($A147,Partidos!$A$4:$A$107,0))),AND($E147&lt;$F147,INDEX(Partidos!$F$4:$F$107,MATCH($A147,Partidos!$A$4:$A$107,0))&lt;INDEX(Partidos!$G$4:$G$107,MATCH($A147,Partidos!$A$4:$A$107,0)))),Puntuacion!$B$6,0))),IF(AND($E147=INDEX(Partidos!$F$4:$F$107,MATCH($A147,Partidos!$A$4:$A$107,0)),$F147=INDEX(Partidos!$G$4:$G$107,MATCH($A147,Partidos!$A$4:$A$107,0))),Puntuacion!$B$9,IF(($E147-$F147)=(INDEX(Partidos!$F$4:$F$107,MATCH($A147,Partidos!$A$4:$A$107,0))-INDEX(Partidos!$G$4:$G$107,MATCH($A147,Partidos!$A$4:$A$107,0))),Puntuacion!$B$10,IF(AND($H147&lt;&gt;"",$H147=INDEX(Partidos!$K$4:$K$107,MATCH($A147,Partidos!$A$4:$A$107,0))),Puntuacion!$B$11,0)))))),"")</f>
        <v/>
      </c>
      <c r="H147" s="19">
        <f>IFERROR(INDEX(Diego!H$4:H$107,MATCH($A147,Diego!$A$4:$A$107,0)),"")</f>
        <v/>
      </c>
      <c r="I147" s="19">
        <f>IFERROR(INDEX(Partidos!$J$4:$J$107,MATCH($A147,Partidos!$A$4:$A$107,0)),"")</f>
        <v/>
      </c>
      <c r="J147" s="16">
        <f>IF(AND(INDEX(Partidos!$J$4:$J$107,MATCH($A147,Partidos!$A$4:$A$107,0))&lt;&gt;"Grupos",INDEX(Partidos!$H$4:$H$107,MATCH($A147,Partidos!$A$4:$A$107,0))="Finalizado",$H147&lt;&gt;"",$H147=INDEX(Partidos!$K$4:$K$107,MATCH($A147,Partidos!$A$4:$A$107,0))),1,0)</f>
        <v/>
      </c>
    </row>
    <row r="148">
      <c r="A148" s="26" t="n">
        <v>49</v>
      </c>
      <c r="B148" s="19">
        <f>IFERROR(INDEX(Partidos!$D$4:$D$107,MATCH($A148,Partidos!$A$4:$A$107,0)),"")</f>
        <v/>
      </c>
      <c r="C148" s="19">
        <f>IFERROR(INDEX(Partidos!$E$4:$E$107,MATCH($A148,Partidos!$A$4:$A$107,0)),"")</f>
        <v/>
      </c>
      <c r="D148" s="26" t="inlineStr">
        <is>
          <t>Álvaro</t>
        </is>
      </c>
      <c r="E148" s="19">
        <f>IFERROR(INDEX(Álvaro!F$4:F$107,MATCH($A148,Álvaro!$A$4:$A$107,0)),"")</f>
        <v/>
      </c>
      <c r="F148" s="19">
        <f>IFERROR(INDEX(Álvaro!G$4:G$107,MATCH($A148,Álvaro!$A$4:$A$107,0)),"")</f>
        <v/>
      </c>
      <c r="G148" s="16">
        <f>IFERROR(IF(INDEX(Partidos!$H$4:$H$107,MATCH($A148,Partidos!$A$4:$A$107,0))&lt;&gt;"Finalizado","",IF(OR(NOT(ISNUMBER($E148)),NOT(ISNUMBER($F148))),"",IF(INDEX(Partidos!$J$4:$J$107,MATCH($A148,Partidos!$A$4:$A$107,0))="Grupos",IF(AND($E148=INDEX(Partidos!$F$4:$F$107,MATCH($A148,Partidos!$A$4:$A$107,0)),$F148=INDEX(Partidos!$G$4:$G$107,MATCH($A148,Partidos!$A$4:$A$107,0))),Puntuacion!$B$4,IF(($E148-$F148)=(INDEX(Partidos!$F$4:$F$107,MATCH($A148,Partidos!$A$4:$A$107,0))-INDEX(Partidos!$G$4:$G$107,MATCH($A148,Partidos!$A$4:$A$107,0))),Puntuacion!$B$5,IF(OR(AND($E148&gt;$F148,INDEX(Partidos!$F$4:$F$107,MATCH($A148,Partidos!$A$4:$A$107,0))&gt;INDEX(Partidos!$G$4:$G$107,MATCH($A148,Partidos!$A$4:$A$107,0))),AND($E148=$F148,INDEX(Partidos!$F$4:$F$107,MATCH($A148,Partidos!$A$4:$A$107,0))=INDEX(Partidos!$G$4:$G$107,MATCH($A148,Partidos!$A$4:$A$107,0))),AND($E148&lt;$F148,INDEX(Partidos!$F$4:$F$107,MATCH($A148,Partidos!$A$4:$A$107,0))&lt;INDEX(Partidos!$G$4:$G$107,MATCH($A148,Partidos!$A$4:$A$107,0)))),Puntuacion!$B$6,0))),IF(AND($E148=INDEX(Partidos!$F$4:$F$107,MATCH($A148,Partidos!$A$4:$A$107,0)),$F148=INDEX(Partidos!$G$4:$G$107,MATCH($A148,Partidos!$A$4:$A$107,0))),Puntuacion!$B$9,IF(($E148-$F148)=(INDEX(Partidos!$F$4:$F$107,MATCH($A148,Partidos!$A$4:$A$107,0))-INDEX(Partidos!$G$4:$G$107,MATCH($A148,Partidos!$A$4:$A$107,0))),Puntuacion!$B$10,IF(AND($H148&lt;&gt;"",$H148=INDEX(Partidos!$K$4:$K$107,MATCH($A148,Partidos!$A$4:$A$107,0))),Puntuacion!$B$11,0)))))),"")</f>
        <v/>
      </c>
      <c r="H148" s="19">
        <f>IFERROR(INDEX(Álvaro!H$4:H$107,MATCH($A148,Álvaro!$A$4:$A$107,0)),"")</f>
        <v/>
      </c>
      <c r="I148" s="19">
        <f>IFERROR(INDEX(Partidos!$J$4:$J$107,MATCH($A148,Partidos!$A$4:$A$107,0)),"")</f>
        <v/>
      </c>
      <c r="J148" s="16">
        <f>IF(AND(INDEX(Partidos!$J$4:$J$107,MATCH($A148,Partidos!$A$4:$A$107,0))&lt;&gt;"Grupos",INDEX(Partidos!$H$4:$H$107,MATCH($A148,Partidos!$A$4:$A$107,0))="Finalizado",$H148&lt;&gt;"",$H148=INDEX(Partidos!$K$4:$K$107,MATCH($A148,Partidos!$A$4:$A$107,0))),1,0)</f>
        <v/>
      </c>
    </row>
    <row r="149">
      <c r="A149" s="24" t="n">
        <v>49</v>
      </c>
      <c r="B149" s="19">
        <f>IFERROR(INDEX(Partidos!$D$4:$D$107,MATCH($A149,Partidos!$A$4:$A$107,0)),"")</f>
        <v/>
      </c>
      <c r="C149" s="19">
        <f>IFERROR(INDEX(Partidos!$E$4:$E$107,MATCH($A149,Partidos!$A$4:$A$107,0)),"")</f>
        <v/>
      </c>
      <c r="D149" s="24" t="inlineStr">
        <is>
          <t>Papá</t>
        </is>
      </c>
      <c r="E149" s="19">
        <f>IFERROR(INDEX(Papá!F$4:F$107,MATCH($A149,Papá!$A$4:$A$107,0)),"")</f>
        <v/>
      </c>
      <c r="F149" s="19">
        <f>IFERROR(INDEX(Papá!G$4:G$107,MATCH($A149,Papá!$A$4:$A$107,0)),"")</f>
        <v/>
      </c>
      <c r="G149" s="16">
        <f>IFERROR(IF(INDEX(Partidos!$H$4:$H$107,MATCH($A149,Partidos!$A$4:$A$107,0))&lt;&gt;"Finalizado","",IF(OR(NOT(ISNUMBER($E149)),NOT(ISNUMBER($F149))),"",IF(INDEX(Partidos!$J$4:$J$107,MATCH($A149,Partidos!$A$4:$A$107,0))="Grupos",IF(AND($E149=INDEX(Partidos!$F$4:$F$107,MATCH($A149,Partidos!$A$4:$A$107,0)),$F149=INDEX(Partidos!$G$4:$G$107,MATCH($A149,Partidos!$A$4:$A$107,0))),Puntuacion!$B$4,IF(($E149-$F149)=(INDEX(Partidos!$F$4:$F$107,MATCH($A149,Partidos!$A$4:$A$107,0))-INDEX(Partidos!$G$4:$G$107,MATCH($A149,Partidos!$A$4:$A$107,0))),Puntuacion!$B$5,IF(OR(AND($E149&gt;$F149,INDEX(Partidos!$F$4:$F$107,MATCH($A149,Partidos!$A$4:$A$107,0))&gt;INDEX(Partidos!$G$4:$G$107,MATCH($A149,Partidos!$A$4:$A$107,0))),AND($E149=$F149,INDEX(Partidos!$F$4:$F$107,MATCH($A149,Partidos!$A$4:$A$107,0))=INDEX(Partidos!$G$4:$G$107,MATCH($A149,Partidos!$A$4:$A$107,0))),AND($E149&lt;$F149,INDEX(Partidos!$F$4:$F$107,MATCH($A149,Partidos!$A$4:$A$107,0))&lt;INDEX(Partidos!$G$4:$G$107,MATCH($A149,Partidos!$A$4:$A$107,0)))),Puntuacion!$B$6,0))),IF(AND($E149=INDEX(Partidos!$F$4:$F$107,MATCH($A149,Partidos!$A$4:$A$107,0)),$F149=INDEX(Partidos!$G$4:$G$107,MATCH($A149,Partidos!$A$4:$A$107,0))),Puntuacion!$B$9,IF(($E149-$F149)=(INDEX(Partidos!$F$4:$F$107,MATCH($A149,Partidos!$A$4:$A$107,0))-INDEX(Partidos!$G$4:$G$107,MATCH($A149,Partidos!$A$4:$A$107,0))),Puntuacion!$B$10,IF(AND($H149&lt;&gt;"",$H149=INDEX(Partidos!$K$4:$K$107,MATCH($A149,Partidos!$A$4:$A$107,0))),Puntuacion!$B$11,0)))))),"")</f>
        <v/>
      </c>
      <c r="H149" s="19">
        <f>IFERROR(INDEX(Papá!H$4:H$107,MATCH($A149,Papá!$A$4:$A$107,0)),"")</f>
        <v/>
      </c>
      <c r="I149" s="19">
        <f>IFERROR(INDEX(Partidos!$J$4:$J$107,MATCH($A149,Partidos!$A$4:$A$107,0)),"")</f>
        <v/>
      </c>
      <c r="J149" s="16">
        <f>IF(AND(INDEX(Partidos!$J$4:$J$107,MATCH($A149,Partidos!$A$4:$A$107,0))&lt;&gt;"Grupos",INDEX(Partidos!$H$4:$H$107,MATCH($A149,Partidos!$A$4:$A$107,0))="Finalizado",$H149&lt;&gt;"",$H149=INDEX(Partidos!$K$4:$K$107,MATCH($A149,Partidos!$A$4:$A$107,0))),1,0)</f>
        <v/>
      </c>
    </row>
    <row r="150">
      <c r="A150" s="26" t="n">
        <v>49</v>
      </c>
      <c r="B150" s="19">
        <f>IFERROR(INDEX(Partidos!$D$4:$D$107,MATCH($A150,Partidos!$A$4:$A$107,0)),"")</f>
        <v/>
      </c>
      <c r="C150" s="19">
        <f>IFERROR(INDEX(Partidos!$E$4:$E$107,MATCH($A150,Partidos!$A$4:$A$107,0)),"")</f>
        <v/>
      </c>
      <c r="D150" s="26" t="inlineStr">
        <is>
          <t>Diego</t>
        </is>
      </c>
      <c r="E150" s="19">
        <f>IFERROR(INDEX(Diego!F$4:F$107,MATCH($A150,Diego!$A$4:$A$107,0)),"")</f>
        <v/>
      </c>
      <c r="F150" s="19">
        <f>IFERROR(INDEX(Diego!G$4:G$107,MATCH($A150,Diego!$A$4:$A$107,0)),"")</f>
        <v/>
      </c>
      <c r="G150" s="16">
        <f>IFERROR(IF(INDEX(Partidos!$H$4:$H$107,MATCH($A150,Partidos!$A$4:$A$107,0))&lt;&gt;"Finalizado","",IF(OR(NOT(ISNUMBER($E150)),NOT(ISNUMBER($F150))),"",IF(INDEX(Partidos!$J$4:$J$107,MATCH($A150,Partidos!$A$4:$A$107,0))="Grupos",IF(AND($E150=INDEX(Partidos!$F$4:$F$107,MATCH($A150,Partidos!$A$4:$A$107,0)),$F150=INDEX(Partidos!$G$4:$G$107,MATCH($A150,Partidos!$A$4:$A$107,0))),Puntuacion!$B$4,IF(($E150-$F150)=(INDEX(Partidos!$F$4:$F$107,MATCH($A150,Partidos!$A$4:$A$107,0))-INDEX(Partidos!$G$4:$G$107,MATCH($A150,Partidos!$A$4:$A$107,0))),Puntuacion!$B$5,IF(OR(AND($E150&gt;$F150,INDEX(Partidos!$F$4:$F$107,MATCH($A150,Partidos!$A$4:$A$107,0))&gt;INDEX(Partidos!$G$4:$G$107,MATCH($A150,Partidos!$A$4:$A$107,0))),AND($E150=$F150,INDEX(Partidos!$F$4:$F$107,MATCH($A150,Partidos!$A$4:$A$107,0))=INDEX(Partidos!$G$4:$G$107,MATCH($A150,Partidos!$A$4:$A$107,0))),AND($E150&lt;$F150,INDEX(Partidos!$F$4:$F$107,MATCH($A150,Partidos!$A$4:$A$107,0))&lt;INDEX(Partidos!$G$4:$G$107,MATCH($A150,Partidos!$A$4:$A$107,0)))),Puntuacion!$B$6,0))),IF(AND($E150=INDEX(Partidos!$F$4:$F$107,MATCH($A150,Partidos!$A$4:$A$107,0)),$F150=INDEX(Partidos!$G$4:$G$107,MATCH($A150,Partidos!$A$4:$A$107,0))),Puntuacion!$B$9,IF(($E150-$F150)=(INDEX(Partidos!$F$4:$F$107,MATCH($A150,Partidos!$A$4:$A$107,0))-INDEX(Partidos!$G$4:$G$107,MATCH($A150,Partidos!$A$4:$A$107,0))),Puntuacion!$B$10,IF(AND($H150&lt;&gt;"",$H150=INDEX(Partidos!$K$4:$K$107,MATCH($A150,Partidos!$A$4:$A$107,0))),Puntuacion!$B$11,0)))))),"")</f>
        <v/>
      </c>
      <c r="H150" s="19">
        <f>IFERROR(INDEX(Diego!H$4:H$107,MATCH($A150,Diego!$A$4:$A$107,0)),"")</f>
        <v/>
      </c>
      <c r="I150" s="19">
        <f>IFERROR(INDEX(Partidos!$J$4:$J$107,MATCH($A150,Partidos!$A$4:$A$107,0)),"")</f>
        <v/>
      </c>
      <c r="J150" s="16">
        <f>IF(AND(INDEX(Partidos!$J$4:$J$107,MATCH($A150,Partidos!$A$4:$A$107,0))&lt;&gt;"Grupos",INDEX(Partidos!$H$4:$H$107,MATCH($A150,Partidos!$A$4:$A$107,0))="Finalizado",$H150&lt;&gt;"",$H150=INDEX(Partidos!$K$4:$K$107,MATCH($A150,Partidos!$A$4:$A$107,0))),1,0)</f>
        <v/>
      </c>
    </row>
    <row r="151">
      <c r="A151" s="24" t="n">
        <v>50</v>
      </c>
      <c r="B151" s="19">
        <f>IFERROR(INDEX(Partidos!$D$4:$D$107,MATCH($A151,Partidos!$A$4:$A$107,0)),"")</f>
        <v/>
      </c>
      <c r="C151" s="19">
        <f>IFERROR(INDEX(Partidos!$E$4:$E$107,MATCH($A151,Partidos!$A$4:$A$107,0)),"")</f>
        <v/>
      </c>
      <c r="D151" s="24" t="inlineStr">
        <is>
          <t>Álvaro</t>
        </is>
      </c>
      <c r="E151" s="19">
        <f>IFERROR(INDEX(Álvaro!F$4:F$107,MATCH($A151,Álvaro!$A$4:$A$107,0)),"")</f>
        <v/>
      </c>
      <c r="F151" s="19">
        <f>IFERROR(INDEX(Álvaro!G$4:G$107,MATCH($A151,Álvaro!$A$4:$A$107,0)),"")</f>
        <v/>
      </c>
      <c r="G151" s="16">
        <f>IFERROR(IF(INDEX(Partidos!$H$4:$H$107,MATCH($A151,Partidos!$A$4:$A$107,0))&lt;&gt;"Finalizado","",IF(OR(NOT(ISNUMBER($E151)),NOT(ISNUMBER($F151))),"",IF(INDEX(Partidos!$J$4:$J$107,MATCH($A151,Partidos!$A$4:$A$107,0))="Grupos",IF(AND($E151=INDEX(Partidos!$F$4:$F$107,MATCH($A151,Partidos!$A$4:$A$107,0)),$F151=INDEX(Partidos!$G$4:$G$107,MATCH($A151,Partidos!$A$4:$A$107,0))),Puntuacion!$B$4,IF(($E151-$F151)=(INDEX(Partidos!$F$4:$F$107,MATCH($A151,Partidos!$A$4:$A$107,0))-INDEX(Partidos!$G$4:$G$107,MATCH($A151,Partidos!$A$4:$A$107,0))),Puntuacion!$B$5,IF(OR(AND($E151&gt;$F151,INDEX(Partidos!$F$4:$F$107,MATCH($A151,Partidos!$A$4:$A$107,0))&gt;INDEX(Partidos!$G$4:$G$107,MATCH($A151,Partidos!$A$4:$A$107,0))),AND($E151=$F151,INDEX(Partidos!$F$4:$F$107,MATCH($A151,Partidos!$A$4:$A$107,0))=INDEX(Partidos!$G$4:$G$107,MATCH($A151,Partidos!$A$4:$A$107,0))),AND($E151&lt;$F151,INDEX(Partidos!$F$4:$F$107,MATCH($A151,Partidos!$A$4:$A$107,0))&lt;INDEX(Partidos!$G$4:$G$107,MATCH($A151,Partidos!$A$4:$A$107,0)))),Puntuacion!$B$6,0))),IF(AND($E151=INDEX(Partidos!$F$4:$F$107,MATCH($A151,Partidos!$A$4:$A$107,0)),$F151=INDEX(Partidos!$G$4:$G$107,MATCH($A151,Partidos!$A$4:$A$107,0))),Puntuacion!$B$9,IF(($E151-$F151)=(INDEX(Partidos!$F$4:$F$107,MATCH($A151,Partidos!$A$4:$A$107,0))-INDEX(Partidos!$G$4:$G$107,MATCH($A151,Partidos!$A$4:$A$107,0))),Puntuacion!$B$10,IF(AND($H151&lt;&gt;"",$H151=INDEX(Partidos!$K$4:$K$107,MATCH($A151,Partidos!$A$4:$A$107,0))),Puntuacion!$B$11,0)))))),"")</f>
        <v/>
      </c>
      <c r="H151" s="19">
        <f>IFERROR(INDEX(Álvaro!H$4:H$107,MATCH($A151,Álvaro!$A$4:$A$107,0)),"")</f>
        <v/>
      </c>
      <c r="I151" s="19">
        <f>IFERROR(INDEX(Partidos!$J$4:$J$107,MATCH($A151,Partidos!$A$4:$A$107,0)),"")</f>
        <v/>
      </c>
      <c r="J151" s="16">
        <f>IF(AND(INDEX(Partidos!$J$4:$J$107,MATCH($A151,Partidos!$A$4:$A$107,0))&lt;&gt;"Grupos",INDEX(Partidos!$H$4:$H$107,MATCH($A151,Partidos!$A$4:$A$107,0))="Finalizado",$H151&lt;&gt;"",$H151=INDEX(Partidos!$K$4:$K$107,MATCH($A151,Partidos!$A$4:$A$107,0))),1,0)</f>
        <v/>
      </c>
    </row>
    <row r="152">
      <c r="A152" s="26" t="n">
        <v>50</v>
      </c>
      <c r="B152" s="19">
        <f>IFERROR(INDEX(Partidos!$D$4:$D$107,MATCH($A152,Partidos!$A$4:$A$107,0)),"")</f>
        <v/>
      </c>
      <c r="C152" s="19">
        <f>IFERROR(INDEX(Partidos!$E$4:$E$107,MATCH($A152,Partidos!$A$4:$A$107,0)),"")</f>
        <v/>
      </c>
      <c r="D152" s="26" t="inlineStr">
        <is>
          <t>Papá</t>
        </is>
      </c>
      <c r="E152" s="19">
        <f>IFERROR(INDEX(Papá!F$4:F$107,MATCH($A152,Papá!$A$4:$A$107,0)),"")</f>
        <v/>
      </c>
      <c r="F152" s="19">
        <f>IFERROR(INDEX(Papá!G$4:G$107,MATCH($A152,Papá!$A$4:$A$107,0)),"")</f>
        <v/>
      </c>
      <c r="G152" s="16">
        <f>IFERROR(IF(INDEX(Partidos!$H$4:$H$107,MATCH($A152,Partidos!$A$4:$A$107,0))&lt;&gt;"Finalizado","",IF(OR(NOT(ISNUMBER($E152)),NOT(ISNUMBER($F152))),"",IF(INDEX(Partidos!$J$4:$J$107,MATCH($A152,Partidos!$A$4:$A$107,0))="Grupos",IF(AND($E152=INDEX(Partidos!$F$4:$F$107,MATCH($A152,Partidos!$A$4:$A$107,0)),$F152=INDEX(Partidos!$G$4:$G$107,MATCH($A152,Partidos!$A$4:$A$107,0))),Puntuacion!$B$4,IF(($E152-$F152)=(INDEX(Partidos!$F$4:$F$107,MATCH($A152,Partidos!$A$4:$A$107,0))-INDEX(Partidos!$G$4:$G$107,MATCH($A152,Partidos!$A$4:$A$107,0))),Puntuacion!$B$5,IF(OR(AND($E152&gt;$F152,INDEX(Partidos!$F$4:$F$107,MATCH($A152,Partidos!$A$4:$A$107,0))&gt;INDEX(Partidos!$G$4:$G$107,MATCH($A152,Partidos!$A$4:$A$107,0))),AND($E152=$F152,INDEX(Partidos!$F$4:$F$107,MATCH($A152,Partidos!$A$4:$A$107,0))=INDEX(Partidos!$G$4:$G$107,MATCH($A152,Partidos!$A$4:$A$107,0))),AND($E152&lt;$F152,INDEX(Partidos!$F$4:$F$107,MATCH($A152,Partidos!$A$4:$A$107,0))&lt;INDEX(Partidos!$G$4:$G$107,MATCH($A152,Partidos!$A$4:$A$107,0)))),Puntuacion!$B$6,0))),IF(AND($E152=INDEX(Partidos!$F$4:$F$107,MATCH($A152,Partidos!$A$4:$A$107,0)),$F152=INDEX(Partidos!$G$4:$G$107,MATCH($A152,Partidos!$A$4:$A$107,0))),Puntuacion!$B$9,IF(($E152-$F152)=(INDEX(Partidos!$F$4:$F$107,MATCH($A152,Partidos!$A$4:$A$107,0))-INDEX(Partidos!$G$4:$G$107,MATCH($A152,Partidos!$A$4:$A$107,0))),Puntuacion!$B$10,IF(AND($H152&lt;&gt;"",$H152=INDEX(Partidos!$K$4:$K$107,MATCH($A152,Partidos!$A$4:$A$107,0))),Puntuacion!$B$11,0)))))),"")</f>
        <v/>
      </c>
      <c r="H152" s="19">
        <f>IFERROR(INDEX(Papá!H$4:H$107,MATCH($A152,Papá!$A$4:$A$107,0)),"")</f>
        <v/>
      </c>
      <c r="I152" s="19">
        <f>IFERROR(INDEX(Partidos!$J$4:$J$107,MATCH($A152,Partidos!$A$4:$A$107,0)),"")</f>
        <v/>
      </c>
      <c r="J152" s="16">
        <f>IF(AND(INDEX(Partidos!$J$4:$J$107,MATCH($A152,Partidos!$A$4:$A$107,0))&lt;&gt;"Grupos",INDEX(Partidos!$H$4:$H$107,MATCH($A152,Partidos!$A$4:$A$107,0))="Finalizado",$H152&lt;&gt;"",$H152=INDEX(Partidos!$K$4:$K$107,MATCH($A152,Partidos!$A$4:$A$107,0))),1,0)</f>
        <v/>
      </c>
    </row>
    <row r="153">
      <c r="A153" s="24" t="n">
        <v>50</v>
      </c>
      <c r="B153" s="19">
        <f>IFERROR(INDEX(Partidos!$D$4:$D$107,MATCH($A153,Partidos!$A$4:$A$107,0)),"")</f>
        <v/>
      </c>
      <c r="C153" s="19">
        <f>IFERROR(INDEX(Partidos!$E$4:$E$107,MATCH($A153,Partidos!$A$4:$A$107,0)),"")</f>
        <v/>
      </c>
      <c r="D153" s="24" t="inlineStr">
        <is>
          <t>Diego</t>
        </is>
      </c>
      <c r="E153" s="19">
        <f>IFERROR(INDEX(Diego!F$4:F$107,MATCH($A153,Diego!$A$4:$A$107,0)),"")</f>
        <v/>
      </c>
      <c r="F153" s="19">
        <f>IFERROR(INDEX(Diego!G$4:G$107,MATCH($A153,Diego!$A$4:$A$107,0)),"")</f>
        <v/>
      </c>
      <c r="G153" s="16">
        <f>IFERROR(IF(INDEX(Partidos!$H$4:$H$107,MATCH($A153,Partidos!$A$4:$A$107,0))&lt;&gt;"Finalizado","",IF(OR(NOT(ISNUMBER($E153)),NOT(ISNUMBER($F153))),"",IF(INDEX(Partidos!$J$4:$J$107,MATCH($A153,Partidos!$A$4:$A$107,0))="Grupos",IF(AND($E153=INDEX(Partidos!$F$4:$F$107,MATCH($A153,Partidos!$A$4:$A$107,0)),$F153=INDEX(Partidos!$G$4:$G$107,MATCH($A153,Partidos!$A$4:$A$107,0))),Puntuacion!$B$4,IF(($E153-$F153)=(INDEX(Partidos!$F$4:$F$107,MATCH($A153,Partidos!$A$4:$A$107,0))-INDEX(Partidos!$G$4:$G$107,MATCH($A153,Partidos!$A$4:$A$107,0))),Puntuacion!$B$5,IF(OR(AND($E153&gt;$F153,INDEX(Partidos!$F$4:$F$107,MATCH($A153,Partidos!$A$4:$A$107,0))&gt;INDEX(Partidos!$G$4:$G$107,MATCH($A153,Partidos!$A$4:$A$107,0))),AND($E153=$F153,INDEX(Partidos!$F$4:$F$107,MATCH($A153,Partidos!$A$4:$A$107,0))=INDEX(Partidos!$G$4:$G$107,MATCH($A153,Partidos!$A$4:$A$107,0))),AND($E153&lt;$F153,INDEX(Partidos!$F$4:$F$107,MATCH($A153,Partidos!$A$4:$A$107,0))&lt;INDEX(Partidos!$G$4:$G$107,MATCH($A153,Partidos!$A$4:$A$107,0)))),Puntuacion!$B$6,0))),IF(AND($E153=INDEX(Partidos!$F$4:$F$107,MATCH($A153,Partidos!$A$4:$A$107,0)),$F153=INDEX(Partidos!$G$4:$G$107,MATCH($A153,Partidos!$A$4:$A$107,0))),Puntuacion!$B$9,IF(($E153-$F153)=(INDEX(Partidos!$F$4:$F$107,MATCH($A153,Partidos!$A$4:$A$107,0))-INDEX(Partidos!$G$4:$G$107,MATCH($A153,Partidos!$A$4:$A$107,0))),Puntuacion!$B$10,IF(AND($H153&lt;&gt;"",$H153=INDEX(Partidos!$K$4:$K$107,MATCH($A153,Partidos!$A$4:$A$107,0))),Puntuacion!$B$11,0)))))),"")</f>
        <v/>
      </c>
      <c r="H153" s="19">
        <f>IFERROR(INDEX(Diego!H$4:H$107,MATCH($A153,Diego!$A$4:$A$107,0)),"")</f>
        <v/>
      </c>
      <c r="I153" s="19">
        <f>IFERROR(INDEX(Partidos!$J$4:$J$107,MATCH($A153,Partidos!$A$4:$A$107,0)),"")</f>
        <v/>
      </c>
      <c r="J153" s="16">
        <f>IF(AND(INDEX(Partidos!$J$4:$J$107,MATCH($A153,Partidos!$A$4:$A$107,0))&lt;&gt;"Grupos",INDEX(Partidos!$H$4:$H$107,MATCH($A153,Partidos!$A$4:$A$107,0))="Finalizado",$H153&lt;&gt;"",$H153=INDEX(Partidos!$K$4:$K$107,MATCH($A153,Partidos!$A$4:$A$107,0))),1,0)</f>
        <v/>
      </c>
    </row>
    <row r="154">
      <c r="A154" s="26" t="n">
        <v>51</v>
      </c>
      <c r="B154" s="19">
        <f>IFERROR(INDEX(Partidos!$D$4:$D$107,MATCH($A154,Partidos!$A$4:$A$107,0)),"")</f>
        <v/>
      </c>
      <c r="C154" s="19">
        <f>IFERROR(INDEX(Partidos!$E$4:$E$107,MATCH($A154,Partidos!$A$4:$A$107,0)),"")</f>
        <v/>
      </c>
      <c r="D154" s="26" t="inlineStr">
        <is>
          <t>Álvaro</t>
        </is>
      </c>
      <c r="E154" s="19">
        <f>IFERROR(INDEX(Álvaro!F$4:F$107,MATCH($A154,Álvaro!$A$4:$A$107,0)),"")</f>
        <v/>
      </c>
      <c r="F154" s="19">
        <f>IFERROR(INDEX(Álvaro!G$4:G$107,MATCH($A154,Álvaro!$A$4:$A$107,0)),"")</f>
        <v/>
      </c>
      <c r="G154" s="16">
        <f>IFERROR(IF(INDEX(Partidos!$H$4:$H$107,MATCH($A154,Partidos!$A$4:$A$107,0))&lt;&gt;"Finalizado","",IF(OR(NOT(ISNUMBER($E154)),NOT(ISNUMBER($F154))),"",IF(INDEX(Partidos!$J$4:$J$107,MATCH($A154,Partidos!$A$4:$A$107,0))="Grupos",IF(AND($E154=INDEX(Partidos!$F$4:$F$107,MATCH($A154,Partidos!$A$4:$A$107,0)),$F154=INDEX(Partidos!$G$4:$G$107,MATCH($A154,Partidos!$A$4:$A$107,0))),Puntuacion!$B$4,IF(($E154-$F154)=(INDEX(Partidos!$F$4:$F$107,MATCH($A154,Partidos!$A$4:$A$107,0))-INDEX(Partidos!$G$4:$G$107,MATCH($A154,Partidos!$A$4:$A$107,0))),Puntuacion!$B$5,IF(OR(AND($E154&gt;$F154,INDEX(Partidos!$F$4:$F$107,MATCH($A154,Partidos!$A$4:$A$107,0))&gt;INDEX(Partidos!$G$4:$G$107,MATCH($A154,Partidos!$A$4:$A$107,0))),AND($E154=$F154,INDEX(Partidos!$F$4:$F$107,MATCH($A154,Partidos!$A$4:$A$107,0))=INDEX(Partidos!$G$4:$G$107,MATCH($A154,Partidos!$A$4:$A$107,0))),AND($E154&lt;$F154,INDEX(Partidos!$F$4:$F$107,MATCH($A154,Partidos!$A$4:$A$107,0))&lt;INDEX(Partidos!$G$4:$G$107,MATCH($A154,Partidos!$A$4:$A$107,0)))),Puntuacion!$B$6,0))),IF(AND($E154=INDEX(Partidos!$F$4:$F$107,MATCH($A154,Partidos!$A$4:$A$107,0)),$F154=INDEX(Partidos!$G$4:$G$107,MATCH($A154,Partidos!$A$4:$A$107,0))),Puntuacion!$B$9,IF(($E154-$F154)=(INDEX(Partidos!$F$4:$F$107,MATCH($A154,Partidos!$A$4:$A$107,0))-INDEX(Partidos!$G$4:$G$107,MATCH($A154,Partidos!$A$4:$A$107,0))),Puntuacion!$B$10,IF(AND($H154&lt;&gt;"",$H154=INDEX(Partidos!$K$4:$K$107,MATCH($A154,Partidos!$A$4:$A$107,0))),Puntuacion!$B$11,0)))))),"")</f>
        <v/>
      </c>
      <c r="H154" s="19">
        <f>IFERROR(INDEX(Álvaro!H$4:H$107,MATCH($A154,Álvaro!$A$4:$A$107,0)),"")</f>
        <v/>
      </c>
      <c r="I154" s="19">
        <f>IFERROR(INDEX(Partidos!$J$4:$J$107,MATCH($A154,Partidos!$A$4:$A$107,0)),"")</f>
        <v/>
      </c>
      <c r="J154" s="16">
        <f>IF(AND(INDEX(Partidos!$J$4:$J$107,MATCH($A154,Partidos!$A$4:$A$107,0))&lt;&gt;"Grupos",INDEX(Partidos!$H$4:$H$107,MATCH($A154,Partidos!$A$4:$A$107,0))="Finalizado",$H154&lt;&gt;"",$H154=INDEX(Partidos!$K$4:$K$107,MATCH($A154,Partidos!$A$4:$A$107,0))),1,0)</f>
        <v/>
      </c>
    </row>
    <row r="155">
      <c r="A155" s="24" t="n">
        <v>51</v>
      </c>
      <c r="B155" s="19">
        <f>IFERROR(INDEX(Partidos!$D$4:$D$107,MATCH($A155,Partidos!$A$4:$A$107,0)),"")</f>
        <v/>
      </c>
      <c r="C155" s="19">
        <f>IFERROR(INDEX(Partidos!$E$4:$E$107,MATCH($A155,Partidos!$A$4:$A$107,0)),"")</f>
        <v/>
      </c>
      <c r="D155" s="24" t="inlineStr">
        <is>
          <t>Papá</t>
        </is>
      </c>
      <c r="E155" s="19">
        <f>IFERROR(INDEX(Papá!F$4:F$107,MATCH($A155,Papá!$A$4:$A$107,0)),"")</f>
        <v/>
      </c>
      <c r="F155" s="19">
        <f>IFERROR(INDEX(Papá!G$4:G$107,MATCH($A155,Papá!$A$4:$A$107,0)),"")</f>
        <v/>
      </c>
      <c r="G155" s="16">
        <f>IFERROR(IF(INDEX(Partidos!$H$4:$H$107,MATCH($A155,Partidos!$A$4:$A$107,0))&lt;&gt;"Finalizado","",IF(OR(NOT(ISNUMBER($E155)),NOT(ISNUMBER($F155))),"",IF(INDEX(Partidos!$J$4:$J$107,MATCH($A155,Partidos!$A$4:$A$107,0))="Grupos",IF(AND($E155=INDEX(Partidos!$F$4:$F$107,MATCH($A155,Partidos!$A$4:$A$107,0)),$F155=INDEX(Partidos!$G$4:$G$107,MATCH($A155,Partidos!$A$4:$A$107,0))),Puntuacion!$B$4,IF(($E155-$F155)=(INDEX(Partidos!$F$4:$F$107,MATCH($A155,Partidos!$A$4:$A$107,0))-INDEX(Partidos!$G$4:$G$107,MATCH($A155,Partidos!$A$4:$A$107,0))),Puntuacion!$B$5,IF(OR(AND($E155&gt;$F155,INDEX(Partidos!$F$4:$F$107,MATCH($A155,Partidos!$A$4:$A$107,0))&gt;INDEX(Partidos!$G$4:$G$107,MATCH($A155,Partidos!$A$4:$A$107,0))),AND($E155=$F155,INDEX(Partidos!$F$4:$F$107,MATCH($A155,Partidos!$A$4:$A$107,0))=INDEX(Partidos!$G$4:$G$107,MATCH($A155,Partidos!$A$4:$A$107,0))),AND($E155&lt;$F155,INDEX(Partidos!$F$4:$F$107,MATCH($A155,Partidos!$A$4:$A$107,0))&lt;INDEX(Partidos!$G$4:$G$107,MATCH($A155,Partidos!$A$4:$A$107,0)))),Puntuacion!$B$6,0))),IF(AND($E155=INDEX(Partidos!$F$4:$F$107,MATCH($A155,Partidos!$A$4:$A$107,0)),$F155=INDEX(Partidos!$G$4:$G$107,MATCH($A155,Partidos!$A$4:$A$107,0))),Puntuacion!$B$9,IF(($E155-$F155)=(INDEX(Partidos!$F$4:$F$107,MATCH($A155,Partidos!$A$4:$A$107,0))-INDEX(Partidos!$G$4:$G$107,MATCH($A155,Partidos!$A$4:$A$107,0))),Puntuacion!$B$10,IF(AND($H155&lt;&gt;"",$H155=INDEX(Partidos!$K$4:$K$107,MATCH($A155,Partidos!$A$4:$A$107,0))),Puntuacion!$B$11,0)))))),"")</f>
        <v/>
      </c>
      <c r="H155" s="19">
        <f>IFERROR(INDEX(Papá!H$4:H$107,MATCH($A155,Papá!$A$4:$A$107,0)),"")</f>
        <v/>
      </c>
      <c r="I155" s="19">
        <f>IFERROR(INDEX(Partidos!$J$4:$J$107,MATCH($A155,Partidos!$A$4:$A$107,0)),"")</f>
        <v/>
      </c>
      <c r="J155" s="16">
        <f>IF(AND(INDEX(Partidos!$J$4:$J$107,MATCH($A155,Partidos!$A$4:$A$107,0))&lt;&gt;"Grupos",INDEX(Partidos!$H$4:$H$107,MATCH($A155,Partidos!$A$4:$A$107,0))="Finalizado",$H155&lt;&gt;"",$H155=INDEX(Partidos!$K$4:$K$107,MATCH($A155,Partidos!$A$4:$A$107,0))),1,0)</f>
        <v/>
      </c>
    </row>
    <row r="156">
      <c r="A156" s="26" t="n">
        <v>51</v>
      </c>
      <c r="B156" s="19">
        <f>IFERROR(INDEX(Partidos!$D$4:$D$107,MATCH($A156,Partidos!$A$4:$A$107,0)),"")</f>
        <v/>
      </c>
      <c r="C156" s="19">
        <f>IFERROR(INDEX(Partidos!$E$4:$E$107,MATCH($A156,Partidos!$A$4:$A$107,0)),"")</f>
        <v/>
      </c>
      <c r="D156" s="26" t="inlineStr">
        <is>
          <t>Diego</t>
        </is>
      </c>
      <c r="E156" s="19">
        <f>IFERROR(INDEX(Diego!F$4:F$107,MATCH($A156,Diego!$A$4:$A$107,0)),"")</f>
        <v/>
      </c>
      <c r="F156" s="19">
        <f>IFERROR(INDEX(Diego!G$4:G$107,MATCH($A156,Diego!$A$4:$A$107,0)),"")</f>
        <v/>
      </c>
      <c r="G156" s="16">
        <f>IFERROR(IF(INDEX(Partidos!$H$4:$H$107,MATCH($A156,Partidos!$A$4:$A$107,0))&lt;&gt;"Finalizado","",IF(OR(NOT(ISNUMBER($E156)),NOT(ISNUMBER($F156))),"",IF(INDEX(Partidos!$J$4:$J$107,MATCH($A156,Partidos!$A$4:$A$107,0))="Grupos",IF(AND($E156=INDEX(Partidos!$F$4:$F$107,MATCH($A156,Partidos!$A$4:$A$107,0)),$F156=INDEX(Partidos!$G$4:$G$107,MATCH($A156,Partidos!$A$4:$A$107,0))),Puntuacion!$B$4,IF(($E156-$F156)=(INDEX(Partidos!$F$4:$F$107,MATCH($A156,Partidos!$A$4:$A$107,0))-INDEX(Partidos!$G$4:$G$107,MATCH($A156,Partidos!$A$4:$A$107,0))),Puntuacion!$B$5,IF(OR(AND($E156&gt;$F156,INDEX(Partidos!$F$4:$F$107,MATCH($A156,Partidos!$A$4:$A$107,0))&gt;INDEX(Partidos!$G$4:$G$107,MATCH($A156,Partidos!$A$4:$A$107,0))),AND($E156=$F156,INDEX(Partidos!$F$4:$F$107,MATCH($A156,Partidos!$A$4:$A$107,0))=INDEX(Partidos!$G$4:$G$107,MATCH($A156,Partidos!$A$4:$A$107,0))),AND($E156&lt;$F156,INDEX(Partidos!$F$4:$F$107,MATCH($A156,Partidos!$A$4:$A$107,0))&lt;INDEX(Partidos!$G$4:$G$107,MATCH($A156,Partidos!$A$4:$A$107,0)))),Puntuacion!$B$6,0))),IF(AND($E156=INDEX(Partidos!$F$4:$F$107,MATCH($A156,Partidos!$A$4:$A$107,0)),$F156=INDEX(Partidos!$G$4:$G$107,MATCH($A156,Partidos!$A$4:$A$107,0))),Puntuacion!$B$9,IF(($E156-$F156)=(INDEX(Partidos!$F$4:$F$107,MATCH($A156,Partidos!$A$4:$A$107,0))-INDEX(Partidos!$G$4:$G$107,MATCH($A156,Partidos!$A$4:$A$107,0))),Puntuacion!$B$10,IF(AND($H156&lt;&gt;"",$H156=INDEX(Partidos!$K$4:$K$107,MATCH($A156,Partidos!$A$4:$A$107,0))),Puntuacion!$B$11,0)))))),"")</f>
        <v/>
      </c>
      <c r="H156" s="19">
        <f>IFERROR(INDEX(Diego!H$4:H$107,MATCH($A156,Diego!$A$4:$A$107,0)),"")</f>
        <v/>
      </c>
      <c r="I156" s="19">
        <f>IFERROR(INDEX(Partidos!$J$4:$J$107,MATCH($A156,Partidos!$A$4:$A$107,0)),"")</f>
        <v/>
      </c>
      <c r="J156" s="16">
        <f>IF(AND(INDEX(Partidos!$J$4:$J$107,MATCH($A156,Partidos!$A$4:$A$107,0))&lt;&gt;"Grupos",INDEX(Partidos!$H$4:$H$107,MATCH($A156,Partidos!$A$4:$A$107,0))="Finalizado",$H156&lt;&gt;"",$H156=INDEX(Partidos!$K$4:$K$107,MATCH($A156,Partidos!$A$4:$A$107,0))),1,0)</f>
        <v/>
      </c>
    </row>
    <row r="157">
      <c r="A157" s="24" t="n">
        <v>52</v>
      </c>
      <c r="B157" s="19">
        <f>IFERROR(INDEX(Partidos!$D$4:$D$107,MATCH($A157,Partidos!$A$4:$A$107,0)),"")</f>
        <v/>
      </c>
      <c r="C157" s="19">
        <f>IFERROR(INDEX(Partidos!$E$4:$E$107,MATCH($A157,Partidos!$A$4:$A$107,0)),"")</f>
        <v/>
      </c>
      <c r="D157" s="24" t="inlineStr">
        <is>
          <t>Álvaro</t>
        </is>
      </c>
      <c r="E157" s="19">
        <f>IFERROR(INDEX(Álvaro!F$4:F$107,MATCH($A157,Álvaro!$A$4:$A$107,0)),"")</f>
        <v/>
      </c>
      <c r="F157" s="19">
        <f>IFERROR(INDEX(Álvaro!G$4:G$107,MATCH($A157,Álvaro!$A$4:$A$107,0)),"")</f>
        <v/>
      </c>
      <c r="G157" s="16">
        <f>IFERROR(IF(INDEX(Partidos!$H$4:$H$107,MATCH($A157,Partidos!$A$4:$A$107,0))&lt;&gt;"Finalizado","",IF(OR(NOT(ISNUMBER($E157)),NOT(ISNUMBER($F157))),"",IF(INDEX(Partidos!$J$4:$J$107,MATCH($A157,Partidos!$A$4:$A$107,0))="Grupos",IF(AND($E157=INDEX(Partidos!$F$4:$F$107,MATCH($A157,Partidos!$A$4:$A$107,0)),$F157=INDEX(Partidos!$G$4:$G$107,MATCH($A157,Partidos!$A$4:$A$107,0))),Puntuacion!$B$4,IF(($E157-$F157)=(INDEX(Partidos!$F$4:$F$107,MATCH($A157,Partidos!$A$4:$A$107,0))-INDEX(Partidos!$G$4:$G$107,MATCH($A157,Partidos!$A$4:$A$107,0))),Puntuacion!$B$5,IF(OR(AND($E157&gt;$F157,INDEX(Partidos!$F$4:$F$107,MATCH($A157,Partidos!$A$4:$A$107,0))&gt;INDEX(Partidos!$G$4:$G$107,MATCH($A157,Partidos!$A$4:$A$107,0))),AND($E157=$F157,INDEX(Partidos!$F$4:$F$107,MATCH($A157,Partidos!$A$4:$A$107,0))=INDEX(Partidos!$G$4:$G$107,MATCH($A157,Partidos!$A$4:$A$107,0))),AND($E157&lt;$F157,INDEX(Partidos!$F$4:$F$107,MATCH($A157,Partidos!$A$4:$A$107,0))&lt;INDEX(Partidos!$G$4:$G$107,MATCH($A157,Partidos!$A$4:$A$107,0)))),Puntuacion!$B$6,0))),IF(AND($E157=INDEX(Partidos!$F$4:$F$107,MATCH($A157,Partidos!$A$4:$A$107,0)),$F157=INDEX(Partidos!$G$4:$G$107,MATCH($A157,Partidos!$A$4:$A$107,0))),Puntuacion!$B$9,IF(($E157-$F157)=(INDEX(Partidos!$F$4:$F$107,MATCH($A157,Partidos!$A$4:$A$107,0))-INDEX(Partidos!$G$4:$G$107,MATCH($A157,Partidos!$A$4:$A$107,0))),Puntuacion!$B$10,IF(AND($H157&lt;&gt;"",$H157=INDEX(Partidos!$K$4:$K$107,MATCH($A157,Partidos!$A$4:$A$107,0))),Puntuacion!$B$11,0)))))),"")</f>
        <v/>
      </c>
      <c r="H157" s="19">
        <f>IFERROR(INDEX(Álvaro!H$4:H$107,MATCH($A157,Álvaro!$A$4:$A$107,0)),"")</f>
        <v/>
      </c>
      <c r="I157" s="19">
        <f>IFERROR(INDEX(Partidos!$J$4:$J$107,MATCH($A157,Partidos!$A$4:$A$107,0)),"")</f>
        <v/>
      </c>
      <c r="J157" s="16">
        <f>IF(AND(INDEX(Partidos!$J$4:$J$107,MATCH($A157,Partidos!$A$4:$A$107,0))&lt;&gt;"Grupos",INDEX(Partidos!$H$4:$H$107,MATCH($A157,Partidos!$A$4:$A$107,0))="Finalizado",$H157&lt;&gt;"",$H157=INDEX(Partidos!$K$4:$K$107,MATCH($A157,Partidos!$A$4:$A$107,0))),1,0)</f>
        <v/>
      </c>
    </row>
    <row r="158">
      <c r="A158" s="26" t="n">
        <v>52</v>
      </c>
      <c r="B158" s="19">
        <f>IFERROR(INDEX(Partidos!$D$4:$D$107,MATCH($A158,Partidos!$A$4:$A$107,0)),"")</f>
        <v/>
      </c>
      <c r="C158" s="19">
        <f>IFERROR(INDEX(Partidos!$E$4:$E$107,MATCH($A158,Partidos!$A$4:$A$107,0)),"")</f>
        <v/>
      </c>
      <c r="D158" s="26" t="inlineStr">
        <is>
          <t>Papá</t>
        </is>
      </c>
      <c r="E158" s="19">
        <f>IFERROR(INDEX(Papá!F$4:F$107,MATCH($A158,Papá!$A$4:$A$107,0)),"")</f>
        <v/>
      </c>
      <c r="F158" s="19">
        <f>IFERROR(INDEX(Papá!G$4:G$107,MATCH($A158,Papá!$A$4:$A$107,0)),"")</f>
        <v/>
      </c>
      <c r="G158" s="16">
        <f>IFERROR(IF(INDEX(Partidos!$H$4:$H$107,MATCH($A158,Partidos!$A$4:$A$107,0))&lt;&gt;"Finalizado","",IF(OR(NOT(ISNUMBER($E158)),NOT(ISNUMBER($F158))),"",IF(INDEX(Partidos!$J$4:$J$107,MATCH($A158,Partidos!$A$4:$A$107,0))="Grupos",IF(AND($E158=INDEX(Partidos!$F$4:$F$107,MATCH($A158,Partidos!$A$4:$A$107,0)),$F158=INDEX(Partidos!$G$4:$G$107,MATCH($A158,Partidos!$A$4:$A$107,0))),Puntuacion!$B$4,IF(($E158-$F158)=(INDEX(Partidos!$F$4:$F$107,MATCH($A158,Partidos!$A$4:$A$107,0))-INDEX(Partidos!$G$4:$G$107,MATCH($A158,Partidos!$A$4:$A$107,0))),Puntuacion!$B$5,IF(OR(AND($E158&gt;$F158,INDEX(Partidos!$F$4:$F$107,MATCH($A158,Partidos!$A$4:$A$107,0))&gt;INDEX(Partidos!$G$4:$G$107,MATCH($A158,Partidos!$A$4:$A$107,0))),AND($E158=$F158,INDEX(Partidos!$F$4:$F$107,MATCH($A158,Partidos!$A$4:$A$107,0))=INDEX(Partidos!$G$4:$G$107,MATCH($A158,Partidos!$A$4:$A$107,0))),AND($E158&lt;$F158,INDEX(Partidos!$F$4:$F$107,MATCH($A158,Partidos!$A$4:$A$107,0))&lt;INDEX(Partidos!$G$4:$G$107,MATCH($A158,Partidos!$A$4:$A$107,0)))),Puntuacion!$B$6,0))),IF(AND($E158=INDEX(Partidos!$F$4:$F$107,MATCH($A158,Partidos!$A$4:$A$107,0)),$F158=INDEX(Partidos!$G$4:$G$107,MATCH($A158,Partidos!$A$4:$A$107,0))),Puntuacion!$B$9,IF(($E158-$F158)=(INDEX(Partidos!$F$4:$F$107,MATCH($A158,Partidos!$A$4:$A$107,0))-INDEX(Partidos!$G$4:$G$107,MATCH($A158,Partidos!$A$4:$A$107,0))),Puntuacion!$B$10,IF(AND($H158&lt;&gt;"",$H158=INDEX(Partidos!$K$4:$K$107,MATCH($A158,Partidos!$A$4:$A$107,0))),Puntuacion!$B$11,0)))))),"")</f>
        <v/>
      </c>
      <c r="H158" s="19">
        <f>IFERROR(INDEX(Papá!H$4:H$107,MATCH($A158,Papá!$A$4:$A$107,0)),"")</f>
        <v/>
      </c>
      <c r="I158" s="19">
        <f>IFERROR(INDEX(Partidos!$J$4:$J$107,MATCH($A158,Partidos!$A$4:$A$107,0)),"")</f>
        <v/>
      </c>
      <c r="J158" s="16">
        <f>IF(AND(INDEX(Partidos!$J$4:$J$107,MATCH($A158,Partidos!$A$4:$A$107,0))&lt;&gt;"Grupos",INDEX(Partidos!$H$4:$H$107,MATCH($A158,Partidos!$A$4:$A$107,0))="Finalizado",$H158&lt;&gt;"",$H158=INDEX(Partidos!$K$4:$K$107,MATCH($A158,Partidos!$A$4:$A$107,0))),1,0)</f>
        <v/>
      </c>
    </row>
    <row r="159">
      <c r="A159" s="24" t="n">
        <v>52</v>
      </c>
      <c r="B159" s="19">
        <f>IFERROR(INDEX(Partidos!$D$4:$D$107,MATCH($A159,Partidos!$A$4:$A$107,0)),"")</f>
        <v/>
      </c>
      <c r="C159" s="19">
        <f>IFERROR(INDEX(Partidos!$E$4:$E$107,MATCH($A159,Partidos!$A$4:$A$107,0)),"")</f>
        <v/>
      </c>
      <c r="D159" s="24" t="inlineStr">
        <is>
          <t>Diego</t>
        </is>
      </c>
      <c r="E159" s="19">
        <f>IFERROR(INDEX(Diego!F$4:F$107,MATCH($A159,Diego!$A$4:$A$107,0)),"")</f>
        <v/>
      </c>
      <c r="F159" s="19">
        <f>IFERROR(INDEX(Diego!G$4:G$107,MATCH($A159,Diego!$A$4:$A$107,0)),"")</f>
        <v/>
      </c>
      <c r="G159" s="16">
        <f>IFERROR(IF(INDEX(Partidos!$H$4:$H$107,MATCH($A159,Partidos!$A$4:$A$107,0))&lt;&gt;"Finalizado","",IF(OR(NOT(ISNUMBER($E159)),NOT(ISNUMBER($F159))),"",IF(INDEX(Partidos!$J$4:$J$107,MATCH($A159,Partidos!$A$4:$A$107,0))="Grupos",IF(AND($E159=INDEX(Partidos!$F$4:$F$107,MATCH($A159,Partidos!$A$4:$A$107,0)),$F159=INDEX(Partidos!$G$4:$G$107,MATCH($A159,Partidos!$A$4:$A$107,0))),Puntuacion!$B$4,IF(($E159-$F159)=(INDEX(Partidos!$F$4:$F$107,MATCH($A159,Partidos!$A$4:$A$107,0))-INDEX(Partidos!$G$4:$G$107,MATCH($A159,Partidos!$A$4:$A$107,0))),Puntuacion!$B$5,IF(OR(AND($E159&gt;$F159,INDEX(Partidos!$F$4:$F$107,MATCH($A159,Partidos!$A$4:$A$107,0))&gt;INDEX(Partidos!$G$4:$G$107,MATCH($A159,Partidos!$A$4:$A$107,0))),AND($E159=$F159,INDEX(Partidos!$F$4:$F$107,MATCH($A159,Partidos!$A$4:$A$107,0))=INDEX(Partidos!$G$4:$G$107,MATCH($A159,Partidos!$A$4:$A$107,0))),AND($E159&lt;$F159,INDEX(Partidos!$F$4:$F$107,MATCH($A159,Partidos!$A$4:$A$107,0))&lt;INDEX(Partidos!$G$4:$G$107,MATCH($A159,Partidos!$A$4:$A$107,0)))),Puntuacion!$B$6,0))),IF(AND($E159=INDEX(Partidos!$F$4:$F$107,MATCH($A159,Partidos!$A$4:$A$107,0)),$F159=INDEX(Partidos!$G$4:$G$107,MATCH($A159,Partidos!$A$4:$A$107,0))),Puntuacion!$B$9,IF(($E159-$F159)=(INDEX(Partidos!$F$4:$F$107,MATCH($A159,Partidos!$A$4:$A$107,0))-INDEX(Partidos!$G$4:$G$107,MATCH($A159,Partidos!$A$4:$A$107,0))),Puntuacion!$B$10,IF(AND($H159&lt;&gt;"",$H159=INDEX(Partidos!$K$4:$K$107,MATCH($A159,Partidos!$A$4:$A$107,0))),Puntuacion!$B$11,0)))))),"")</f>
        <v/>
      </c>
      <c r="H159" s="19">
        <f>IFERROR(INDEX(Diego!H$4:H$107,MATCH($A159,Diego!$A$4:$A$107,0)),"")</f>
        <v/>
      </c>
      <c r="I159" s="19">
        <f>IFERROR(INDEX(Partidos!$J$4:$J$107,MATCH($A159,Partidos!$A$4:$A$107,0)),"")</f>
        <v/>
      </c>
      <c r="J159" s="16">
        <f>IF(AND(INDEX(Partidos!$J$4:$J$107,MATCH($A159,Partidos!$A$4:$A$107,0))&lt;&gt;"Grupos",INDEX(Partidos!$H$4:$H$107,MATCH($A159,Partidos!$A$4:$A$107,0))="Finalizado",$H159&lt;&gt;"",$H159=INDEX(Partidos!$K$4:$K$107,MATCH($A159,Partidos!$A$4:$A$107,0))),1,0)</f>
        <v/>
      </c>
    </row>
    <row r="160">
      <c r="A160" s="26" t="n">
        <v>53</v>
      </c>
      <c r="B160" s="19">
        <f>IFERROR(INDEX(Partidos!$D$4:$D$107,MATCH($A160,Partidos!$A$4:$A$107,0)),"")</f>
        <v/>
      </c>
      <c r="C160" s="19">
        <f>IFERROR(INDEX(Partidos!$E$4:$E$107,MATCH($A160,Partidos!$A$4:$A$107,0)),"")</f>
        <v/>
      </c>
      <c r="D160" s="26" t="inlineStr">
        <is>
          <t>Álvaro</t>
        </is>
      </c>
      <c r="E160" s="19">
        <f>IFERROR(INDEX(Álvaro!F$4:F$107,MATCH($A160,Álvaro!$A$4:$A$107,0)),"")</f>
        <v/>
      </c>
      <c r="F160" s="19">
        <f>IFERROR(INDEX(Álvaro!G$4:G$107,MATCH($A160,Álvaro!$A$4:$A$107,0)),"")</f>
        <v/>
      </c>
      <c r="G160" s="16">
        <f>IFERROR(IF(INDEX(Partidos!$H$4:$H$107,MATCH($A160,Partidos!$A$4:$A$107,0))&lt;&gt;"Finalizado","",IF(OR(NOT(ISNUMBER($E160)),NOT(ISNUMBER($F160))),"",IF(INDEX(Partidos!$J$4:$J$107,MATCH($A160,Partidos!$A$4:$A$107,0))="Grupos",IF(AND($E160=INDEX(Partidos!$F$4:$F$107,MATCH($A160,Partidos!$A$4:$A$107,0)),$F160=INDEX(Partidos!$G$4:$G$107,MATCH($A160,Partidos!$A$4:$A$107,0))),Puntuacion!$B$4,IF(($E160-$F160)=(INDEX(Partidos!$F$4:$F$107,MATCH($A160,Partidos!$A$4:$A$107,0))-INDEX(Partidos!$G$4:$G$107,MATCH($A160,Partidos!$A$4:$A$107,0))),Puntuacion!$B$5,IF(OR(AND($E160&gt;$F160,INDEX(Partidos!$F$4:$F$107,MATCH($A160,Partidos!$A$4:$A$107,0))&gt;INDEX(Partidos!$G$4:$G$107,MATCH($A160,Partidos!$A$4:$A$107,0))),AND($E160=$F160,INDEX(Partidos!$F$4:$F$107,MATCH($A160,Partidos!$A$4:$A$107,0))=INDEX(Partidos!$G$4:$G$107,MATCH($A160,Partidos!$A$4:$A$107,0))),AND($E160&lt;$F160,INDEX(Partidos!$F$4:$F$107,MATCH($A160,Partidos!$A$4:$A$107,0))&lt;INDEX(Partidos!$G$4:$G$107,MATCH($A160,Partidos!$A$4:$A$107,0)))),Puntuacion!$B$6,0))),IF(AND($E160=INDEX(Partidos!$F$4:$F$107,MATCH($A160,Partidos!$A$4:$A$107,0)),$F160=INDEX(Partidos!$G$4:$G$107,MATCH($A160,Partidos!$A$4:$A$107,0))),Puntuacion!$B$9,IF(($E160-$F160)=(INDEX(Partidos!$F$4:$F$107,MATCH($A160,Partidos!$A$4:$A$107,0))-INDEX(Partidos!$G$4:$G$107,MATCH($A160,Partidos!$A$4:$A$107,0))),Puntuacion!$B$10,IF(AND($H160&lt;&gt;"",$H160=INDEX(Partidos!$K$4:$K$107,MATCH($A160,Partidos!$A$4:$A$107,0))),Puntuacion!$B$11,0)))))),"")</f>
        <v/>
      </c>
      <c r="H160" s="19">
        <f>IFERROR(INDEX(Álvaro!H$4:H$107,MATCH($A160,Álvaro!$A$4:$A$107,0)),"")</f>
        <v/>
      </c>
      <c r="I160" s="19">
        <f>IFERROR(INDEX(Partidos!$J$4:$J$107,MATCH($A160,Partidos!$A$4:$A$107,0)),"")</f>
        <v/>
      </c>
      <c r="J160" s="16">
        <f>IF(AND(INDEX(Partidos!$J$4:$J$107,MATCH($A160,Partidos!$A$4:$A$107,0))&lt;&gt;"Grupos",INDEX(Partidos!$H$4:$H$107,MATCH($A160,Partidos!$A$4:$A$107,0))="Finalizado",$H160&lt;&gt;"",$H160=INDEX(Partidos!$K$4:$K$107,MATCH($A160,Partidos!$A$4:$A$107,0))),1,0)</f>
        <v/>
      </c>
    </row>
    <row r="161">
      <c r="A161" s="24" t="n">
        <v>53</v>
      </c>
      <c r="B161" s="19">
        <f>IFERROR(INDEX(Partidos!$D$4:$D$107,MATCH($A161,Partidos!$A$4:$A$107,0)),"")</f>
        <v/>
      </c>
      <c r="C161" s="19">
        <f>IFERROR(INDEX(Partidos!$E$4:$E$107,MATCH($A161,Partidos!$A$4:$A$107,0)),"")</f>
        <v/>
      </c>
      <c r="D161" s="24" t="inlineStr">
        <is>
          <t>Papá</t>
        </is>
      </c>
      <c r="E161" s="19">
        <f>IFERROR(INDEX(Papá!F$4:F$107,MATCH($A161,Papá!$A$4:$A$107,0)),"")</f>
        <v/>
      </c>
      <c r="F161" s="19">
        <f>IFERROR(INDEX(Papá!G$4:G$107,MATCH($A161,Papá!$A$4:$A$107,0)),"")</f>
        <v/>
      </c>
      <c r="G161" s="16">
        <f>IFERROR(IF(INDEX(Partidos!$H$4:$H$107,MATCH($A161,Partidos!$A$4:$A$107,0))&lt;&gt;"Finalizado","",IF(OR(NOT(ISNUMBER($E161)),NOT(ISNUMBER($F161))),"",IF(INDEX(Partidos!$J$4:$J$107,MATCH($A161,Partidos!$A$4:$A$107,0))="Grupos",IF(AND($E161=INDEX(Partidos!$F$4:$F$107,MATCH($A161,Partidos!$A$4:$A$107,0)),$F161=INDEX(Partidos!$G$4:$G$107,MATCH($A161,Partidos!$A$4:$A$107,0))),Puntuacion!$B$4,IF(($E161-$F161)=(INDEX(Partidos!$F$4:$F$107,MATCH($A161,Partidos!$A$4:$A$107,0))-INDEX(Partidos!$G$4:$G$107,MATCH($A161,Partidos!$A$4:$A$107,0))),Puntuacion!$B$5,IF(OR(AND($E161&gt;$F161,INDEX(Partidos!$F$4:$F$107,MATCH($A161,Partidos!$A$4:$A$107,0))&gt;INDEX(Partidos!$G$4:$G$107,MATCH($A161,Partidos!$A$4:$A$107,0))),AND($E161=$F161,INDEX(Partidos!$F$4:$F$107,MATCH($A161,Partidos!$A$4:$A$107,0))=INDEX(Partidos!$G$4:$G$107,MATCH($A161,Partidos!$A$4:$A$107,0))),AND($E161&lt;$F161,INDEX(Partidos!$F$4:$F$107,MATCH($A161,Partidos!$A$4:$A$107,0))&lt;INDEX(Partidos!$G$4:$G$107,MATCH($A161,Partidos!$A$4:$A$107,0)))),Puntuacion!$B$6,0))),IF(AND($E161=INDEX(Partidos!$F$4:$F$107,MATCH($A161,Partidos!$A$4:$A$107,0)),$F161=INDEX(Partidos!$G$4:$G$107,MATCH($A161,Partidos!$A$4:$A$107,0))),Puntuacion!$B$9,IF(($E161-$F161)=(INDEX(Partidos!$F$4:$F$107,MATCH($A161,Partidos!$A$4:$A$107,0))-INDEX(Partidos!$G$4:$G$107,MATCH($A161,Partidos!$A$4:$A$107,0))),Puntuacion!$B$10,IF(AND($H161&lt;&gt;"",$H161=INDEX(Partidos!$K$4:$K$107,MATCH($A161,Partidos!$A$4:$A$107,0))),Puntuacion!$B$11,0)))))),"")</f>
        <v/>
      </c>
      <c r="H161" s="19">
        <f>IFERROR(INDEX(Papá!H$4:H$107,MATCH($A161,Papá!$A$4:$A$107,0)),"")</f>
        <v/>
      </c>
      <c r="I161" s="19">
        <f>IFERROR(INDEX(Partidos!$J$4:$J$107,MATCH($A161,Partidos!$A$4:$A$107,0)),"")</f>
        <v/>
      </c>
      <c r="J161" s="16">
        <f>IF(AND(INDEX(Partidos!$J$4:$J$107,MATCH($A161,Partidos!$A$4:$A$107,0))&lt;&gt;"Grupos",INDEX(Partidos!$H$4:$H$107,MATCH($A161,Partidos!$A$4:$A$107,0))="Finalizado",$H161&lt;&gt;"",$H161=INDEX(Partidos!$K$4:$K$107,MATCH($A161,Partidos!$A$4:$A$107,0))),1,0)</f>
        <v/>
      </c>
    </row>
    <row r="162">
      <c r="A162" s="26" t="n">
        <v>53</v>
      </c>
      <c r="B162" s="19">
        <f>IFERROR(INDEX(Partidos!$D$4:$D$107,MATCH($A162,Partidos!$A$4:$A$107,0)),"")</f>
        <v/>
      </c>
      <c r="C162" s="19">
        <f>IFERROR(INDEX(Partidos!$E$4:$E$107,MATCH($A162,Partidos!$A$4:$A$107,0)),"")</f>
        <v/>
      </c>
      <c r="D162" s="26" t="inlineStr">
        <is>
          <t>Diego</t>
        </is>
      </c>
      <c r="E162" s="19">
        <f>IFERROR(INDEX(Diego!F$4:F$107,MATCH($A162,Diego!$A$4:$A$107,0)),"")</f>
        <v/>
      </c>
      <c r="F162" s="19">
        <f>IFERROR(INDEX(Diego!G$4:G$107,MATCH($A162,Diego!$A$4:$A$107,0)),"")</f>
        <v/>
      </c>
      <c r="G162" s="16">
        <f>IFERROR(IF(INDEX(Partidos!$H$4:$H$107,MATCH($A162,Partidos!$A$4:$A$107,0))&lt;&gt;"Finalizado","",IF(OR(NOT(ISNUMBER($E162)),NOT(ISNUMBER($F162))),"",IF(INDEX(Partidos!$J$4:$J$107,MATCH($A162,Partidos!$A$4:$A$107,0))="Grupos",IF(AND($E162=INDEX(Partidos!$F$4:$F$107,MATCH($A162,Partidos!$A$4:$A$107,0)),$F162=INDEX(Partidos!$G$4:$G$107,MATCH($A162,Partidos!$A$4:$A$107,0))),Puntuacion!$B$4,IF(($E162-$F162)=(INDEX(Partidos!$F$4:$F$107,MATCH($A162,Partidos!$A$4:$A$107,0))-INDEX(Partidos!$G$4:$G$107,MATCH($A162,Partidos!$A$4:$A$107,0))),Puntuacion!$B$5,IF(OR(AND($E162&gt;$F162,INDEX(Partidos!$F$4:$F$107,MATCH($A162,Partidos!$A$4:$A$107,0))&gt;INDEX(Partidos!$G$4:$G$107,MATCH($A162,Partidos!$A$4:$A$107,0))),AND($E162=$F162,INDEX(Partidos!$F$4:$F$107,MATCH($A162,Partidos!$A$4:$A$107,0))=INDEX(Partidos!$G$4:$G$107,MATCH($A162,Partidos!$A$4:$A$107,0))),AND($E162&lt;$F162,INDEX(Partidos!$F$4:$F$107,MATCH($A162,Partidos!$A$4:$A$107,0))&lt;INDEX(Partidos!$G$4:$G$107,MATCH($A162,Partidos!$A$4:$A$107,0)))),Puntuacion!$B$6,0))),IF(AND($E162=INDEX(Partidos!$F$4:$F$107,MATCH($A162,Partidos!$A$4:$A$107,0)),$F162=INDEX(Partidos!$G$4:$G$107,MATCH($A162,Partidos!$A$4:$A$107,0))),Puntuacion!$B$9,IF(($E162-$F162)=(INDEX(Partidos!$F$4:$F$107,MATCH($A162,Partidos!$A$4:$A$107,0))-INDEX(Partidos!$G$4:$G$107,MATCH($A162,Partidos!$A$4:$A$107,0))),Puntuacion!$B$10,IF(AND($H162&lt;&gt;"",$H162=INDEX(Partidos!$K$4:$K$107,MATCH($A162,Partidos!$A$4:$A$107,0))),Puntuacion!$B$11,0)))))),"")</f>
        <v/>
      </c>
      <c r="H162" s="19">
        <f>IFERROR(INDEX(Diego!H$4:H$107,MATCH($A162,Diego!$A$4:$A$107,0)),"")</f>
        <v/>
      </c>
      <c r="I162" s="19">
        <f>IFERROR(INDEX(Partidos!$J$4:$J$107,MATCH($A162,Partidos!$A$4:$A$107,0)),"")</f>
        <v/>
      </c>
      <c r="J162" s="16">
        <f>IF(AND(INDEX(Partidos!$J$4:$J$107,MATCH($A162,Partidos!$A$4:$A$107,0))&lt;&gt;"Grupos",INDEX(Partidos!$H$4:$H$107,MATCH($A162,Partidos!$A$4:$A$107,0))="Finalizado",$H162&lt;&gt;"",$H162=INDEX(Partidos!$K$4:$K$107,MATCH($A162,Partidos!$A$4:$A$107,0))),1,0)</f>
        <v/>
      </c>
    </row>
    <row r="163">
      <c r="A163" s="24" t="n">
        <v>54</v>
      </c>
      <c r="B163" s="19">
        <f>IFERROR(INDEX(Partidos!$D$4:$D$107,MATCH($A163,Partidos!$A$4:$A$107,0)),"")</f>
        <v/>
      </c>
      <c r="C163" s="19">
        <f>IFERROR(INDEX(Partidos!$E$4:$E$107,MATCH($A163,Partidos!$A$4:$A$107,0)),"")</f>
        <v/>
      </c>
      <c r="D163" s="24" t="inlineStr">
        <is>
          <t>Álvaro</t>
        </is>
      </c>
      <c r="E163" s="19">
        <f>IFERROR(INDEX(Álvaro!F$4:F$107,MATCH($A163,Álvaro!$A$4:$A$107,0)),"")</f>
        <v/>
      </c>
      <c r="F163" s="19">
        <f>IFERROR(INDEX(Álvaro!G$4:G$107,MATCH($A163,Álvaro!$A$4:$A$107,0)),"")</f>
        <v/>
      </c>
      <c r="G163" s="16">
        <f>IFERROR(IF(INDEX(Partidos!$H$4:$H$107,MATCH($A163,Partidos!$A$4:$A$107,0))&lt;&gt;"Finalizado","",IF(OR(NOT(ISNUMBER($E163)),NOT(ISNUMBER($F163))),"",IF(INDEX(Partidos!$J$4:$J$107,MATCH($A163,Partidos!$A$4:$A$107,0))="Grupos",IF(AND($E163=INDEX(Partidos!$F$4:$F$107,MATCH($A163,Partidos!$A$4:$A$107,0)),$F163=INDEX(Partidos!$G$4:$G$107,MATCH($A163,Partidos!$A$4:$A$107,0))),Puntuacion!$B$4,IF(($E163-$F163)=(INDEX(Partidos!$F$4:$F$107,MATCH($A163,Partidos!$A$4:$A$107,0))-INDEX(Partidos!$G$4:$G$107,MATCH($A163,Partidos!$A$4:$A$107,0))),Puntuacion!$B$5,IF(OR(AND($E163&gt;$F163,INDEX(Partidos!$F$4:$F$107,MATCH($A163,Partidos!$A$4:$A$107,0))&gt;INDEX(Partidos!$G$4:$G$107,MATCH($A163,Partidos!$A$4:$A$107,0))),AND($E163=$F163,INDEX(Partidos!$F$4:$F$107,MATCH($A163,Partidos!$A$4:$A$107,0))=INDEX(Partidos!$G$4:$G$107,MATCH($A163,Partidos!$A$4:$A$107,0))),AND($E163&lt;$F163,INDEX(Partidos!$F$4:$F$107,MATCH($A163,Partidos!$A$4:$A$107,0))&lt;INDEX(Partidos!$G$4:$G$107,MATCH($A163,Partidos!$A$4:$A$107,0)))),Puntuacion!$B$6,0))),IF(AND($E163=INDEX(Partidos!$F$4:$F$107,MATCH($A163,Partidos!$A$4:$A$107,0)),$F163=INDEX(Partidos!$G$4:$G$107,MATCH($A163,Partidos!$A$4:$A$107,0))),Puntuacion!$B$9,IF(($E163-$F163)=(INDEX(Partidos!$F$4:$F$107,MATCH($A163,Partidos!$A$4:$A$107,0))-INDEX(Partidos!$G$4:$G$107,MATCH($A163,Partidos!$A$4:$A$107,0))),Puntuacion!$B$10,IF(AND($H163&lt;&gt;"",$H163=INDEX(Partidos!$K$4:$K$107,MATCH($A163,Partidos!$A$4:$A$107,0))),Puntuacion!$B$11,0)))))),"")</f>
        <v/>
      </c>
      <c r="H163" s="19">
        <f>IFERROR(INDEX(Álvaro!H$4:H$107,MATCH($A163,Álvaro!$A$4:$A$107,0)),"")</f>
        <v/>
      </c>
      <c r="I163" s="19">
        <f>IFERROR(INDEX(Partidos!$J$4:$J$107,MATCH($A163,Partidos!$A$4:$A$107,0)),"")</f>
        <v/>
      </c>
      <c r="J163" s="16">
        <f>IF(AND(INDEX(Partidos!$J$4:$J$107,MATCH($A163,Partidos!$A$4:$A$107,0))&lt;&gt;"Grupos",INDEX(Partidos!$H$4:$H$107,MATCH($A163,Partidos!$A$4:$A$107,0))="Finalizado",$H163&lt;&gt;"",$H163=INDEX(Partidos!$K$4:$K$107,MATCH($A163,Partidos!$A$4:$A$107,0))),1,0)</f>
        <v/>
      </c>
    </row>
    <row r="164">
      <c r="A164" s="26" t="n">
        <v>54</v>
      </c>
      <c r="B164" s="19">
        <f>IFERROR(INDEX(Partidos!$D$4:$D$107,MATCH($A164,Partidos!$A$4:$A$107,0)),"")</f>
        <v/>
      </c>
      <c r="C164" s="19">
        <f>IFERROR(INDEX(Partidos!$E$4:$E$107,MATCH($A164,Partidos!$A$4:$A$107,0)),"")</f>
        <v/>
      </c>
      <c r="D164" s="26" t="inlineStr">
        <is>
          <t>Papá</t>
        </is>
      </c>
      <c r="E164" s="19">
        <f>IFERROR(INDEX(Papá!F$4:F$107,MATCH($A164,Papá!$A$4:$A$107,0)),"")</f>
        <v/>
      </c>
      <c r="F164" s="19">
        <f>IFERROR(INDEX(Papá!G$4:G$107,MATCH($A164,Papá!$A$4:$A$107,0)),"")</f>
        <v/>
      </c>
      <c r="G164" s="16">
        <f>IFERROR(IF(INDEX(Partidos!$H$4:$H$107,MATCH($A164,Partidos!$A$4:$A$107,0))&lt;&gt;"Finalizado","",IF(OR(NOT(ISNUMBER($E164)),NOT(ISNUMBER($F164))),"",IF(INDEX(Partidos!$J$4:$J$107,MATCH($A164,Partidos!$A$4:$A$107,0))="Grupos",IF(AND($E164=INDEX(Partidos!$F$4:$F$107,MATCH($A164,Partidos!$A$4:$A$107,0)),$F164=INDEX(Partidos!$G$4:$G$107,MATCH($A164,Partidos!$A$4:$A$107,0))),Puntuacion!$B$4,IF(($E164-$F164)=(INDEX(Partidos!$F$4:$F$107,MATCH($A164,Partidos!$A$4:$A$107,0))-INDEX(Partidos!$G$4:$G$107,MATCH($A164,Partidos!$A$4:$A$107,0))),Puntuacion!$B$5,IF(OR(AND($E164&gt;$F164,INDEX(Partidos!$F$4:$F$107,MATCH($A164,Partidos!$A$4:$A$107,0))&gt;INDEX(Partidos!$G$4:$G$107,MATCH($A164,Partidos!$A$4:$A$107,0))),AND($E164=$F164,INDEX(Partidos!$F$4:$F$107,MATCH($A164,Partidos!$A$4:$A$107,0))=INDEX(Partidos!$G$4:$G$107,MATCH($A164,Partidos!$A$4:$A$107,0))),AND($E164&lt;$F164,INDEX(Partidos!$F$4:$F$107,MATCH($A164,Partidos!$A$4:$A$107,0))&lt;INDEX(Partidos!$G$4:$G$107,MATCH($A164,Partidos!$A$4:$A$107,0)))),Puntuacion!$B$6,0))),IF(AND($E164=INDEX(Partidos!$F$4:$F$107,MATCH($A164,Partidos!$A$4:$A$107,0)),$F164=INDEX(Partidos!$G$4:$G$107,MATCH($A164,Partidos!$A$4:$A$107,0))),Puntuacion!$B$9,IF(($E164-$F164)=(INDEX(Partidos!$F$4:$F$107,MATCH($A164,Partidos!$A$4:$A$107,0))-INDEX(Partidos!$G$4:$G$107,MATCH($A164,Partidos!$A$4:$A$107,0))),Puntuacion!$B$10,IF(AND($H164&lt;&gt;"",$H164=INDEX(Partidos!$K$4:$K$107,MATCH($A164,Partidos!$A$4:$A$107,0))),Puntuacion!$B$11,0)))))),"")</f>
        <v/>
      </c>
      <c r="H164" s="19">
        <f>IFERROR(INDEX(Papá!H$4:H$107,MATCH($A164,Papá!$A$4:$A$107,0)),"")</f>
        <v/>
      </c>
      <c r="I164" s="19">
        <f>IFERROR(INDEX(Partidos!$J$4:$J$107,MATCH($A164,Partidos!$A$4:$A$107,0)),"")</f>
        <v/>
      </c>
      <c r="J164" s="16">
        <f>IF(AND(INDEX(Partidos!$J$4:$J$107,MATCH($A164,Partidos!$A$4:$A$107,0))&lt;&gt;"Grupos",INDEX(Partidos!$H$4:$H$107,MATCH($A164,Partidos!$A$4:$A$107,0))="Finalizado",$H164&lt;&gt;"",$H164=INDEX(Partidos!$K$4:$K$107,MATCH($A164,Partidos!$A$4:$A$107,0))),1,0)</f>
        <v/>
      </c>
    </row>
    <row r="165">
      <c r="A165" s="24" t="n">
        <v>54</v>
      </c>
      <c r="B165" s="19">
        <f>IFERROR(INDEX(Partidos!$D$4:$D$107,MATCH($A165,Partidos!$A$4:$A$107,0)),"")</f>
        <v/>
      </c>
      <c r="C165" s="19">
        <f>IFERROR(INDEX(Partidos!$E$4:$E$107,MATCH($A165,Partidos!$A$4:$A$107,0)),"")</f>
        <v/>
      </c>
      <c r="D165" s="24" t="inlineStr">
        <is>
          <t>Diego</t>
        </is>
      </c>
      <c r="E165" s="19">
        <f>IFERROR(INDEX(Diego!F$4:F$107,MATCH($A165,Diego!$A$4:$A$107,0)),"")</f>
        <v/>
      </c>
      <c r="F165" s="19">
        <f>IFERROR(INDEX(Diego!G$4:G$107,MATCH($A165,Diego!$A$4:$A$107,0)),"")</f>
        <v/>
      </c>
      <c r="G165" s="16">
        <f>IFERROR(IF(INDEX(Partidos!$H$4:$H$107,MATCH($A165,Partidos!$A$4:$A$107,0))&lt;&gt;"Finalizado","",IF(OR(NOT(ISNUMBER($E165)),NOT(ISNUMBER($F165))),"",IF(INDEX(Partidos!$J$4:$J$107,MATCH($A165,Partidos!$A$4:$A$107,0))="Grupos",IF(AND($E165=INDEX(Partidos!$F$4:$F$107,MATCH($A165,Partidos!$A$4:$A$107,0)),$F165=INDEX(Partidos!$G$4:$G$107,MATCH($A165,Partidos!$A$4:$A$107,0))),Puntuacion!$B$4,IF(($E165-$F165)=(INDEX(Partidos!$F$4:$F$107,MATCH($A165,Partidos!$A$4:$A$107,0))-INDEX(Partidos!$G$4:$G$107,MATCH($A165,Partidos!$A$4:$A$107,0))),Puntuacion!$B$5,IF(OR(AND($E165&gt;$F165,INDEX(Partidos!$F$4:$F$107,MATCH($A165,Partidos!$A$4:$A$107,0))&gt;INDEX(Partidos!$G$4:$G$107,MATCH($A165,Partidos!$A$4:$A$107,0))),AND($E165=$F165,INDEX(Partidos!$F$4:$F$107,MATCH($A165,Partidos!$A$4:$A$107,0))=INDEX(Partidos!$G$4:$G$107,MATCH($A165,Partidos!$A$4:$A$107,0))),AND($E165&lt;$F165,INDEX(Partidos!$F$4:$F$107,MATCH($A165,Partidos!$A$4:$A$107,0))&lt;INDEX(Partidos!$G$4:$G$107,MATCH($A165,Partidos!$A$4:$A$107,0)))),Puntuacion!$B$6,0))),IF(AND($E165=INDEX(Partidos!$F$4:$F$107,MATCH($A165,Partidos!$A$4:$A$107,0)),$F165=INDEX(Partidos!$G$4:$G$107,MATCH($A165,Partidos!$A$4:$A$107,0))),Puntuacion!$B$9,IF(($E165-$F165)=(INDEX(Partidos!$F$4:$F$107,MATCH($A165,Partidos!$A$4:$A$107,0))-INDEX(Partidos!$G$4:$G$107,MATCH($A165,Partidos!$A$4:$A$107,0))),Puntuacion!$B$10,IF(AND($H165&lt;&gt;"",$H165=INDEX(Partidos!$K$4:$K$107,MATCH($A165,Partidos!$A$4:$A$107,0))),Puntuacion!$B$11,0)))))),"")</f>
        <v/>
      </c>
      <c r="H165" s="19">
        <f>IFERROR(INDEX(Diego!H$4:H$107,MATCH($A165,Diego!$A$4:$A$107,0)),"")</f>
        <v/>
      </c>
      <c r="I165" s="19">
        <f>IFERROR(INDEX(Partidos!$J$4:$J$107,MATCH($A165,Partidos!$A$4:$A$107,0)),"")</f>
        <v/>
      </c>
      <c r="J165" s="16">
        <f>IF(AND(INDEX(Partidos!$J$4:$J$107,MATCH($A165,Partidos!$A$4:$A$107,0))&lt;&gt;"Grupos",INDEX(Partidos!$H$4:$H$107,MATCH($A165,Partidos!$A$4:$A$107,0))="Finalizado",$H165&lt;&gt;"",$H165=INDEX(Partidos!$K$4:$K$107,MATCH($A165,Partidos!$A$4:$A$107,0))),1,0)</f>
        <v/>
      </c>
    </row>
    <row r="166">
      <c r="A166" s="26" t="n">
        <v>55</v>
      </c>
      <c r="B166" s="19">
        <f>IFERROR(INDEX(Partidos!$D$4:$D$107,MATCH($A166,Partidos!$A$4:$A$107,0)),"")</f>
        <v/>
      </c>
      <c r="C166" s="19">
        <f>IFERROR(INDEX(Partidos!$E$4:$E$107,MATCH($A166,Partidos!$A$4:$A$107,0)),"")</f>
        <v/>
      </c>
      <c r="D166" s="26" t="inlineStr">
        <is>
          <t>Álvaro</t>
        </is>
      </c>
      <c r="E166" s="19">
        <f>IFERROR(INDEX(Álvaro!F$4:F$107,MATCH($A166,Álvaro!$A$4:$A$107,0)),"")</f>
        <v/>
      </c>
      <c r="F166" s="19">
        <f>IFERROR(INDEX(Álvaro!G$4:G$107,MATCH($A166,Álvaro!$A$4:$A$107,0)),"")</f>
        <v/>
      </c>
      <c r="G166" s="16">
        <f>IFERROR(IF(INDEX(Partidos!$H$4:$H$107,MATCH($A166,Partidos!$A$4:$A$107,0))&lt;&gt;"Finalizado","",IF(OR(NOT(ISNUMBER($E166)),NOT(ISNUMBER($F166))),"",IF(INDEX(Partidos!$J$4:$J$107,MATCH($A166,Partidos!$A$4:$A$107,0))="Grupos",IF(AND($E166=INDEX(Partidos!$F$4:$F$107,MATCH($A166,Partidos!$A$4:$A$107,0)),$F166=INDEX(Partidos!$G$4:$G$107,MATCH($A166,Partidos!$A$4:$A$107,0))),Puntuacion!$B$4,IF(($E166-$F166)=(INDEX(Partidos!$F$4:$F$107,MATCH($A166,Partidos!$A$4:$A$107,0))-INDEX(Partidos!$G$4:$G$107,MATCH($A166,Partidos!$A$4:$A$107,0))),Puntuacion!$B$5,IF(OR(AND($E166&gt;$F166,INDEX(Partidos!$F$4:$F$107,MATCH($A166,Partidos!$A$4:$A$107,0))&gt;INDEX(Partidos!$G$4:$G$107,MATCH($A166,Partidos!$A$4:$A$107,0))),AND($E166=$F166,INDEX(Partidos!$F$4:$F$107,MATCH($A166,Partidos!$A$4:$A$107,0))=INDEX(Partidos!$G$4:$G$107,MATCH($A166,Partidos!$A$4:$A$107,0))),AND($E166&lt;$F166,INDEX(Partidos!$F$4:$F$107,MATCH($A166,Partidos!$A$4:$A$107,0))&lt;INDEX(Partidos!$G$4:$G$107,MATCH($A166,Partidos!$A$4:$A$107,0)))),Puntuacion!$B$6,0))),IF(AND($E166=INDEX(Partidos!$F$4:$F$107,MATCH($A166,Partidos!$A$4:$A$107,0)),$F166=INDEX(Partidos!$G$4:$G$107,MATCH($A166,Partidos!$A$4:$A$107,0))),Puntuacion!$B$9,IF(($E166-$F166)=(INDEX(Partidos!$F$4:$F$107,MATCH($A166,Partidos!$A$4:$A$107,0))-INDEX(Partidos!$G$4:$G$107,MATCH($A166,Partidos!$A$4:$A$107,0))),Puntuacion!$B$10,IF(AND($H166&lt;&gt;"",$H166=INDEX(Partidos!$K$4:$K$107,MATCH($A166,Partidos!$A$4:$A$107,0))),Puntuacion!$B$11,0)))))),"")</f>
        <v/>
      </c>
      <c r="H166" s="19">
        <f>IFERROR(INDEX(Álvaro!H$4:H$107,MATCH($A166,Álvaro!$A$4:$A$107,0)),"")</f>
        <v/>
      </c>
      <c r="I166" s="19">
        <f>IFERROR(INDEX(Partidos!$J$4:$J$107,MATCH($A166,Partidos!$A$4:$A$107,0)),"")</f>
        <v/>
      </c>
      <c r="J166" s="16">
        <f>IF(AND(INDEX(Partidos!$J$4:$J$107,MATCH($A166,Partidos!$A$4:$A$107,0))&lt;&gt;"Grupos",INDEX(Partidos!$H$4:$H$107,MATCH($A166,Partidos!$A$4:$A$107,0))="Finalizado",$H166&lt;&gt;"",$H166=INDEX(Partidos!$K$4:$K$107,MATCH($A166,Partidos!$A$4:$A$107,0))),1,0)</f>
        <v/>
      </c>
    </row>
    <row r="167">
      <c r="A167" s="24" t="n">
        <v>55</v>
      </c>
      <c r="B167" s="19">
        <f>IFERROR(INDEX(Partidos!$D$4:$D$107,MATCH($A167,Partidos!$A$4:$A$107,0)),"")</f>
        <v/>
      </c>
      <c r="C167" s="19">
        <f>IFERROR(INDEX(Partidos!$E$4:$E$107,MATCH($A167,Partidos!$A$4:$A$107,0)),"")</f>
        <v/>
      </c>
      <c r="D167" s="24" t="inlineStr">
        <is>
          <t>Papá</t>
        </is>
      </c>
      <c r="E167" s="19">
        <f>IFERROR(INDEX(Papá!F$4:F$107,MATCH($A167,Papá!$A$4:$A$107,0)),"")</f>
        <v/>
      </c>
      <c r="F167" s="19">
        <f>IFERROR(INDEX(Papá!G$4:G$107,MATCH($A167,Papá!$A$4:$A$107,0)),"")</f>
        <v/>
      </c>
      <c r="G167" s="16">
        <f>IFERROR(IF(INDEX(Partidos!$H$4:$H$107,MATCH($A167,Partidos!$A$4:$A$107,0))&lt;&gt;"Finalizado","",IF(OR(NOT(ISNUMBER($E167)),NOT(ISNUMBER($F167))),"",IF(INDEX(Partidos!$J$4:$J$107,MATCH($A167,Partidos!$A$4:$A$107,0))="Grupos",IF(AND($E167=INDEX(Partidos!$F$4:$F$107,MATCH($A167,Partidos!$A$4:$A$107,0)),$F167=INDEX(Partidos!$G$4:$G$107,MATCH($A167,Partidos!$A$4:$A$107,0))),Puntuacion!$B$4,IF(($E167-$F167)=(INDEX(Partidos!$F$4:$F$107,MATCH($A167,Partidos!$A$4:$A$107,0))-INDEX(Partidos!$G$4:$G$107,MATCH($A167,Partidos!$A$4:$A$107,0))),Puntuacion!$B$5,IF(OR(AND($E167&gt;$F167,INDEX(Partidos!$F$4:$F$107,MATCH($A167,Partidos!$A$4:$A$107,0))&gt;INDEX(Partidos!$G$4:$G$107,MATCH($A167,Partidos!$A$4:$A$107,0))),AND($E167=$F167,INDEX(Partidos!$F$4:$F$107,MATCH($A167,Partidos!$A$4:$A$107,0))=INDEX(Partidos!$G$4:$G$107,MATCH($A167,Partidos!$A$4:$A$107,0))),AND($E167&lt;$F167,INDEX(Partidos!$F$4:$F$107,MATCH($A167,Partidos!$A$4:$A$107,0))&lt;INDEX(Partidos!$G$4:$G$107,MATCH($A167,Partidos!$A$4:$A$107,0)))),Puntuacion!$B$6,0))),IF(AND($E167=INDEX(Partidos!$F$4:$F$107,MATCH($A167,Partidos!$A$4:$A$107,0)),$F167=INDEX(Partidos!$G$4:$G$107,MATCH($A167,Partidos!$A$4:$A$107,0))),Puntuacion!$B$9,IF(($E167-$F167)=(INDEX(Partidos!$F$4:$F$107,MATCH($A167,Partidos!$A$4:$A$107,0))-INDEX(Partidos!$G$4:$G$107,MATCH($A167,Partidos!$A$4:$A$107,0))),Puntuacion!$B$10,IF(AND($H167&lt;&gt;"",$H167=INDEX(Partidos!$K$4:$K$107,MATCH($A167,Partidos!$A$4:$A$107,0))),Puntuacion!$B$11,0)))))),"")</f>
        <v/>
      </c>
      <c r="H167" s="19">
        <f>IFERROR(INDEX(Papá!H$4:H$107,MATCH($A167,Papá!$A$4:$A$107,0)),"")</f>
        <v/>
      </c>
      <c r="I167" s="19">
        <f>IFERROR(INDEX(Partidos!$J$4:$J$107,MATCH($A167,Partidos!$A$4:$A$107,0)),"")</f>
        <v/>
      </c>
      <c r="J167" s="16">
        <f>IF(AND(INDEX(Partidos!$J$4:$J$107,MATCH($A167,Partidos!$A$4:$A$107,0))&lt;&gt;"Grupos",INDEX(Partidos!$H$4:$H$107,MATCH($A167,Partidos!$A$4:$A$107,0))="Finalizado",$H167&lt;&gt;"",$H167=INDEX(Partidos!$K$4:$K$107,MATCH($A167,Partidos!$A$4:$A$107,0))),1,0)</f>
        <v/>
      </c>
    </row>
    <row r="168">
      <c r="A168" s="26" t="n">
        <v>55</v>
      </c>
      <c r="B168" s="19">
        <f>IFERROR(INDEX(Partidos!$D$4:$D$107,MATCH($A168,Partidos!$A$4:$A$107,0)),"")</f>
        <v/>
      </c>
      <c r="C168" s="19">
        <f>IFERROR(INDEX(Partidos!$E$4:$E$107,MATCH($A168,Partidos!$A$4:$A$107,0)),"")</f>
        <v/>
      </c>
      <c r="D168" s="26" t="inlineStr">
        <is>
          <t>Diego</t>
        </is>
      </c>
      <c r="E168" s="19">
        <f>IFERROR(INDEX(Diego!F$4:F$107,MATCH($A168,Diego!$A$4:$A$107,0)),"")</f>
        <v/>
      </c>
      <c r="F168" s="19">
        <f>IFERROR(INDEX(Diego!G$4:G$107,MATCH($A168,Diego!$A$4:$A$107,0)),"")</f>
        <v/>
      </c>
      <c r="G168" s="16">
        <f>IFERROR(IF(INDEX(Partidos!$H$4:$H$107,MATCH($A168,Partidos!$A$4:$A$107,0))&lt;&gt;"Finalizado","",IF(OR(NOT(ISNUMBER($E168)),NOT(ISNUMBER($F168))),"",IF(INDEX(Partidos!$J$4:$J$107,MATCH($A168,Partidos!$A$4:$A$107,0))="Grupos",IF(AND($E168=INDEX(Partidos!$F$4:$F$107,MATCH($A168,Partidos!$A$4:$A$107,0)),$F168=INDEX(Partidos!$G$4:$G$107,MATCH($A168,Partidos!$A$4:$A$107,0))),Puntuacion!$B$4,IF(($E168-$F168)=(INDEX(Partidos!$F$4:$F$107,MATCH($A168,Partidos!$A$4:$A$107,0))-INDEX(Partidos!$G$4:$G$107,MATCH($A168,Partidos!$A$4:$A$107,0))),Puntuacion!$B$5,IF(OR(AND($E168&gt;$F168,INDEX(Partidos!$F$4:$F$107,MATCH($A168,Partidos!$A$4:$A$107,0))&gt;INDEX(Partidos!$G$4:$G$107,MATCH($A168,Partidos!$A$4:$A$107,0))),AND($E168=$F168,INDEX(Partidos!$F$4:$F$107,MATCH($A168,Partidos!$A$4:$A$107,0))=INDEX(Partidos!$G$4:$G$107,MATCH($A168,Partidos!$A$4:$A$107,0))),AND($E168&lt;$F168,INDEX(Partidos!$F$4:$F$107,MATCH($A168,Partidos!$A$4:$A$107,0))&lt;INDEX(Partidos!$G$4:$G$107,MATCH($A168,Partidos!$A$4:$A$107,0)))),Puntuacion!$B$6,0))),IF(AND($E168=INDEX(Partidos!$F$4:$F$107,MATCH($A168,Partidos!$A$4:$A$107,0)),$F168=INDEX(Partidos!$G$4:$G$107,MATCH($A168,Partidos!$A$4:$A$107,0))),Puntuacion!$B$9,IF(($E168-$F168)=(INDEX(Partidos!$F$4:$F$107,MATCH($A168,Partidos!$A$4:$A$107,0))-INDEX(Partidos!$G$4:$G$107,MATCH($A168,Partidos!$A$4:$A$107,0))),Puntuacion!$B$10,IF(AND($H168&lt;&gt;"",$H168=INDEX(Partidos!$K$4:$K$107,MATCH($A168,Partidos!$A$4:$A$107,0))),Puntuacion!$B$11,0)))))),"")</f>
        <v/>
      </c>
      <c r="H168" s="19">
        <f>IFERROR(INDEX(Diego!H$4:H$107,MATCH($A168,Diego!$A$4:$A$107,0)),"")</f>
        <v/>
      </c>
      <c r="I168" s="19">
        <f>IFERROR(INDEX(Partidos!$J$4:$J$107,MATCH($A168,Partidos!$A$4:$A$107,0)),"")</f>
        <v/>
      </c>
      <c r="J168" s="16">
        <f>IF(AND(INDEX(Partidos!$J$4:$J$107,MATCH($A168,Partidos!$A$4:$A$107,0))&lt;&gt;"Grupos",INDEX(Partidos!$H$4:$H$107,MATCH($A168,Partidos!$A$4:$A$107,0))="Finalizado",$H168&lt;&gt;"",$H168=INDEX(Partidos!$K$4:$K$107,MATCH($A168,Partidos!$A$4:$A$107,0))),1,0)</f>
        <v/>
      </c>
    </row>
    <row r="169">
      <c r="A169" s="24" t="n">
        <v>56</v>
      </c>
      <c r="B169" s="19">
        <f>IFERROR(INDEX(Partidos!$D$4:$D$107,MATCH($A169,Partidos!$A$4:$A$107,0)),"")</f>
        <v/>
      </c>
      <c r="C169" s="19">
        <f>IFERROR(INDEX(Partidos!$E$4:$E$107,MATCH($A169,Partidos!$A$4:$A$107,0)),"")</f>
        <v/>
      </c>
      <c r="D169" s="24" t="inlineStr">
        <is>
          <t>Álvaro</t>
        </is>
      </c>
      <c r="E169" s="19">
        <f>IFERROR(INDEX(Álvaro!F$4:F$107,MATCH($A169,Álvaro!$A$4:$A$107,0)),"")</f>
        <v/>
      </c>
      <c r="F169" s="19">
        <f>IFERROR(INDEX(Álvaro!G$4:G$107,MATCH($A169,Álvaro!$A$4:$A$107,0)),"")</f>
        <v/>
      </c>
      <c r="G169" s="16">
        <f>IFERROR(IF(INDEX(Partidos!$H$4:$H$107,MATCH($A169,Partidos!$A$4:$A$107,0))&lt;&gt;"Finalizado","",IF(OR(NOT(ISNUMBER($E169)),NOT(ISNUMBER($F169))),"",IF(INDEX(Partidos!$J$4:$J$107,MATCH($A169,Partidos!$A$4:$A$107,0))="Grupos",IF(AND($E169=INDEX(Partidos!$F$4:$F$107,MATCH($A169,Partidos!$A$4:$A$107,0)),$F169=INDEX(Partidos!$G$4:$G$107,MATCH($A169,Partidos!$A$4:$A$107,0))),Puntuacion!$B$4,IF(($E169-$F169)=(INDEX(Partidos!$F$4:$F$107,MATCH($A169,Partidos!$A$4:$A$107,0))-INDEX(Partidos!$G$4:$G$107,MATCH($A169,Partidos!$A$4:$A$107,0))),Puntuacion!$B$5,IF(OR(AND($E169&gt;$F169,INDEX(Partidos!$F$4:$F$107,MATCH($A169,Partidos!$A$4:$A$107,0))&gt;INDEX(Partidos!$G$4:$G$107,MATCH($A169,Partidos!$A$4:$A$107,0))),AND($E169=$F169,INDEX(Partidos!$F$4:$F$107,MATCH($A169,Partidos!$A$4:$A$107,0))=INDEX(Partidos!$G$4:$G$107,MATCH($A169,Partidos!$A$4:$A$107,0))),AND($E169&lt;$F169,INDEX(Partidos!$F$4:$F$107,MATCH($A169,Partidos!$A$4:$A$107,0))&lt;INDEX(Partidos!$G$4:$G$107,MATCH($A169,Partidos!$A$4:$A$107,0)))),Puntuacion!$B$6,0))),IF(AND($E169=INDEX(Partidos!$F$4:$F$107,MATCH($A169,Partidos!$A$4:$A$107,0)),$F169=INDEX(Partidos!$G$4:$G$107,MATCH($A169,Partidos!$A$4:$A$107,0))),Puntuacion!$B$9,IF(($E169-$F169)=(INDEX(Partidos!$F$4:$F$107,MATCH($A169,Partidos!$A$4:$A$107,0))-INDEX(Partidos!$G$4:$G$107,MATCH($A169,Partidos!$A$4:$A$107,0))),Puntuacion!$B$10,IF(AND($H169&lt;&gt;"",$H169=INDEX(Partidos!$K$4:$K$107,MATCH($A169,Partidos!$A$4:$A$107,0))),Puntuacion!$B$11,0)))))),"")</f>
        <v/>
      </c>
      <c r="H169" s="19">
        <f>IFERROR(INDEX(Álvaro!H$4:H$107,MATCH($A169,Álvaro!$A$4:$A$107,0)),"")</f>
        <v/>
      </c>
      <c r="I169" s="19">
        <f>IFERROR(INDEX(Partidos!$J$4:$J$107,MATCH($A169,Partidos!$A$4:$A$107,0)),"")</f>
        <v/>
      </c>
      <c r="J169" s="16">
        <f>IF(AND(INDEX(Partidos!$J$4:$J$107,MATCH($A169,Partidos!$A$4:$A$107,0))&lt;&gt;"Grupos",INDEX(Partidos!$H$4:$H$107,MATCH($A169,Partidos!$A$4:$A$107,0))="Finalizado",$H169&lt;&gt;"",$H169=INDEX(Partidos!$K$4:$K$107,MATCH($A169,Partidos!$A$4:$A$107,0))),1,0)</f>
        <v/>
      </c>
    </row>
    <row r="170">
      <c r="A170" s="26" t="n">
        <v>56</v>
      </c>
      <c r="B170" s="19">
        <f>IFERROR(INDEX(Partidos!$D$4:$D$107,MATCH($A170,Partidos!$A$4:$A$107,0)),"")</f>
        <v/>
      </c>
      <c r="C170" s="19">
        <f>IFERROR(INDEX(Partidos!$E$4:$E$107,MATCH($A170,Partidos!$A$4:$A$107,0)),"")</f>
        <v/>
      </c>
      <c r="D170" s="26" t="inlineStr">
        <is>
          <t>Papá</t>
        </is>
      </c>
      <c r="E170" s="19">
        <f>IFERROR(INDEX(Papá!F$4:F$107,MATCH($A170,Papá!$A$4:$A$107,0)),"")</f>
        <v/>
      </c>
      <c r="F170" s="19">
        <f>IFERROR(INDEX(Papá!G$4:G$107,MATCH($A170,Papá!$A$4:$A$107,0)),"")</f>
        <v/>
      </c>
      <c r="G170" s="16">
        <f>IFERROR(IF(INDEX(Partidos!$H$4:$H$107,MATCH($A170,Partidos!$A$4:$A$107,0))&lt;&gt;"Finalizado","",IF(OR(NOT(ISNUMBER($E170)),NOT(ISNUMBER($F170))),"",IF(INDEX(Partidos!$J$4:$J$107,MATCH($A170,Partidos!$A$4:$A$107,0))="Grupos",IF(AND($E170=INDEX(Partidos!$F$4:$F$107,MATCH($A170,Partidos!$A$4:$A$107,0)),$F170=INDEX(Partidos!$G$4:$G$107,MATCH($A170,Partidos!$A$4:$A$107,0))),Puntuacion!$B$4,IF(($E170-$F170)=(INDEX(Partidos!$F$4:$F$107,MATCH($A170,Partidos!$A$4:$A$107,0))-INDEX(Partidos!$G$4:$G$107,MATCH($A170,Partidos!$A$4:$A$107,0))),Puntuacion!$B$5,IF(OR(AND($E170&gt;$F170,INDEX(Partidos!$F$4:$F$107,MATCH($A170,Partidos!$A$4:$A$107,0))&gt;INDEX(Partidos!$G$4:$G$107,MATCH($A170,Partidos!$A$4:$A$107,0))),AND($E170=$F170,INDEX(Partidos!$F$4:$F$107,MATCH($A170,Partidos!$A$4:$A$107,0))=INDEX(Partidos!$G$4:$G$107,MATCH($A170,Partidos!$A$4:$A$107,0))),AND($E170&lt;$F170,INDEX(Partidos!$F$4:$F$107,MATCH($A170,Partidos!$A$4:$A$107,0))&lt;INDEX(Partidos!$G$4:$G$107,MATCH($A170,Partidos!$A$4:$A$107,0)))),Puntuacion!$B$6,0))),IF(AND($E170=INDEX(Partidos!$F$4:$F$107,MATCH($A170,Partidos!$A$4:$A$107,0)),$F170=INDEX(Partidos!$G$4:$G$107,MATCH($A170,Partidos!$A$4:$A$107,0))),Puntuacion!$B$9,IF(($E170-$F170)=(INDEX(Partidos!$F$4:$F$107,MATCH($A170,Partidos!$A$4:$A$107,0))-INDEX(Partidos!$G$4:$G$107,MATCH($A170,Partidos!$A$4:$A$107,0))),Puntuacion!$B$10,IF(AND($H170&lt;&gt;"",$H170=INDEX(Partidos!$K$4:$K$107,MATCH($A170,Partidos!$A$4:$A$107,0))),Puntuacion!$B$11,0)))))),"")</f>
        <v/>
      </c>
      <c r="H170" s="19">
        <f>IFERROR(INDEX(Papá!H$4:H$107,MATCH($A170,Papá!$A$4:$A$107,0)),"")</f>
        <v/>
      </c>
      <c r="I170" s="19">
        <f>IFERROR(INDEX(Partidos!$J$4:$J$107,MATCH($A170,Partidos!$A$4:$A$107,0)),"")</f>
        <v/>
      </c>
      <c r="J170" s="16">
        <f>IF(AND(INDEX(Partidos!$J$4:$J$107,MATCH($A170,Partidos!$A$4:$A$107,0))&lt;&gt;"Grupos",INDEX(Partidos!$H$4:$H$107,MATCH($A170,Partidos!$A$4:$A$107,0))="Finalizado",$H170&lt;&gt;"",$H170=INDEX(Partidos!$K$4:$K$107,MATCH($A170,Partidos!$A$4:$A$107,0))),1,0)</f>
        <v/>
      </c>
    </row>
    <row r="171">
      <c r="A171" s="24" t="n">
        <v>56</v>
      </c>
      <c r="B171" s="19">
        <f>IFERROR(INDEX(Partidos!$D$4:$D$107,MATCH($A171,Partidos!$A$4:$A$107,0)),"")</f>
        <v/>
      </c>
      <c r="C171" s="19">
        <f>IFERROR(INDEX(Partidos!$E$4:$E$107,MATCH($A171,Partidos!$A$4:$A$107,0)),"")</f>
        <v/>
      </c>
      <c r="D171" s="24" t="inlineStr">
        <is>
          <t>Diego</t>
        </is>
      </c>
      <c r="E171" s="19">
        <f>IFERROR(INDEX(Diego!F$4:F$107,MATCH($A171,Diego!$A$4:$A$107,0)),"")</f>
        <v/>
      </c>
      <c r="F171" s="19">
        <f>IFERROR(INDEX(Diego!G$4:G$107,MATCH($A171,Diego!$A$4:$A$107,0)),"")</f>
        <v/>
      </c>
      <c r="G171" s="16">
        <f>IFERROR(IF(INDEX(Partidos!$H$4:$H$107,MATCH($A171,Partidos!$A$4:$A$107,0))&lt;&gt;"Finalizado","",IF(OR(NOT(ISNUMBER($E171)),NOT(ISNUMBER($F171))),"",IF(INDEX(Partidos!$J$4:$J$107,MATCH($A171,Partidos!$A$4:$A$107,0))="Grupos",IF(AND($E171=INDEX(Partidos!$F$4:$F$107,MATCH($A171,Partidos!$A$4:$A$107,0)),$F171=INDEX(Partidos!$G$4:$G$107,MATCH($A171,Partidos!$A$4:$A$107,0))),Puntuacion!$B$4,IF(($E171-$F171)=(INDEX(Partidos!$F$4:$F$107,MATCH($A171,Partidos!$A$4:$A$107,0))-INDEX(Partidos!$G$4:$G$107,MATCH($A171,Partidos!$A$4:$A$107,0))),Puntuacion!$B$5,IF(OR(AND($E171&gt;$F171,INDEX(Partidos!$F$4:$F$107,MATCH($A171,Partidos!$A$4:$A$107,0))&gt;INDEX(Partidos!$G$4:$G$107,MATCH($A171,Partidos!$A$4:$A$107,0))),AND($E171=$F171,INDEX(Partidos!$F$4:$F$107,MATCH($A171,Partidos!$A$4:$A$107,0))=INDEX(Partidos!$G$4:$G$107,MATCH($A171,Partidos!$A$4:$A$107,0))),AND($E171&lt;$F171,INDEX(Partidos!$F$4:$F$107,MATCH($A171,Partidos!$A$4:$A$107,0))&lt;INDEX(Partidos!$G$4:$G$107,MATCH($A171,Partidos!$A$4:$A$107,0)))),Puntuacion!$B$6,0))),IF(AND($E171=INDEX(Partidos!$F$4:$F$107,MATCH($A171,Partidos!$A$4:$A$107,0)),$F171=INDEX(Partidos!$G$4:$G$107,MATCH($A171,Partidos!$A$4:$A$107,0))),Puntuacion!$B$9,IF(($E171-$F171)=(INDEX(Partidos!$F$4:$F$107,MATCH($A171,Partidos!$A$4:$A$107,0))-INDEX(Partidos!$G$4:$G$107,MATCH($A171,Partidos!$A$4:$A$107,0))),Puntuacion!$B$10,IF(AND($H171&lt;&gt;"",$H171=INDEX(Partidos!$K$4:$K$107,MATCH($A171,Partidos!$A$4:$A$107,0))),Puntuacion!$B$11,0)))))),"")</f>
        <v/>
      </c>
      <c r="H171" s="19">
        <f>IFERROR(INDEX(Diego!H$4:H$107,MATCH($A171,Diego!$A$4:$A$107,0)),"")</f>
        <v/>
      </c>
      <c r="I171" s="19">
        <f>IFERROR(INDEX(Partidos!$J$4:$J$107,MATCH($A171,Partidos!$A$4:$A$107,0)),"")</f>
        <v/>
      </c>
      <c r="J171" s="16">
        <f>IF(AND(INDEX(Partidos!$J$4:$J$107,MATCH($A171,Partidos!$A$4:$A$107,0))&lt;&gt;"Grupos",INDEX(Partidos!$H$4:$H$107,MATCH($A171,Partidos!$A$4:$A$107,0))="Finalizado",$H171&lt;&gt;"",$H171=INDEX(Partidos!$K$4:$K$107,MATCH($A171,Partidos!$A$4:$A$107,0))),1,0)</f>
        <v/>
      </c>
    </row>
    <row r="172">
      <c r="A172" s="26" t="n">
        <v>57</v>
      </c>
      <c r="B172" s="19">
        <f>IFERROR(INDEX(Partidos!$D$4:$D$107,MATCH($A172,Partidos!$A$4:$A$107,0)),"")</f>
        <v/>
      </c>
      <c r="C172" s="19">
        <f>IFERROR(INDEX(Partidos!$E$4:$E$107,MATCH($A172,Partidos!$A$4:$A$107,0)),"")</f>
        <v/>
      </c>
      <c r="D172" s="26" t="inlineStr">
        <is>
          <t>Álvaro</t>
        </is>
      </c>
      <c r="E172" s="19">
        <f>IFERROR(INDEX(Álvaro!F$4:F$107,MATCH($A172,Álvaro!$A$4:$A$107,0)),"")</f>
        <v/>
      </c>
      <c r="F172" s="19">
        <f>IFERROR(INDEX(Álvaro!G$4:G$107,MATCH($A172,Álvaro!$A$4:$A$107,0)),"")</f>
        <v/>
      </c>
      <c r="G172" s="16">
        <f>IFERROR(IF(INDEX(Partidos!$H$4:$H$107,MATCH($A172,Partidos!$A$4:$A$107,0))&lt;&gt;"Finalizado","",IF(OR(NOT(ISNUMBER($E172)),NOT(ISNUMBER($F172))),"",IF(INDEX(Partidos!$J$4:$J$107,MATCH($A172,Partidos!$A$4:$A$107,0))="Grupos",IF(AND($E172=INDEX(Partidos!$F$4:$F$107,MATCH($A172,Partidos!$A$4:$A$107,0)),$F172=INDEX(Partidos!$G$4:$G$107,MATCH($A172,Partidos!$A$4:$A$107,0))),Puntuacion!$B$4,IF(($E172-$F172)=(INDEX(Partidos!$F$4:$F$107,MATCH($A172,Partidos!$A$4:$A$107,0))-INDEX(Partidos!$G$4:$G$107,MATCH($A172,Partidos!$A$4:$A$107,0))),Puntuacion!$B$5,IF(OR(AND($E172&gt;$F172,INDEX(Partidos!$F$4:$F$107,MATCH($A172,Partidos!$A$4:$A$107,0))&gt;INDEX(Partidos!$G$4:$G$107,MATCH($A172,Partidos!$A$4:$A$107,0))),AND($E172=$F172,INDEX(Partidos!$F$4:$F$107,MATCH($A172,Partidos!$A$4:$A$107,0))=INDEX(Partidos!$G$4:$G$107,MATCH($A172,Partidos!$A$4:$A$107,0))),AND($E172&lt;$F172,INDEX(Partidos!$F$4:$F$107,MATCH($A172,Partidos!$A$4:$A$107,0))&lt;INDEX(Partidos!$G$4:$G$107,MATCH($A172,Partidos!$A$4:$A$107,0)))),Puntuacion!$B$6,0))),IF(AND($E172=INDEX(Partidos!$F$4:$F$107,MATCH($A172,Partidos!$A$4:$A$107,0)),$F172=INDEX(Partidos!$G$4:$G$107,MATCH($A172,Partidos!$A$4:$A$107,0))),Puntuacion!$B$9,IF(($E172-$F172)=(INDEX(Partidos!$F$4:$F$107,MATCH($A172,Partidos!$A$4:$A$107,0))-INDEX(Partidos!$G$4:$G$107,MATCH($A172,Partidos!$A$4:$A$107,0))),Puntuacion!$B$10,IF(AND($H172&lt;&gt;"",$H172=INDEX(Partidos!$K$4:$K$107,MATCH($A172,Partidos!$A$4:$A$107,0))),Puntuacion!$B$11,0)))))),"")</f>
        <v/>
      </c>
      <c r="H172" s="19">
        <f>IFERROR(INDEX(Álvaro!H$4:H$107,MATCH($A172,Álvaro!$A$4:$A$107,0)),"")</f>
        <v/>
      </c>
      <c r="I172" s="19">
        <f>IFERROR(INDEX(Partidos!$J$4:$J$107,MATCH($A172,Partidos!$A$4:$A$107,0)),"")</f>
        <v/>
      </c>
      <c r="J172" s="16">
        <f>IF(AND(INDEX(Partidos!$J$4:$J$107,MATCH($A172,Partidos!$A$4:$A$107,0))&lt;&gt;"Grupos",INDEX(Partidos!$H$4:$H$107,MATCH($A172,Partidos!$A$4:$A$107,0))="Finalizado",$H172&lt;&gt;"",$H172=INDEX(Partidos!$K$4:$K$107,MATCH($A172,Partidos!$A$4:$A$107,0))),1,0)</f>
        <v/>
      </c>
    </row>
    <row r="173">
      <c r="A173" s="24" t="n">
        <v>57</v>
      </c>
      <c r="B173" s="19">
        <f>IFERROR(INDEX(Partidos!$D$4:$D$107,MATCH($A173,Partidos!$A$4:$A$107,0)),"")</f>
        <v/>
      </c>
      <c r="C173" s="19">
        <f>IFERROR(INDEX(Partidos!$E$4:$E$107,MATCH($A173,Partidos!$A$4:$A$107,0)),"")</f>
        <v/>
      </c>
      <c r="D173" s="24" t="inlineStr">
        <is>
          <t>Papá</t>
        </is>
      </c>
      <c r="E173" s="19">
        <f>IFERROR(INDEX(Papá!F$4:F$107,MATCH($A173,Papá!$A$4:$A$107,0)),"")</f>
        <v/>
      </c>
      <c r="F173" s="19">
        <f>IFERROR(INDEX(Papá!G$4:G$107,MATCH($A173,Papá!$A$4:$A$107,0)),"")</f>
        <v/>
      </c>
      <c r="G173" s="16">
        <f>IFERROR(IF(INDEX(Partidos!$H$4:$H$107,MATCH($A173,Partidos!$A$4:$A$107,0))&lt;&gt;"Finalizado","",IF(OR(NOT(ISNUMBER($E173)),NOT(ISNUMBER($F173))),"",IF(INDEX(Partidos!$J$4:$J$107,MATCH($A173,Partidos!$A$4:$A$107,0))="Grupos",IF(AND($E173=INDEX(Partidos!$F$4:$F$107,MATCH($A173,Partidos!$A$4:$A$107,0)),$F173=INDEX(Partidos!$G$4:$G$107,MATCH($A173,Partidos!$A$4:$A$107,0))),Puntuacion!$B$4,IF(($E173-$F173)=(INDEX(Partidos!$F$4:$F$107,MATCH($A173,Partidos!$A$4:$A$107,0))-INDEX(Partidos!$G$4:$G$107,MATCH($A173,Partidos!$A$4:$A$107,0))),Puntuacion!$B$5,IF(OR(AND($E173&gt;$F173,INDEX(Partidos!$F$4:$F$107,MATCH($A173,Partidos!$A$4:$A$107,0))&gt;INDEX(Partidos!$G$4:$G$107,MATCH($A173,Partidos!$A$4:$A$107,0))),AND($E173=$F173,INDEX(Partidos!$F$4:$F$107,MATCH($A173,Partidos!$A$4:$A$107,0))=INDEX(Partidos!$G$4:$G$107,MATCH($A173,Partidos!$A$4:$A$107,0))),AND($E173&lt;$F173,INDEX(Partidos!$F$4:$F$107,MATCH($A173,Partidos!$A$4:$A$107,0))&lt;INDEX(Partidos!$G$4:$G$107,MATCH($A173,Partidos!$A$4:$A$107,0)))),Puntuacion!$B$6,0))),IF(AND($E173=INDEX(Partidos!$F$4:$F$107,MATCH($A173,Partidos!$A$4:$A$107,0)),$F173=INDEX(Partidos!$G$4:$G$107,MATCH($A173,Partidos!$A$4:$A$107,0))),Puntuacion!$B$9,IF(($E173-$F173)=(INDEX(Partidos!$F$4:$F$107,MATCH($A173,Partidos!$A$4:$A$107,0))-INDEX(Partidos!$G$4:$G$107,MATCH($A173,Partidos!$A$4:$A$107,0))),Puntuacion!$B$10,IF(AND($H173&lt;&gt;"",$H173=INDEX(Partidos!$K$4:$K$107,MATCH($A173,Partidos!$A$4:$A$107,0))),Puntuacion!$B$11,0)))))),"")</f>
        <v/>
      </c>
      <c r="H173" s="19">
        <f>IFERROR(INDEX(Papá!H$4:H$107,MATCH($A173,Papá!$A$4:$A$107,0)),"")</f>
        <v/>
      </c>
      <c r="I173" s="19">
        <f>IFERROR(INDEX(Partidos!$J$4:$J$107,MATCH($A173,Partidos!$A$4:$A$107,0)),"")</f>
        <v/>
      </c>
      <c r="J173" s="16">
        <f>IF(AND(INDEX(Partidos!$J$4:$J$107,MATCH($A173,Partidos!$A$4:$A$107,0))&lt;&gt;"Grupos",INDEX(Partidos!$H$4:$H$107,MATCH($A173,Partidos!$A$4:$A$107,0))="Finalizado",$H173&lt;&gt;"",$H173=INDEX(Partidos!$K$4:$K$107,MATCH($A173,Partidos!$A$4:$A$107,0))),1,0)</f>
        <v/>
      </c>
    </row>
    <row r="174">
      <c r="A174" s="26" t="n">
        <v>57</v>
      </c>
      <c r="B174" s="19">
        <f>IFERROR(INDEX(Partidos!$D$4:$D$107,MATCH($A174,Partidos!$A$4:$A$107,0)),"")</f>
        <v/>
      </c>
      <c r="C174" s="19">
        <f>IFERROR(INDEX(Partidos!$E$4:$E$107,MATCH($A174,Partidos!$A$4:$A$107,0)),"")</f>
        <v/>
      </c>
      <c r="D174" s="26" t="inlineStr">
        <is>
          <t>Diego</t>
        </is>
      </c>
      <c r="E174" s="19">
        <f>IFERROR(INDEX(Diego!F$4:F$107,MATCH($A174,Diego!$A$4:$A$107,0)),"")</f>
        <v/>
      </c>
      <c r="F174" s="19">
        <f>IFERROR(INDEX(Diego!G$4:G$107,MATCH($A174,Diego!$A$4:$A$107,0)),"")</f>
        <v/>
      </c>
      <c r="G174" s="16">
        <f>IFERROR(IF(INDEX(Partidos!$H$4:$H$107,MATCH($A174,Partidos!$A$4:$A$107,0))&lt;&gt;"Finalizado","",IF(OR(NOT(ISNUMBER($E174)),NOT(ISNUMBER($F174))),"",IF(INDEX(Partidos!$J$4:$J$107,MATCH($A174,Partidos!$A$4:$A$107,0))="Grupos",IF(AND($E174=INDEX(Partidos!$F$4:$F$107,MATCH($A174,Partidos!$A$4:$A$107,0)),$F174=INDEX(Partidos!$G$4:$G$107,MATCH($A174,Partidos!$A$4:$A$107,0))),Puntuacion!$B$4,IF(($E174-$F174)=(INDEX(Partidos!$F$4:$F$107,MATCH($A174,Partidos!$A$4:$A$107,0))-INDEX(Partidos!$G$4:$G$107,MATCH($A174,Partidos!$A$4:$A$107,0))),Puntuacion!$B$5,IF(OR(AND($E174&gt;$F174,INDEX(Partidos!$F$4:$F$107,MATCH($A174,Partidos!$A$4:$A$107,0))&gt;INDEX(Partidos!$G$4:$G$107,MATCH($A174,Partidos!$A$4:$A$107,0))),AND($E174=$F174,INDEX(Partidos!$F$4:$F$107,MATCH($A174,Partidos!$A$4:$A$107,0))=INDEX(Partidos!$G$4:$G$107,MATCH($A174,Partidos!$A$4:$A$107,0))),AND($E174&lt;$F174,INDEX(Partidos!$F$4:$F$107,MATCH($A174,Partidos!$A$4:$A$107,0))&lt;INDEX(Partidos!$G$4:$G$107,MATCH($A174,Partidos!$A$4:$A$107,0)))),Puntuacion!$B$6,0))),IF(AND($E174=INDEX(Partidos!$F$4:$F$107,MATCH($A174,Partidos!$A$4:$A$107,0)),$F174=INDEX(Partidos!$G$4:$G$107,MATCH($A174,Partidos!$A$4:$A$107,0))),Puntuacion!$B$9,IF(($E174-$F174)=(INDEX(Partidos!$F$4:$F$107,MATCH($A174,Partidos!$A$4:$A$107,0))-INDEX(Partidos!$G$4:$G$107,MATCH($A174,Partidos!$A$4:$A$107,0))),Puntuacion!$B$10,IF(AND($H174&lt;&gt;"",$H174=INDEX(Partidos!$K$4:$K$107,MATCH($A174,Partidos!$A$4:$A$107,0))),Puntuacion!$B$11,0)))))),"")</f>
        <v/>
      </c>
      <c r="H174" s="19">
        <f>IFERROR(INDEX(Diego!H$4:H$107,MATCH($A174,Diego!$A$4:$A$107,0)),"")</f>
        <v/>
      </c>
      <c r="I174" s="19">
        <f>IFERROR(INDEX(Partidos!$J$4:$J$107,MATCH($A174,Partidos!$A$4:$A$107,0)),"")</f>
        <v/>
      </c>
      <c r="J174" s="16">
        <f>IF(AND(INDEX(Partidos!$J$4:$J$107,MATCH($A174,Partidos!$A$4:$A$107,0))&lt;&gt;"Grupos",INDEX(Partidos!$H$4:$H$107,MATCH($A174,Partidos!$A$4:$A$107,0))="Finalizado",$H174&lt;&gt;"",$H174=INDEX(Partidos!$K$4:$K$107,MATCH($A174,Partidos!$A$4:$A$107,0))),1,0)</f>
        <v/>
      </c>
    </row>
    <row r="175">
      <c r="A175" s="24" t="n">
        <v>58</v>
      </c>
      <c r="B175" s="19">
        <f>IFERROR(INDEX(Partidos!$D$4:$D$107,MATCH($A175,Partidos!$A$4:$A$107,0)),"")</f>
        <v/>
      </c>
      <c r="C175" s="19">
        <f>IFERROR(INDEX(Partidos!$E$4:$E$107,MATCH($A175,Partidos!$A$4:$A$107,0)),"")</f>
        <v/>
      </c>
      <c r="D175" s="24" t="inlineStr">
        <is>
          <t>Álvaro</t>
        </is>
      </c>
      <c r="E175" s="19">
        <f>IFERROR(INDEX(Álvaro!F$4:F$107,MATCH($A175,Álvaro!$A$4:$A$107,0)),"")</f>
        <v/>
      </c>
      <c r="F175" s="19">
        <f>IFERROR(INDEX(Álvaro!G$4:G$107,MATCH($A175,Álvaro!$A$4:$A$107,0)),"")</f>
        <v/>
      </c>
      <c r="G175" s="16">
        <f>IFERROR(IF(INDEX(Partidos!$H$4:$H$107,MATCH($A175,Partidos!$A$4:$A$107,0))&lt;&gt;"Finalizado","",IF(OR(NOT(ISNUMBER($E175)),NOT(ISNUMBER($F175))),"",IF(INDEX(Partidos!$J$4:$J$107,MATCH($A175,Partidos!$A$4:$A$107,0))="Grupos",IF(AND($E175=INDEX(Partidos!$F$4:$F$107,MATCH($A175,Partidos!$A$4:$A$107,0)),$F175=INDEX(Partidos!$G$4:$G$107,MATCH($A175,Partidos!$A$4:$A$107,0))),Puntuacion!$B$4,IF(($E175-$F175)=(INDEX(Partidos!$F$4:$F$107,MATCH($A175,Partidos!$A$4:$A$107,0))-INDEX(Partidos!$G$4:$G$107,MATCH($A175,Partidos!$A$4:$A$107,0))),Puntuacion!$B$5,IF(OR(AND($E175&gt;$F175,INDEX(Partidos!$F$4:$F$107,MATCH($A175,Partidos!$A$4:$A$107,0))&gt;INDEX(Partidos!$G$4:$G$107,MATCH($A175,Partidos!$A$4:$A$107,0))),AND($E175=$F175,INDEX(Partidos!$F$4:$F$107,MATCH($A175,Partidos!$A$4:$A$107,0))=INDEX(Partidos!$G$4:$G$107,MATCH($A175,Partidos!$A$4:$A$107,0))),AND($E175&lt;$F175,INDEX(Partidos!$F$4:$F$107,MATCH($A175,Partidos!$A$4:$A$107,0))&lt;INDEX(Partidos!$G$4:$G$107,MATCH($A175,Partidos!$A$4:$A$107,0)))),Puntuacion!$B$6,0))),IF(AND($E175=INDEX(Partidos!$F$4:$F$107,MATCH($A175,Partidos!$A$4:$A$107,0)),$F175=INDEX(Partidos!$G$4:$G$107,MATCH($A175,Partidos!$A$4:$A$107,0))),Puntuacion!$B$9,IF(($E175-$F175)=(INDEX(Partidos!$F$4:$F$107,MATCH($A175,Partidos!$A$4:$A$107,0))-INDEX(Partidos!$G$4:$G$107,MATCH($A175,Partidos!$A$4:$A$107,0))),Puntuacion!$B$10,IF(AND($H175&lt;&gt;"",$H175=INDEX(Partidos!$K$4:$K$107,MATCH($A175,Partidos!$A$4:$A$107,0))),Puntuacion!$B$11,0)))))),"")</f>
        <v/>
      </c>
      <c r="H175" s="19">
        <f>IFERROR(INDEX(Álvaro!H$4:H$107,MATCH($A175,Álvaro!$A$4:$A$107,0)),"")</f>
        <v/>
      </c>
      <c r="I175" s="19">
        <f>IFERROR(INDEX(Partidos!$J$4:$J$107,MATCH($A175,Partidos!$A$4:$A$107,0)),"")</f>
        <v/>
      </c>
      <c r="J175" s="16">
        <f>IF(AND(INDEX(Partidos!$J$4:$J$107,MATCH($A175,Partidos!$A$4:$A$107,0))&lt;&gt;"Grupos",INDEX(Partidos!$H$4:$H$107,MATCH($A175,Partidos!$A$4:$A$107,0))="Finalizado",$H175&lt;&gt;"",$H175=INDEX(Partidos!$K$4:$K$107,MATCH($A175,Partidos!$A$4:$A$107,0))),1,0)</f>
        <v/>
      </c>
    </row>
    <row r="176">
      <c r="A176" s="26" t="n">
        <v>58</v>
      </c>
      <c r="B176" s="19">
        <f>IFERROR(INDEX(Partidos!$D$4:$D$107,MATCH($A176,Partidos!$A$4:$A$107,0)),"")</f>
        <v/>
      </c>
      <c r="C176" s="19">
        <f>IFERROR(INDEX(Partidos!$E$4:$E$107,MATCH($A176,Partidos!$A$4:$A$107,0)),"")</f>
        <v/>
      </c>
      <c r="D176" s="26" t="inlineStr">
        <is>
          <t>Papá</t>
        </is>
      </c>
      <c r="E176" s="19">
        <f>IFERROR(INDEX(Papá!F$4:F$107,MATCH($A176,Papá!$A$4:$A$107,0)),"")</f>
        <v/>
      </c>
      <c r="F176" s="19">
        <f>IFERROR(INDEX(Papá!G$4:G$107,MATCH($A176,Papá!$A$4:$A$107,0)),"")</f>
        <v/>
      </c>
      <c r="G176" s="16">
        <f>IFERROR(IF(INDEX(Partidos!$H$4:$H$107,MATCH($A176,Partidos!$A$4:$A$107,0))&lt;&gt;"Finalizado","",IF(OR(NOT(ISNUMBER($E176)),NOT(ISNUMBER($F176))),"",IF(INDEX(Partidos!$J$4:$J$107,MATCH($A176,Partidos!$A$4:$A$107,0))="Grupos",IF(AND($E176=INDEX(Partidos!$F$4:$F$107,MATCH($A176,Partidos!$A$4:$A$107,0)),$F176=INDEX(Partidos!$G$4:$G$107,MATCH($A176,Partidos!$A$4:$A$107,0))),Puntuacion!$B$4,IF(($E176-$F176)=(INDEX(Partidos!$F$4:$F$107,MATCH($A176,Partidos!$A$4:$A$107,0))-INDEX(Partidos!$G$4:$G$107,MATCH($A176,Partidos!$A$4:$A$107,0))),Puntuacion!$B$5,IF(OR(AND($E176&gt;$F176,INDEX(Partidos!$F$4:$F$107,MATCH($A176,Partidos!$A$4:$A$107,0))&gt;INDEX(Partidos!$G$4:$G$107,MATCH($A176,Partidos!$A$4:$A$107,0))),AND($E176=$F176,INDEX(Partidos!$F$4:$F$107,MATCH($A176,Partidos!$A$4:$A$107,0))=INDEX(Partidos!$G$4:$G$107,MATCH($A176,Partidos!$A$4:$A$107,0))),AND($E176&lt;$F176,INDEX(Partidos!$F$4:$F$107,MATCH($A176,Partidos!$A$4:$A$107,0))&lt;INDEX(Partidos!$G$4:$G$107,MATCH($A176,Partidos!$A$4:$A$107,0)))),Puntuacion!$B$6,0))),IF(AND($E176=INDEX(Partidos!$F$4:$F$107,MATCH($A176,Partidos!$A$4:$A$107,0)),$F176=INDEX(Partidos!$G$4:$G$107,MATCH($A176,Partidos!$A$4:$A$107,0))),Puntuacion!$B$9,IF(($E176-$F176)=(INDEX(Partidos!$F$4:$F$107,MATCH($A176,Partidos!$A$4:$A$107,0))-INDEX(Partidos!$G$4:$G$107,MATCH($A176,Partidos!$A$4:$A$107,0))),Puntuacion!$B$10,IF(AND($H176&lt;&gt;"",$H176=INDEX(Partidos!$K$4:$K$107,MATCH($A176,Partidos!$A$4:$A$107,0))),Puntuacion!$B$11,0)))))),"")</f>
        <v/>
      </c>
      <c r="H176" s="19">
        <f>IFERROR(INDEX(Papá!H$4:H$107,MATCH($A176,Papá!$A$4:$A$107,0)),"")</f>
        <v/>
      </c>
      <c r="I176" s="19">
        <f>IFERROR(INDEX(Partidos!$J$4:$J$107,MATCH($A176,Partidos!$A$4:$A$107,0)),"")</f>
        <v/>
      </c>
      <c r="J176" s="16">
        <f>IF(AND(INDEX(Partidos!$J$4:$J$107,MATCH($A176,Partidos!$A$4:$A$107,0))&lt;&gt;"Grupos",INDEX(Partidos!$H$4:$H$107,MATCH($A176,Partidos!$A$4:$A$107,0))="Finalizado",$H176&lt;&gt;"",$H176=INDEX(Partidos!$K$4:$K$107,MATCH($A176,Partidos!$A$4:$A$107,0))),1,0)</f>
        <v/>
      </c>
    </row>
    <row r="177">
      <c r="A177" s="24" t="n">
        <v>58</v>
      </c>
      <c r="B177" s="19">
        <f>IFERROR(INDEX(Partidos!$D$4:$D$107,MATCH($A177,Partidos!$A$4:$A$107,0)),"")</f>
        <v/>
      </c>
      <c r="C177" s="19">
        <f>IFERROR(INDEX(Partidos!$E$4:$E$107,MATCH($A177,Partidos!$A$4:$A$107,0)),"")</f>
        <v/>
      </c>
      <c r="D177" s="24" t="inlineStr">
        <is>
          <t>Diego</t>
        </is>
      </c>
      <c r="E177" s="19">
        <f>IFERROR(INDEX(Diego!F$4:F$107,MATCH($A177,Diego!$A$4:$A$107,0)),"")</f>
        <v/>
      </c>
      <c r="F177" s="19">
        <f>IFERROR(INDEX(Diego!G$4:G$107,MATCH($A177,Diego!$A$4:$A$107,0)),"")</f>
        <v/>
      </c>
      <c r="G177" s="16">
        <f>IFERROR(IF(INDEX(Partidos!$H$4:$H$107,MATCH($A177,Partidos!$A$4:$A$107,0))&lt;&gt;"Finalizado","",IF(OR(NOT(ISNUMBER($E177)),NOT(ISNUMBER($F177))),"",IF(INDEX(Partidos!$J$4:$J$107,MATCH($A177,Partidos!$A$4:$A$107,0))="Grupos",IF(AND($E177=INDEX(Partidos!$F$4:$F$107,MATCH($A177,Partidos!$A$4:$A$107,0)),$F177=INDEX(Partidos!$G$4:$G$107,MATCH($A177,Partidos!$A$4:$A$107,0))),Puntuacion!$B$4,IF(($E177-$F177)=(INDEX(Partidos!$F$4:$F$107,MATCH($A177,Partidos!$A$4:$A$107,0))-INDEX(Partidos!$G$4:$G$107,MATCH($A177,Partidos!$A$4:$A$107,0))),Puntuacion!$B$5,IF(OR(AND($E177&gt;$F177,INDEX(Partidos!$F$4:$F$107,MATCH($A177,Partidos!$A$4:$A$107,0))&gt;INDEX(Partidos!$G$4:$G$107,MATCH($A177,Partidos!$A$4:$A$107,0))),AND($E177=$F177,INDEX(Partidos!$F$4:$F$107,MATCH($A177,Partidos!$A$4:$A$107,0))=INDEX(Partidos!$G$4:$G$107,MATCH($A177,Partidos!$A$4:$A$107,0))),AND($E177&lt;$F177,INDEX(Partidos!$F$4:$F$107,MATCH($A177,Partidos!$A$4:$A$107,0))&lt;INDEX(Partidos!$G$4:$G$107,MATCH($A177,Partidos!$A$4:$A$107,0)))),Puntuacion!$B$6,0))),IF(AND($E177=INDEX(Partidos!$F$4:$F$107,MATCH($A177,Partidos!$A$4:$A$107,0)),$F177=INDEX(Partidos!$G$4:$G$107,MATCH($A177,Partidos!$A$4:$A$107,0))),Puntuacion!$B$9,IF(($E177-$F177)=(INDEX(Partidos!$F$4:$F$107,MATCH($A177,Partidos!$A$4:$A$107,0))-INDEX(Partidos!$G$4:$G$107,MATCH($A177,Partidos!$A$4:$A$107,0))),Puntuacion!$B$10,IF(AND($H177&lt;&gt;"",$H177=INDEX(Partidos!$K$4:$K$107,MATCH($A177,Partidos!$A$4:$A$107,0))),Puntuacion!$B$11,0)))))),"")</f>
        <v/>
      </c>
      <c r="H177" s="19">
        <f>IFERROR(INDEX(Diego!H$4:H$107,MATCH($A177,Diego!$A$4:$A$107,0)),"")</f>
        <v/>
      </c>
      <c r="I177" s="19">
        <f>IFERROR(INDEX(Partidos!$J$4:$J$107,MATCH($A177,Partidos!$A$4:$A$107,0)),"")</f>
        <v/>
      </c>
      <c r="J177" s="16">
        <f>IF(AND(INDEX(Partidos!$J$4:$J$107,MATCH($A177,Partidos!$A$4:$A$107,0))&lt;&gt;"Grupos",INDEX(Partidos!$H$4:$H$107,MATCH($A177,Partidos!$A$4:$A$107,0))="Finalizado",$H177&lt;&gt;"",$H177=INDEX(Partidos!$K$4:$K$107,MATCH($A177,Partidos!$A$4:$A$107,0))),1,0)</f>
        <v/>
      </c>
    </row>
    <row r="178">
      <c r="A178" s="26" t="n">
        <v>59</v>
      </c>
      <c r="B178" s="19">
        <f>IFERROR(INDEX(Partidos!$D$4:$D$107,MATCH($A178,Partidos!$A$4:$A$107,0)),"")</f>
        <v/>
      </c>
      <c r="C178" s="19">
        <f>IFERROR(INDEX(Partidos!$E$4:$E$107,MATCH($A178,Partidos!$A$4:$A$107,0)),"")</f>
        <v/>
      </c>
      <c r="D178" s="26" t="inlineStr">
        <is>
          <t>Álvaro</t>
        </is>
      </c>
      <c r="E178" s="19">
        <f>IFERROR(INDEX(Álvaro!F$4:F$107,MATCH($A178,Álvaro!$A$4:$A$107,0)),"")</f>
        <v/>
      </c>
      <c r="F178" s="19">
        <f>IFERROR(INDEX(Álvaro!G$4:G$107,MATCH($A178,Álvaro!$A$4:$A$107,0)),"")</f>
        <v/>
      </c>
      <c r="G178" s="16">
        <f>IFERROR(IF(INDEX(Partidos!$H$4:$H$107,MATCH($A178,Partidos!$A$4:$A$107,0))&lt;&gt;"Finalizado","",IF(OR(NOT(ISNUMBER($E178)),NOT(ISNUMBER($F178))),"",IF(INDEX(Partidos!$J$4:$J$107,MATCH($A178,Partidos!$A$4:$A$107,0))="Grupos",IF(AND($E178=INDEX(Partidos!$F$4:$F$107,MATCH($A178,Partidos!$A$4:$A$107,0)),$F178=INDEX(Partidos!$G$4:$G$107,MATCH($A178,Partidos!$A$4:$A$107,0))),Puntuacion!$B$4,IF(($E178-$F178)=(INDEX(Partidos!$F$4:$F$107,MATCH($A178,Partidos!$A$4:$A$107,0))-INDEX(Partidos!$G$4:$G$107,MATCH($A178,Partidos!$A$4:$A$107,0))),Puntuacion!$B$5,IF(OR(AND($E178&gt;$F178,INDEX(Partidos!$F$4:$F$107,MATCH($A178,Partidos!$A$4:$A$107,0))&gt;INDEX(Partidos!$G$4:$G$107,MATCH($A178,Partidos!$A$4:$A$107,0))),AND($E178=$F178,INDEX(Partidos!$F$4:$F$107,MATCH($A178,Partidos!$A$4:$A$107,0))=INDEX(Partidos!$G$4:$G$107,MATCH($A178,Partidos!$A$4:$A$107,0))),AND($E178&lt;$F178,INDEX(Partidos!$F$4:$F$107,MATCH($A178,Partidos!$A$4:$A$107,0))&lt;INDEX(Partidos!$G$4:$G$107,MATCH($A178,Partidos!$A$4:$A$107,0)))),Puntuacion!$B$6,0))),IF(AND($E178=INDEX(Partidos!$F$4:$F$107,MATCH($A178,Partidos!$A$4:$A$107,0)),$F178=INDEX(Partidos!$G$4:$G$107,MATCH($A178,Partidos!$A$4:$A$107,0))),Puntuacion!$B$9,IF(($E178-$F178)=(INDEX(Partidos!$F$4:$F$107,MATCH($A178,Partidos!$A$4:$A$107,0))-INDEX(Partidos!$G$4:$G$107,MATCH($A178,Partidos!$A$4:$A$107,0))),Puntuacion!$B$10,IF(AND($H178&lt;&gt;"",$H178=INDEX(Partidos!$K$4:$K$107,MATCH($A178,Partidos!$A$4:$A$107,0))),Puntuacion!$B$11,0)))))),"")</f>
        <v/>
      </c>
      <c r="H178" s="19">
        <f>IFERROR(INDEX(Álvaro!H$4:H$107,MATCH($A178,Álvaro!$A$4:$A$107,0)),"")</f>
        <v/>
      </c>
      <c r="I178" s="19">
        <f>IFERROR(INDEX(Partidos!$J$4:$J$107,MATCH($A178,Partidos!$A$4:$A$107,0)),"")</f>
        <v/>
      </c>
      <c r="J178" s="16">
        <f>IF(AND(INDEX(Partidos!$J$4:$J$107,MATCH($A178,Partidos!$A$4:$A$107,0))&lt;&gt;"Grupos",INDEX(Partidos!$H$4:$H$107,MATCH($A178,Partidos!$A$4:$A$107,0))="Finalizado",$H178&lt;&gt;"",$H178=INDEX(Partidos!$K$4:$K$107,MATCH($A178,Partidos!$A$4:$A$107,0))),1,0)</f>
        <v/>
      </c>
    </row>
    <row r="179">
      <c r="A179" s="24" t="n">
        <v>59</v>
      </c>
      <c r="B179" s="19">
        <f>IFERROR(INDEX(Partidos!$D$4:$D$107,MATCH($A179,Partidos!$A$4:$A$107,0)),"")</f>
        <v/>
      </c>
      <c r="C179" s="19">
        <f>IFERROR(INDEX(Partidos!$E$4:$E$107,MATCH($A179,Partidos!$A$4:$A$107,0)),"")</f>
        <v/>
      </c>
      <c r="D179" s="24" t="inlineStr">
        <is>
          <t>Papá</t>
        </is>
      </c>
      <c r="E179" s="19">
        <f>IFERROR(INDEX(Papá!F$4:F$107,MATCH($A179,Papá!$A$4:$A$107,0)),"")</f>
        <v/>
      </c>
      <c r="F179" s="19">
        <f>IFERROR(INDEX(Papá!G$4:G$107,MATCH($A179,Papá!$A$4:$A$107,0)),"")</f>
        <v/>
      </c>
      <c r="G179" s="16">
        <f>IFERROR(IF(INDEX(Partidos!$H$4:$H$107,MATCH($A179,Partidos!$A$4:$A$107,0))&lt;&gt;"Finalizado","",IF(OR(NOT(ISNUMBER($E179)),NOT(ISNUMBER($F179))),"",IF(INDEX(Partidos!$J$4:$J$107,MATCH($A179,Partidos!$A$4:$A$107,0))="Grupos",IF(AND($E179=INDEX(Partidos!$F$4:$F$107,MATCH($A179,Partidos!$A$4:$A$107,0)),$F179=INDEX(Partidos!$G$4:$G$107,MATCH($A179,Partidos!$A$4:$A$107,0))),Puntuacion!$B$4,IF(($E179-$F179)=(INDEX(Partidos!$F$4:$F$107,MATCH($A179,Partidos!$A$4:$A$107,0))-INDEX(Partidos!$G$4:$G$107,MATCH($A179,Partidos!$A$4:$A$107,0))),Puntuacion!$B$5,IF(OR(AND($E179&gt;$F179,INDEX(Partidos!$F$4:$F$107,MATCH($A179,Partidos!$A$4:$A$107,0))&gt;INDEX(Partidos!$G$4:$G$107,MATCH($A179,Partidos!$A$4:$A$107,0))),AND($E179=$F179,INDEX(Partidos!$F$4:$F$107,MATCH($A179,Partidos!$A$4:$A$107,0))=INDEX(Partidos!$G$4:$G$107,MATCH($A179,Partidos!$A$4:$A$107,0))),AND($E179&lt;$F179,INDEX(Partidos!$F$4:$F$107,MATCH($A179,Partidos!$A$4:$A$107,0))&lt;INDEX(Partidos!$G$4:$G$107,MATCH($A179,Partidos!$A$4:$A$107,0)))),Puntuacion!$B$6,0))),IF(AND($E179=INDEX(Partidos!$F$4:$F$107,MATCH($A179,Partidos!$A$4:$A$107,0)),$F179=INDEX(Partidos!$G$4:$G$107,MATCH($A179,Partidos!$A$4:$A$107,0))),Puntuacion!$B$9,IF(($E179-$F179)=(INDEX(Partidos!$F$4:$F$107,MATCH($A179,Partidos!$A$4:$A$107,0))-INDEX(Partidos!$G$4:$G$107,MATCH($A179,Partidos!$A$4:$A$107,0))),Puntuacion!$B$10,IF(AND($H179&lt;&gt;"",$H179=INDEX(Partidos!$K$4:$K$107,MATCH($A179,Partidos!$A$4:$A$107,0))),Puntuacion!$B$11,0)))))),"")</f>
        <v/>
      </c>
      <c r="H179" s="19">
        <f>IFERROR(INDEX(Papá!H$4:H$107,MATCH($A179,Papá!$A$4:$A$107,0)),"")</f>
        <v/>
      </c>
      <c r="I179" s="19">
        <f>IFERROR(INDEX(Partidos!$J$4:$J$107,MATCH($A179,Partidos!$A$4:$A$107,0)),"")</f>
        <v/>
      </c>
      <c r="J179" s="16">
        <f>IF(AND(INDEX(Partidos!$J$4:$J$107,MATCH($A179,Partidos!$A$4:$A$107,0))&lt;&gt;"Grupos",INDEX(Partidos!$H$4:$H$107,MATCH($A179,Partidos!$A$4:$A$107,0))="Finalizado",$H179&lt;&gt;"",$H179=INDEX(Partidos!$K$4:$K$107,MATCH($A179,Partidos!$A$4:$A$107,0))),1,0)</f>
        <v/>
      </c>
    </row>
    <row r="180">
      <c r="A180" s="26" t="n">
        <v>59</v>
      </c>
      <c r="B180" s="19">
        <f>IFERROR(INDEX(Partidos!$D$4:$D$107,MATCH($A180,Partidos!$A$4:$A$107,0)),"")</f>
        <v/>
      </c>
      <c r="C180" s="19">
        <f>IFERROR(INDEX(Partidos!$E$4:$E$107,MATCH($A180,Partidos!$A$4:$A$107,0)),"")</f>
        <v/>
      </c>
      <c r="D180" s="26" t="inlineStr">
        <is>
          <t>Diego</t>
        </is>
      </c>
      <c r="E180" s="19">
        <f>IFERROR(INDEX(Diego!F$4:F$107,MATCH($A180,Diego!$A$4:$A$107,0)),"")</f>
        <v/>
      </c>
      <c r="F180" s="19">
        <f>IFERROR(INDEX(Diego!G$4:G$107,MATCH($A180,Diego!$A$4:$A$107,0)),"")</f>
        <v/>
      </c>
      <c r="G180" s="16">
        <f>IFERROR(IF(INDEX(Partidos!$H$4:$H$107,MATCH($A180,Partidos!$A$4:$A$107,0))&lt;&gt;"Finalizado","",IF(OR(NOT(ISNUMBER($E180)),NOT(ISNUMBER($F180))),"",IF(INDEX(Partidos!$J$4:$J$107,MATCH($A180,Partidos!$A$4:$A$107,0))="Grupos",IF(AND($E180=INDEX(Partidos!$F$4:$F$107,MATCH($A180,Partidos!$A$4:$A$107,0)),$F180=INDEX(Partidos!$G$4:$G$107,MATCH($A180,Partidos!$A$4:$A$107,0))),Puntuacion!$B$4,IF(($E180-$F180)=(INDEX(Partidos!$F$4:$F$107,MATCH($A180,Partidos!$A$4:$A$107,0))-INDEX(Partidos!$G$4:$G$107,MATCH($A180,Partidos!$A$4:$A$107,0))),Puntuacion!$B$5,IF(OR(AND($E180&gt;$F180,INDEX(Partidos!$F$4:$F$107,MATCH($A180,Partidos!$A$4:$A$107,0))&gt;INDEX(Partidos!$G$4:$G$107,MATCH($A180,Partidos!$A$4:$A$107,0))),AND($E180=$F180,INDEX(Partidos!$F$4:$F$107,MATCH($A180,Partidos!$A$4:$A$107,0))=INDEX(Partidos!$G$4:$G$107,MATCH($A180,Partidos!$A$4:$A$107,0))),AND($E180&lt;$F180,INDEX(Partidos!$F$4:$F$107,MATCH($A180,Partidos!$A$4:$A$107,0))&lt;INDEX(Partidos!$G$4:$G$107,MATCH($A180,Partidos!$A$4:$A$107,0)))),Puntuacion!$B$6,0))),IF(AND($E180=INDEX(Partidos!$F$4:$F$107,MATCH($A180,Partidos!$A$4:$A$107,0)),$F180=INDEX(Partidos!$G$4:$G$107,MATCH($A180,Partidos!$A$4:$A$107,0))),Puntuacion!$B$9,IF(($E180-$F180)=(INDEX(Partidos!$F$4:$F$107,MATCH($A180,Partidos!$A$4:$A$107,0))-INDEX(Partidos!$G$4:$G$107,MATCH($A180,Partidos!$A$4:$A$107,0))),Puntuacion!$B$10,IF(AND($H180&lt;&gt;"",$H180=INDEX(Partidos!$K$4:$K$107,MATCH($A180,Partidos!$A$4:$A$107,0))),Puntuacion!$B$11,0)))))),"")</f>
        <v/>
      </c>
      <c r="H180" s="19">
        <f>IFERROR(INDEX(Diego!H$4:H$107,MATCH($A180,Diego!$A$4:$A$107,0)),"")</f>
        <v/>
      </c>
      <c r="I180" s="19">
        <f>IFERROR(INDEX(Partidos!$J$4:$J$107,MATCH($A180,Partidos!$A$4:$A$107,0)),"")</f>
        <v/>
      </c>
      <c r="J180" s="16">
        <f>IF(AND(INDEX(Partidos!$J$4:$J$107,MATCH($A180,Partidos!$A$4:$A$107,0))&lt;&gt;"Grupos",INDEX(Partidos!$H$4:$H$107,MATCH($A180,Partidos!$A$4:$A$107,0))="Finalizado",$H180&lt;&gt;"",$H180=INDEX(Partidos!$K$4:$K$107,MATCH($A180,Partidos!$A$4:$A$107,0))),1,0)</f>
        <v/>
      </c>
    </row>
    <row r="181">
      <c r="A181" s="24" t="n">
        <v>60</v>
      </c>
      <c r="B181" s="19">
        <f>IFERROR(INDEX(Partidos!$D$4:$D$107,MATCH($A181,Partidos!$A$4:$A$107,0)),"")</f>
        <v/>
      </c>
      <c r="C181" s="19">
        <f>IFERROR(INDEX(Partidos!$E$4:$E$107,MATCH($A181,Partidos!$A$4:$A$107,0)),"")</f>
        <v/>
      </c>
      <c r="D181" s="24" t="inlineStr">
        <is>
          <t>Álvaro</t>
        </is>
      </c>
      <c r="E181" s="19">
        <f>IFERROR(INDEX(Álvaro!F$4:F$107,MATCH($A181,Álvaro!$A$4:$A$107,0)),"")</f>
        <v/>
      </c>
      <c r="F181" s="19">
        <f>IFERROR(INDEX(Álvaro!G$4:G$107,MATCH($A181,Álvaro!$A$4:$A$107,0)),"")</f>
        <v/>
      </c>
      <c r="G181" s="16">
        <f>IFERROR(IF(INDEX(Partidos!$H$4:$H$107,MATCH($A181,Partidos!$A$4:$A$107,0))&lt;&gt;"Finalizado","",IF(OR(NOT(ISNUMBER($E181)),NOT(ISNUMBER($F181))),"",IF(INDEX(Partidos!$J$4:$J$107,MATCH($A181,Partidos!$A$4:$A$107,0))="Grupos",IF(AND($E181=INDEX(Partidos!$F$4:$F$107,MATCH($A181,Partidos!$A$4:$A$107,0)),$F181=INDEX(Partidos!$G$4:$G$107,MATCH($A181,Partidos!$A$4:$A$107,0))),Puntuacion!$B$4,IF(($E181-$F181)=(INDEX(Partidos!$F$4:$F$107,MATCH($A181,Partidos!$A$4:$A$107,0))-INDEX(Partidos!$G$4:$G$107,MATCH($A181,Partidos!$A$4:$A$107,0))),Puntuacion!$B$5,IF(OR(AND($E181&gt;$F181,INDEX(Partidos!$F$4:$F$107,MATCH($A181,Partidos!$A$4:$A$107,0))&gt;INDEX(Partidos!$G$4:$G$107,MATCH($A181,Partidos!$A$4:$A$107,0))),AND($E181=$F181,INDEX(Partidos!$F$4:$F$107,MATCH($A181,Partidos!$A$4:$A$107,0))=INDEX(Partidos!$G$4:$G$107,MATCH($A181,Partidos!$A$4:$A$107,0))),AND($E181&lt;$F181,INDEX(Partidos!$F$4:$F$107,MATCH($A181,Partidos!$A$4:$A$107,0))&lt;INDEX(Partidos!$G$4:$G$107,MATCH($A181,Partidos!$A$4:$A$107,0)))),Puntuacion!$B$6,0))),IF(AND($E181=INDEX(Partidos!$F$4:$F$107,MATCH($A181,Partidos!$A$4:$A$107,0)),$F181=INDEX(Partidos!$G$4:$G$107,MATCH($A181,Partidos!$A$4:$A$107,0))),Puntuacion!$B$9,IF(($E181-$F181)=(INDEX(Partidos!$F$4:$F$107,MATCH($A181,Partidos!$A$4:$A$107,0))-INDEX(Partidos!$G$4:$G$107,MATCH($A181,Partidos!$A$4:$A$107,0))),Puntuacion!$B$10,IF(AND($H181&lt;&gt;"",$H181=INDEX(Partidos!$K$4:$K$107,MATCH($A181,Partidos!$A$4:$A$107,0))),Puntuacion!$B$11,0)))))),"")</f>
        <v/>
      </c>
      <c r="H181" s="19">
        <f>IFERROR(INDEX(Álvaro!H$4:H$107,MATCH($A181,Álvaro!$A$4:$A$107,0)),"")</f>
        <v/>
      </c>
      <c r="I181" s="19">
        <f>IFERROR(INDEX(Partidos!$J$4:$J$107,MATCH($A181,Partidos!$A$4:$A$107,0)),"")</f>
        <v/>
      </c>
      <c r="J181" s="16">
        <f>IF(AND(INDEX(Partidos!$J$4:$J$107,MATCH($A181,Partidos!$A$4:$A$107,0))&lt;&gt;"Grupos",INDEX(Partidos!$H$4:$H$107,MATCH($A181,Partidos!$A$4:$A$107,0))="Finalizado",$H181&lt;&gt;"",$H181=INDEX(Partidos!$K$4:$K$107,MATCH($A181,Partidos!$A$4:$A$107,0))),1,0)</f>
        <v/>
      </c>
    </row>
    <row r="182">
      <c r="A182" s="26" t="n">
        <v>60</v>
      </c>
      <c r="B182" s="19">
        <f>IFERROR(INDEX(Partidos!$D$4:$D$107,MATCH($A182,Partidos!$A$4:$A$107,0)),"")</f>
        <v/>
      </c>
      <c r="C182" s="19">
        <f>IFERROR(INDEX(Partidos!$E$4:$E$107,MATCH($A182,Partidos!$A$4:$A$107,0)),"")</f>
        <v/>
      </c>
      <c r="D182" s="26" t="inlineStr">
        <is>
          <t>Papá</t>
        </is>
      </c>
      <c r="E182" s="19">
        <f>IFERROR(INDEX(Papá!F$4:F$107,MATCH($A182,Papá!$A$4:$A$107,0)),"")</f>
        <v/>
      </c>
      <c r="F182" s="19">
        <f>IFERROR(INDEX(Papá!G$4:G$107,MATCH($A182,Papá!$A$4:$A$107,0)),"")</f>
        <v/>
      </c>
      <c r="G182" s="16">
        <f>IFERROR(IF(INDEX(Partidos!$H$4:$H$107,MATCH($A182,Partidos!$A$4:$A$107,0))&lt;&gt;"Finalizado","",IF(OR(NOT(ISNUMBER($E182)),NOT(ISNUMBER($F182))),"",IF(INDEX(Partidos!$J$4:$J$107,MATCH($A182,Partidos!$A$4:$A$107,0))="Grupos",IF(AND($E182=INDEX(Partidos!$F$4:$F$107,MATCH($A182,Partidos!$A$4:$A$107,0)),$F182=INDEX(Partidos!$G$4:$G$107,MATCH($A182,Partidos!$A$4:$A$107,0))),Puntuacion!$B$4,IF(($E182-$F182)=(INDEX(Partidos!$F$4:$F$107,MATCH($A182,Partidos!$A$4:$A$107,0))-INDEX(Partidos!$G$4:$G$107,MATCH($A182,Partidos!$A$4:$A$107,0))),Puntuacion!$B$5,IF(OR(AND($E182&gt;$F182,INDEX(Partidos!$F$4:$F$107,MATCH($A182,Partidos!$A$4:$A$107,0))&gt;INDEX(Partidos!$G$4:$G$107,MATCH($A182,Partidos!$A$4:$A$107,0))),AND($E182=$F182,INDEX(Partidos!$F$4:$F$107,MATCH($A182,Partidos!$A$4:$A$107,0))=INDEX(Partidos!$G$4:$G$107,MATCH($A182,Partidos!$A$4:$A$107,0))),AND($E182&lt;$F182,INDEX(Partidos!$F$4:$F$107,MATCH($A182,Partidos!$A$4:$A$107,0))&lt;INDEX(Partidos!$G$4:$G$107,MATCH($A182,Partidos!$A$4:$A$107,0)))),Puntuacion!$B$6,0))),IF(AND($E182=INDEX(Partidos!$F$4:$F$107,MATCH($A182,Partidos!$A$4:$A$107,0)),$F182=INDEX(Partidos!$G$4:$G$107,MATCH($A182,Partidos!$A$4:$A$107,0))),Puntuacion!$B$9,IF(($E182-$F182)=(INDEX(Partidos!$F$4:$F$107,MATCH($A182,Partidos!$A$4:$A$107,0))-INDEX(Partidos!$G$4:$G$107,MATCH($A182,Partidos!$A$4:$A$107,0))),Puntuacion!$B$10,IF(AND($H182&lt;&gt;"",$H182=INDEX(Partidos!$K$4:$K$107,MATCH($A182,Partidos!$A$4:$A$107,0))),Puntuacion!$B$11,0)))))),"")</f>
        <v/>
      </c>
      <c r="H182" s="19">
        <f>IFERROR(INDEX(Papá!H$4:H$107,MATCH($A182,Papá!$A$4:$A$107,0)),"")</f>
        <v/>
      </c>
      <c r="I182" s="19">
        <f>IFERROR(INDEX(Partidos!$J$4:$J$107,MATCH($A182,Partidos!$A$4:$A$107,0)),"")</f>
        <v/>
      </c>
      <c r="J182" s="16">
        <f>IF(AND(INDEX(Partidos!$J$4:$J$107,MATCH($A182,Partidos!$A$4:$A$107,0))&lt;&gt;"Grupos",INDEX(Partidos!$H$4:$H$107,MATCH($A182,Partidos!$A$4:$A$107,0))="Finalizado",$H182&lt;&gt;"",$H182=INDEX(Partidos!$K$4:$K$107,MATCH($A182,Partidos!$A$4:$A$107,0))),1,0)</f>
        <v/>
      </c>
    </row>
    <row r="183">
      <c r="A183" s="24" t="n">
        <v>60</v>
      </c>
      <c r="B183" s="19">
        <f>IFERROR(INDEX(Partidos!$D$4:$D$107,MATCH($A183,Partidos!$A$4:$A$107,0)),"")</f>
        <v/>
      </c>
      <c r="C183" s="19">
        <f>IFERROR(INDEX(Partidos!$E$4:$E$107,MATCH($A183,Partidos!$A$4:$A$107,0)),"")</f>
        <v/>
      </c>
      <c r="D183" s="24" t="inlineStr">
        <is>
          <t>Diego</t>
        </is>
      </c>
      <c r="E183" s="19">
        <f>IFERROR(INDEX(Diego!F$4:F$107,MATCH($A183,Diego!$A$4:$A$107,0)),"")</f>
        <v/>
      </c>
      <c r="F183" s="19">
        <f>IFERROR(INDEX(Diego!G$4:G$107,MATCH($A183,Diego!$A$4:$A$107,0)),"")</f>
        <v/>
      </c>
      <c r="G183" s="16">
        <f>IFERROR(IF(INDEX(Partidos!$H$4:$H$107,MATCH($A183,Partidos!$A$4:$A$107,0))&lt;&gt;"Finalizado","",IF(OR(NOT(ISNUMBER($E183)),NOT(ISNUMBER($F183))),"",IF(INDEX(Partidos!$J$4:$J$107,MATCH($A183,Partidos!$A$4:$A$107,0))="Grupos",IF(AND($E183=INDEX(Partidos!$F$4:$F$107,MATCH($A183,Partidos!$A$4:$A$107,0)),$F183=INDEX(Partidos!$G$4:$G$107,MATCH($A183,Partidos!$A$4:$A$107,0))),Puntuacion!$B$4,IF(($E183-$F183)=(INDEX(Partidos!$F$4:$F$107,MATCH($A183,Partidos!$A$4:$A$107,0))-INDEX(Partidos!$G$4:$G$107,MATCH($A183,Partidos!$A$4:$A$107,0))),Puntuacion!$B$5,IF(OR(AND($E183&gt;$F183,INDEX(Partidos!$F$4:$F$107,MATCH($A183,Partidos!$A$4:$A$107,0))&gt;INDEX(Partidos!$G$4:$G$107,MATCH($A183,Partidos!$A$4:$A$107,0))),AND($E183=$F183,INDEX(Partidos!$F$4:$F$107,MATCH($A183,Partidos!$A$4:$A$107,0))=INDEX(Partidos!$G$4:$G$107,MATCH($A183,Partidos!$A$4:$A$107,0))),AND($E183&lt;$F183,INDEX(Partidos!$F$4:$F$107,MATCH($A183,Partidos!$A$4:$A$107,0))&lt;INDEX(Partidos!$G$4:$G$107,MATCH($A183,Partidos!$A$4:$A$107,0)))),Puntuacion!$B$6,0))),IF(AND($E183=INDEX(Partidos!$F$4:$F$107,MATCH($A183,Partidos!$A$4:$A$107,0)),$F183=INDEX(Partidos!$G$4:$G$107,MATCH($A183,Partidos!$A$4:$A$107,0))),Puntuacion!$B$9,IF(($E183-$F183)=(INDEX(Partidos!$F$4:$F$107,MATCH($A183,Partidos!$A$4:$A$107,0))-INDEX(Partidos!$G$4:$G$107,MATCH($A183,Partidos!$A$4:$A$107,0))),Puntuacion!$B$10,IF(AND($H183&lt;&gt;"",$H183=INDEX(Partidos!$K$4:$K$107,MATCH($A183,Partidos!$A$4:$A$107,0))),Puntuacion!$B$11,0)))))),"")</f>
        <v/>
      </c>
      <c r="H183" s="19">
        <f>IFERROR(INDEX(Diego!H$4:H$107,MATCH($A183,Diego!$A$4:$A$107,0)),"")</f>
        <v/>
      </c>
      <c r="I183" s="19">
        <f>IFERROR(INDEX(Partidos!$J$4:$J$107,MATCH($A183,Partidos!$A$4:$A$107,0)),"")</f>
        <v/>
      </c>
      <c r="J183" s="16">
        <f>IF(AND(INDEX(Partidos!$J$4:$J$107,MATCH($A183,Partidos!$A$4:$A$107,0))&lt;&gt;"Grupos",INDEX(Partidos!$H$4:$H$107,MATCH($A183,Partidos!$A$4:$A$107,0))="Finalizado",$H183&lt;&gt;"",$H183=INDEX(Partidos!$K$4:$K$107,MATCH($A183,Partidos!$A$4:$A$107,0))),1,0)</f>
        <v/>
      </c>
    </row>
    <row r="184">
      <c r="A184" s="26" t="n">
        <v>61</v>
      </c>
      <c r="B184" s="19">
        <f>IFERROR(INDEX(Partidos!$D$4:$D$107,MATCH($A184,Partidos!$A$4:$A$107,0)),"")</f>
        <v/>
      </c>
      <c r="C184" s="19">
        <f>IFERROR(INDEX(Partidos!$E$4:$E$107,MATCH($A184,Partidos!$A$4:$A$107,0)),"")</f>
        <v/>
      </c>
      <c r="D184" s="26" t="inlineStr">
        <is>
          <t>Álvaro</t>
        </is>
      </c>
      <c r="E184" s="19">
        <f>IFERROR(INDEX(Álvaro!F$4:F$107,MATCH($A184,Álvaro!$A$4:$A$107,0)),"")</f>
        <v/>
      </c>
      <c r="F184" s="19">
        <f>IFERROR(INDEX(Álvaro!G$4:G$107,MATCH($A184,Álvaro!$A$4:$A$107,0)),"")</f>
        <v/>
      </c>
      <c r="G184" s="16">
        <f>IFERROR(IF(INDEX(Partidos!$H$4:$H$107,MATCH($A184,Partidos!$A$4:$A$107,0))&lt;&gt;"Finalizado","",IF(OR(NOT(ISNUMBER($E184)),NOT(ISNUMBER($F184))),"",IF(INDEX(Partidos!$J$4:$J$107,MATCH($A184,Partidos!$A$4:$A$107,0))="Grupos",IF(AND($E184=INDEX(Partidos!$F$4:$F$107,MATCH($A184,Partidos!$A$4:$A$107,0)),$F184=INDEX(Partidos!$G$4:$G$107,MATCH($A184,Partidos!$A$4:$A$107,0))),Puntuacion!$B$4,IF(($E184-$F184)=(INDEX(Partidos!$F$4:$F$107,MATCH($A184,Partidos!$A$4:$A$107,0))-INDEX(Partidos!$G$4:$G$107,MATCH($A184,Partidos!$A$4:$A$107,0))),Puntuacion!$B$5,IF(OR(AND($E184&gt;$F184,INDEX(Partidos!$F$4:$F$107,MATCH($A184,Partidos!$A$4:$A$107,0))&gt;INDEX(Partidos!$G$4:$G$107,MATCH($A184,Partidos!$A$4:$A$107,0))),AND($E184=$F184,INDEX(Partidos!$F$4:$F$107,MATCH($A184,Partidos!$A$4:$A$107,0))=INDEX(Partidos!$G$4:$G$107,MATCH($A184,Partidos!$A$4:$A$107,0))),AND($E184&lt;$F184,INDEX(Partidos!$F$4:$F$107,MATCH($A184,Partidos!$A$4:$A$107,0))&lt;INDEX(Partidos!$G$4:$G$107,MATCH($A184,Partidos!$A$4:$A$107,0)))),Puntuacion!$B$6,0))),IF(AND($E184=INDEX(Partidos!$F$4:$F$107,MATCH($A184,Partidos!$A$4:$A$107,0)),$F184=INDEX(Partidos!$G$4:$G$107,MATCH($A184,Partidos!$A$4:$A$107,0))),Puntuacion!$B$9,IF(($E184-$F184)=(INDEX(Partidos!$F$4:$F$107,MATCH($A184,Partidos!$A$4:$A$107,0))-INDEX(Partidos!$G$4:$G$107,MATCH($A184,Partidos!$A$4:$A$107,0))),Puntuacion!$B$10,IF(AND($H184&lt;&gt;"",$H184=INDEX(Partidos!$K$4:$K$107,MATCH($A184,Partidos!$A$4:$A$107,0))),Puntuacion!$B$11,0)))))),"")</f>
        <v/>
      </c>
      <c r="H184" s="19">
        <f>IFERROR(INDEX(Álvaro!H$4:H$107,MATCH($A184,Álvaro!$A$4:$A$107,0)),"")</f>
        <v/>
      </c>
      <c r="I184" s="19">
        <f>IFERROR(INDEX(Partidos!$J$4:$J$107,MATCH($A184,Partidos!$A$4:$A$107,0)),"")</f>
        <v/>
      </c>
      <c r="J184" s="16">
        <f>IF(AND(INDEX(Partidos!$J$4:$J$107,MATCH($A184,Partidos!$A$4:$A$107,0))&lt;&gt;"Grupos",INDEX(Partidos!$H$4:$H$107,MATCH($A184,Partidos!$A$4:$A$107,0))="Finalizado",$H184&lt;&gt;"",$H184=INDEX(Partidos!$K$4:$K$107,MATCH($A184,Partidos!$A$4:$A$107,0))),1,0)</f>
        <v/>
      </c>
    </row>
    <row r="185">
      <c r="A185" s="24" t="n">
        <v>61</v>
      </c>
      <c r="B185" s="19">
        <f>IFERROR(INDEX(Partidos!$D$4:$D$107,MATCH($A185,Partidos!$A$4:$A$107,0)),"")</f>
        <v/>
      </c>
      <c r="C185" s="19">
        <f>IFERROR(INDEX(Partidos!$E$4:$E$107,MATCH($A185,Partidos!$A$4:$A$107,0)),"")</f>
        <v/>
      </c>
      <c r="D185" s="24" t="inlineStr">
        <is>
          <t>Papá</t>
        </is>
      </c>
      <c r="E185" s="19">
        <f>IFERROR(INDEX(Papá!F$4:F$107,MATCH($A185,Papá!$A$4:$A$107,0)),"")</f>
        <v/>
      </c>
      <c r="F185" s="19">
        <f>IFERROR(INDEX(Papá!G$4:G$107,MATCH($A185,Papá!$A$4:$A$107,0)),"")</f>
        <v/>
      </c>
      <c r="G185" s="16">
        <f>IFERROR(IF(INDEX(Partidos!$H$4:$H$107,MATCH($A185,Partidos!$A$4:$A$107,0))&lt;&gt;"Finalizado","",IF(OR(NOT(ISNUMBER($E185)),NOT(ISNUMBER($F185))),"",IF(INDEX(Partidos!$J$4:$J$107,MATCH($A185,Partidos!$A$4:$A$107,0))="Grupos",IF(AND($E185=INDEX(Partidos!$F$4:$F$107,MATCH($A185,Partidos!$A$4:$A$107,0)),$F185=INDEX(Partidos!$G$4:$G$107,MATCH($A185,Partidos!$A$4:$A$107,0))),Puntuacion!$B$4,IF(($E185-$F185)=(INDEX(Partidos!$F$4:$F$107,MATCH($A185,Partidos!$A$4:$A$107,0))-INDEX(Partidos!$G$4:$G$107,MATCH($A185,Partidos!$A$4:$A$107,0))),Puntuacion!$B$5,IF(OR(AND($E185&gt;$F185,INDEX(Partidos!$F$4:$F$107,MATCH($A185,Partidos!$A$4:$A$107,0))&gt;INDEX(Partidos!$G$4:$G$107,MATCH($A185,Partidos!$A$4:$A$107,0))),AND($E185=$F185,INDEX(Partidos!$F$4:$F$107,MATCH($A185,Partidos!$A$4:$A$107,0))=INDEX(Partidos!$G$4:$G$107,MATCH($A185,Partidos!$A$4:$A$107,0))),AND($E185&lt;$F185,INDEX(Partidos!$F$4:$F$107,MATCH($A185,Partidos!$A$4:$A$107,0))&lt;INDEX(Partidos!$G$4:$G$107,MATCH($A185,Partidos!$A$4:$A$107,0)))),Puntuacion!$B$6,0))),IF(AND($E185=INDEX(Partidos!$F$4:$F$107,MATCH($A185,Partidos!$A$4:$A$107,0)),$F185=INDEX(Partidos!$G$4:$G$107,MATCH($A185,Partidos!$A$4:$A$107,0))),Puntuacion!$B$9,IF(($E185-$F185)=(INDEX(Partidos!$F$4:$F$107,MATCH($A185,Partidos!$A$4:$A$107,0))-INDEX(Partidos!$G$4:$G$107,MATCH($A185,Partidos!$A$4:$A$107,0))),Puntuacion!$B$10,IF(AND($H185&lt;&gt;"",$H185=INDEX(Partidos!$K$4:$K$107,MATCH($A185,Partidos!$A$4:$A$107,0))),Puntuacion!$B$11,0)))))),"")</f>
        <v/>
      </c>
      <c r="H185" s="19">
        <f>IFERROR(INDEX(Papá!H$4:H$107,MATCH($A185,Papá!$A$4:$A$107,0)),"")</f>
        <v/>
      </c>
      <c r="I185" s="19">
        <f>IFERROR(INDEX(Partidos!$J$4:$J$107,MATCH($A185,Partidos!$A$4:$A$107,0)),"")</f>
        <v/>
      </c>
      <c r="J185" s="16">
        <f>IF(AND(INDEX(Partidos!$J$4:$J$107,MATCH($A185,Partidos!$A$4:$A$107,0))&lt;&gt;"Grupos",INDEX(Partidos!$H$4:$H$107,MATCH($A185,Partidos!$A$4:$A$107,0))="Finalizado",$H185&lt;&gt;"",$H185=INDEX(Partidos!$K$4:$K$107,MATCH($A185,Partidos!$A$4:$A$107,0))),1,0)</f>
        <v/>
      </c>
    </row>
    <row r="186">
      <c r="A186" s="26" t="n">
        <v>61</v>
      </c>
      <c r="B186" s="19">
        <f>IFERROR(INDEX(Partidos!$D$4:$D$107,MATCH($A186,Partidos!$A$4:$A$107,0)),"")</f>
        <v/>
      </c>
      <c r="C186" s="19">
        <f>IFERROR(INDEX(Partidos!$E$4:$E$107,MATCH($A186,Partidos!$A$4:$A$107,0)),"")</f>
        <v/>
      </c>
      <c r="D186" s="26" t="inlineStr">
        <is>
          <t>Diego</t>
        </is>
      </c>
      <c r="E186" s="19">
        <f>IFERROR(INDEX(Diego!F$4:F$107,MATCH($A186,Diego!$A$4:$A$107,0)),"")</f>
        <v/>
      </c>
      <c r="F186" s="19">
        <f>IFERROR(INDEX(Diego!G$4:G$107,MATCH($A186,Diego!$A$4:$A$107,0)),"")</f>
        <v/>
      </c>
      <c r="G186" s="16">
        <f>IFERROR(IF(INDEX(Partidos!$H$4:$H$107,MATCH($A186,Partidos!$A$4:$A$107,0))&lt;&gt;"Finalizado","",IF(OR(NOT(ISNUMBER($E186)),NOT(ISNUMBER($F186))),"",IF(INDEX(Partidos!$J$4:$J$107,MATCH($A186,Partidos!$A$4:$A$107,0))="Grupos",IF(AND($E186=INDEX(Partidos!$F$4:$F$107,MATCH($A186,Partidos!$A$4:$A$107,0)),$F186=INDEX(Partidos!$G$4:$G$107,MATCH($A186,Partidos!$A$4:$A$107,0))),Puntuacion!$B$4,IF(($E186-$F186)=(INDEX(Partidos!$F$4:$F$107,MATCH($A186,Partidos!$A$4:$A$107,0))-INDEX(Partidos!$G$4:$G$107,MATCH($A186,Partidos!$A$4:$A$107,0))),Puntuacion!$B$5,IF(OR(AND($E186&gt;$F186,INDEX(Partidos!$F$4:$F$107,MATCH($A186,Partidos!$A$4:$A$107,0))&gt;INDEX(Partidos!$G$4:$G$107,MATCH($A186,Partidos!$A$4:$A$107,0))),AND($E186=$F186,INDEX(Partidos!$F$4:$F$107,MATCH($A186,Partidos!$A$4:$A$107,0))=INDEX(Partidos!$G$4:$G$107,MATCH($A186,Partidos!$A$4:$A$107,0))),AND($E186&lt;$F186,INDEX(Partidos!$F$4:$F$107,MATCH($A186,Partidos!$A$4:$A$107,0))&lt;INDEX(Partidos!$G$4:$G$107,MATCH($A186,Partidos!$A$4:$A$107,0)))),Puntuacion!$B$6,0))),IF(AND($E186=INDEX(Partidos!$F$4:$F$107,MATCH($A186,Partidos!$A$4:$A$107,0)),$F186=INDEX(Partidos!$G$4:$G$107,MATCH($A186,Partidos!$A$4:$A$107,0))),Puntuacion!$B$9,IF(($E186-$F186)=(INDEX(Partidos!$F$4:$F$107,MATCH($A186,Partidos!$A$4:$A$107,0))-INDEX(Partidos!$G$4:$G$107,MATCH($A186,Partidos!$A$4:$A$107,0))),Puntuacion!$B$10,IF(AND($H186&lt;&gt;"",$H186=INDEX(Partidos!$K$4:$K$107,MATCH($A186,Partidos!$A$4:$A$107,0))),Puntuacion!$B$11,0)))))),"")</f>
        <v/>
      </c>
      <c r="H186" s="19">
        <f>IFERROR(INDEX(Diego!H$4:H$107,MATCH($A186,Diego!$A$4:$A$107,0)),"")</f>
        <v/>
      </c>
      <c r="I186" s="19">
        <f>IFERROR(INDEX(Partidos!$J$4:$J$107,MATCH($A186,Partidos!$A$4:$A$107,0)),"")</f>
        <v/>
      </c>
      <c r="J186" s="16">
        <f>IF(AND(INDEX(Partidos!$J$4:$J$107,MATCH($A186,Partidos!$A$4:$A$107,0))&lt;&gt;"Grupos",INDEX(Partidos!$H$4:$H$107,MATCH($A186,Partidos!$A$4:$A$107,0))="Finalizado",$H186&lt;&gt;"",$H186=INDEX(Partidos!$K$4:$K$107,MATCH($A186,Partidos!$A$4:$A$107,0))),1,0)</f>
        <v/>
      </c>
    </row>
    <row r="187">
      <c r="A187" s="24" t="n">
        <v>62</v>
      </c>
      <c r="B187" s="19">
        <f>IFERROR(INDEX(Partidos!$D$4:$D$107,MATCH($A187,Partidos!$A$4:$A$107,0)),"")</f>
        <v/>
      </c>
      <c r="C187" s="19">
        <f>IFERROR(INDEX(Partidos!$E$4:$E$107,MATCH($A187,Partidos!$A$4:$A$107,0)),"")</f>
        <v/>
      </c>
      <c r="D187" s="24" t="inlineStr">
        <is>
          <t>Álvaro</t>
        </is>
      </c>
      <c r="E187" s="19">
        <f>IFERROR(INDEX(Álvaro!F$4:F$107,MATCH($A187,Álvaro!$A$4:$A$107,0)),"")</f>
        <v/>
      </c>
      <c r="F187" s="19">
        <f>IFERROR(INDEX(Álvaro!G$4:G$107,MATCH($A187,Álvaro!$A$4:$A$107,0)),"")</f>
        <v/>
      </c>
      <c r="G187" s="16">
        <f>IFERROR(IF(INDEX(Partidos!$H$4:$H$107,MATCH($A187,Partidos!$A$4:$A$107,0))&lt;&gt;"Finalizado","",IF(OR(NOT(ISNUMBER($E187)),NOT(ISNUMBER($F187))),"",IF(INDEX(Partidos!$J$4:$J$107,MATCH($A187,Partidos!$A$4:$A$107,0))="Grupos",IF(AND($E187=INDEX(Partidos!$F$4:$F$107,MATCH($A187,Partidos!$A$4:$A$107,0)),$F187=INDEX(Partidos!$G$4:$G$107,MATCH($A187,Partidos!$A$4:$A$107,0))),Puntuacion!$B$4,IF(($E187-$F187)=(INDEX(Partidos!$F$4:$F$107,MATCH($A187,Partidos!$A$4:$A$107,0))-INDEX(Partidos!$G$4:$G$107,MATCH($A187,Partidos!$A$4:$A$107,0))),Puntuacion!$B$5,IF(OR(AND($E187&gt;$F187,INDEX(Partidos!$F$4:$F$107,MATCH($A187,Partidos!$A$4:$A$107,0))&gt;INDEX(Partidos!$G$4:$G$107,MATCH($A187,Partidos!$A$4:$A$107,0))),AND($E187=$F187,INDEX(Partidos!$F$4:$F$107,MATCH($A187,Partidos!$A$4:$A$107,0))=INDEX(Partidos!$G$4:$G$107,MATCH($A187,Partidos!$A$4:$A$107,0))),AND($E187&lt;$F187,INDEX(Partidos!$F$4:$F$107,MATCH($A187,Partidos!$A$4:$A$107,0))&lt;INDEX(Partidos!$G$4:$G$107,MATCH($A187,Partidos!$A$4:$A$107,0)))),Puntuacion!$B$6,0))),IF(AND($E187=INDEX(Partidos!$F$4:$F$107,MATCH($A187,Partidos!$A$4:$A$107,0)),$F187=INDEX(Partidos!$G$4:$G$107,MATCH($A187,Partidos!$A$4:$A$107,0))),Puntuacion!$B$9,IF(($E187-$F187)=(INDEX(Partidos!$F$4:$F$107,MATCH($A187,Partidos!$A$4:$A$107,0))-INDEX(Partidos!$G$4:$G$107,MATCH($A187,Partidos!$A$4:$A$107,0))),Puntuacion!$B$10,IF(AND($H187&lt;&gt;"",$H187=INDEX(Partidos!$K$4:$K$107,MATCH($A187,Partidos!$A$4:$A$107,0))),Puntuacion!$B$11,0)))))),"")</f>
        <v/>
      </c>
      <c r="H187" s="19">
        <f>IFERROR(INDEX(Álvaro!H$4:H$107,MATCH($A187,Álvaro!$A$4:$A$107,0)),"")</f>
        <v/>
      </c>
      <c r="I187" s="19">
        <f>IFERROR(INDEX(Partidos!$J$4:$J$107,MATCH($A187,Partidos!$A$4:$A$107,0)),"")</f>
        <v/>
      </c>
      <c r="J187" s="16">
        <f>IF(AND(INDEX(Partidos!$J$4:$J$107,MATCH($A187,Partidos!$A$4:$A$107,0))&lt;&gt;"Grupos",INDEX(Partidos!$H$4:$H$107,MATCH($A187,Partidos!$A$4:$A$107,0))="Finalizado",$H187&lt;&gt;"",$H187=INDEX(Partidos!$K$4:$K$107,MATCH($A187,Partidos!$A$4:$A$107,0))),1,0)</f>
        <v/>
      </c>
    </row>
    <row r="188">
      <c r="A188" s="26" t="n">
        <v>62</v>
      </c>
      <c r="B188" s="19">
        <f>IFERROR(INDEX(Partidos!$D$4:$D$107,MATCH($A188,Partidos!$A$4:$A$107,0)),"")</f>
        <v/>
      </c>
      <c r="C188" s="19">
        <f>IFERROR(INDEX(Partidos!$E$4:$E$107,MATCH($A188,Partidos!$A$4:$A$107,0)),"")</f>
        <v/>
      </c>
      <c r="D188" s="26" t="inlineStr">
        <is>
          <t>Papá</t>
        </is>
      </c>
      <c r="E188" s="19">
        <f>IFERROR(INDEX(Papá!F$4:F$107,MATCH($A188,Papá!$A$4:$A$107,0)),"")</f>
        <v/>
      </c>
      <c r="F188" s="19">
        <f>IFERROR(INDEX(Papá!G$4:G$107,MATCH($A188,Papá!$A$4:$A$107,0)),"")</f>
        <v/>
      </c>
      <c r="G188" s="16">
        <f>IFERROR(IF(INDEX(Partidos!$H$4:$H$107,MATCH($A188,Partidos!$A$4:$A$107,0))&lt;&gt;"Finalizado","",IF(OR(NOT(ISNUMBER($E188)),NOT(ISNUMBER($F188))),"",IF(INDEX(Partidos!$J$4:$J$107,MATCH($A188,Partidos!$A$4:$A$107,0))="Grupos",IF(AND($E188=INDEX(Partidos!$F$4:$F$107,MATCH($A188,Partidos!$A$4:$A$107,0)),$F188=INDEX(Partidos!$G$4:$G$107,MATCH($A188,Partidos!$A$4:$A$107,0))),Puntuacion!$B$4,IF(($E188-$F188)=(INDEX(Partidos!$F$4:$F$107,MATCH($A188,Partidos!$A$4:$A$107,0))-INDEX(Partidos!$G$4:$G$107,MATCH($A188,Partidos!$A$4:$A$107,0))),Puntuacion!$B$5,IF(OR(AND($E188&gt;$F188,INDEX(Partidos!$F$4:$F$107,MATCH($A188,Partidos!$A$4:$A$107,0))&gt;INDEX(Partidos!$G$4:$G$107,MATCH($A188,Partidos!$A$4:$A$107,0))),AND($E188=$F188,INDEX(Partidos!$F$4:$F$107,MATCH($A188,Partidos!$A$4:$A$107,0))=INDEX(Partidos!$G$4:$G$107,MATCH($A188,Partidos!$A$4:$A$107,0))),AND($E188&lt;$F188,INDEX(Partidos!$F$4:$F$107,MATCH($A188,Partidos!$A$4:$A$107,0))&lt;INDEX(Partidos!$G$4:$G$107,MATCH($A188,Partidos!$A$4:$A$107,0)))),Puntuacion!$B$6,0))),IF(AND($E188=INDEX(Partidos!$F$4:$F$107,MATCH($A188,Partidos!$A$4:$A$107,0)),$F188=INDEX(Partidos!$G$4:$G$107,MATCH($A188,Partidos!$A$4:$A$107,0))),Puntuacion!$B$9,IF(($E188-$F188)=(INDEX(Partidos!$F$4:$F$107,MATCH($A188,Partidos!$A$4:$A$107,0))-INDEX(Partidos!$G$4:$G$107,MATCH($A188,Partidos!$A$4:$A$107,0))),Puntuacion!$B$10,IF(AND($H188&lt;&gt;"",$H188=INDEX(Partidos!$K$4:$K$107,MATCH($A188,Partidos!$A$4:$A$107,0))),Puntuacion!$B$11,0)))))),"")</f>
        <v/>
      </c>
      <c r="H188" s="19">
        <f>IFERROR(INDEX(Papá!H$4:H$107,MATCH($A188,Papá!$A$4:$A$107,0)),"")</f>
        <v/>
      </c>
      <c r="I188" s="19">
        <f>IFERROR(INDEX(Partidos!$J$4:$J$107,MATCH($A188,Partidos!$A$4:$A$107,0)),"")</f>
        <v/>
      </c>
      <c r="J188" s="16">
        <f>IF(AND(INDEX(Partidos!$J$4:$J$107,MATCH($A188,Partidos!$A$4:$A$107,0))&lt;&gt;"Grupos",INDEX(Partidos!$H$4:$H$107,MATCH($A188,Partidos!$A$4:$A$107,0))="Finalizado",$H188&lt;&gt;"",$H188=INDEX(Partidos!$K$4:$K$107,MATCH($A188,Partidos!$A$4:$A$107,0))),1,0)</f>
        <v/>
      </c>
    </row>
    <row r="189">
      <c r="A189" s="24" t="n">
        <v>62</v>
      </c>
      <c r="B189" s="19">
        <f>IFERROR(INDEX(Partidos!$D$4:$D$107,MATCH($A189,Partidos!$A$4:$A$107,0)),"")</f>
        <v/>
      </c>
      <c r="C189" s="19">
        <f>IFERROR(INDEX(Partidos!$E$4:$E$107,MATCH($A189,Partidos!$A$4:$A$107,0)),"")</f>
        <v/>
      </c>
      <c r="D189" s="24" t="inlineStr">
        <is>
          <t>Diego</t>
        </is>
      </c>
      <c r="E189" s="19">
        <f>IFERROR(INDEX(Diego!F$4:F$107,MATCH($A189,Diego!$A$4:$A$107,0)),"")</f>
        <v/>
      </c>
      <c r="F189" s="19">
        <f>IFERROR(INDEX(Diego!G$4:G$107,MATCH($A189,Diego!$A$4:$A$107,0)),"")</f>
        <v/>
      </c>
      <c r="G189" s="16">
        <f>IFERROR(IF(INDEX(Partidos!$H$4:$H$107,MATCH($A189,Partidos!$A$4:$A$107,0))&lt;&gt;"Finalizado","",IF(OR(NOT(ISNUMBER($E189)),NOT(ISNUMBER($F189))),"",IF(INDEX(Partidos!$J$4:$J$107,MATCH($A189,Partidos!$A$4:$A$107,0))="Grupos",IF(AND($E189=INDEX(Partidos!$F$4:$F$107,MATCH($A189,Partidos!$A$4:$A$107,0)),$F189=INDEX(Partidos!$G$4:$G$107,MATCH($A189,Partidos!$A$4:$A$107,0))),Puntuacion!$B$4,IF(($E189-$F189)=(INDEX(Partidos!$F$4:$F$107,MATCH($A189,Partidos!$A$4:$A$107,0))-INDEX(Partidos!$G$4:$G$107,MATCH($A189,Partidos!$A$4:$A$107,0))),Puntuacion!$B$5,IF(OR(AND($E189&gt;$F189,INDEX(Partidos!$F$4:$F$107,MATCH($A189,Partidos!$A$4:$A$107,0))&gt;INDEX(Partidos!$G$4:$G$107,MATCH($A189,Partidos!$A$4:$A$107,0))),AND($E189=$F189,INDEX(Partidos!$F$4:$F$107,MATCH($A189,Partidos!$A$4:$A$107,0))=INDEX(Partidos!$G$4:$G$107,MATCH($A189,Partidos!$A$4:$A$107,0))),AND($E189&lt;$F189,INDEX(Partidos!$F$4:$F$107,MATCH($A189,Partidos!$A$4:$A$107,0))&lt;INDEX(Partidos!$G$4:$G$107,MATCH($A189,Partidos!$A$4:$A$107,0)))),Puntuacion!$B$6,0))),IF(AND($E189=INDEX(Partidos!$F$4:$F$107,MATCH($A189,Partidos!$A$4:$A$107,0)),$F189=INDEX(Partidos!$G$4:$G$107,MATCH($A189,Partidos!$A$4:$A$107,0))),Puntuacion!$B$9,IF(($E189-$F189)=(INDEX(Partidos!$F$4:$F$107,MATCH($A189,Partidos!$A$4:$A$107,0))-INDEX(Partidos!$G$4:$G$107,MATCH($A189,Partidos!$A$4:$A$107,0))),Puntuacion!$B$10,IF(AND($H189&lt;&gt;"",$H189=INDEX(Partidos!$K$4:$K$107,MATCH($A189,Partidos!$A$4:$A$107,0))),Puntuacion!$B$11,0)))))),"")</f>
        <v/>
      </c>
      <c r="H189" s="19">
        <f>IFERROR(INDEX(Diego!H$4:H$107,MATCH($A189,Diego!$A$4:$A$107,0)),"")</f>
        <v/>
      </c>
      <c r="I189" s="19">
        <f>IFERROR(INDEX(Partidos!$J$4:$J$107,MATCH($A189,Partidos!$A$4:$A$107,0)),"")</f>
        <v/>
      </c>
      <c r="J189" s="16">
        <f>IF(AND(INDEX(Partidos!$J$4:$J$107,MATCH($A189,Partidos!$A$4:$A$107,0))&lt;&gt;"Grupos",INDEX(Partidos!$H$4:$H$107,MATCH($A189,Partidos!$A$4:$A$107,0))="Finalizado",$H189&lt;&gt;"",$H189=INDEX(Partidos!$K$4:$K$107,MATCH($A189,Partidos!$A$4:$A$107,0))),1,0)</f>
        <v/>
      </c>
    </row>
    <row r="190">
      <c r="A190" s="26" t="n">
        <v>63</v>
      </c>
      <c r="B190" s="19">
        <f>IFERROR(INDEX(Partidos!$D$4:$D$107,MATCH($A190,Partidos!$A$4:$A$107,0)),"")</f>
        <v/>
      </c>
      <c r="C190" s="19">
        <f>IFERROR(INDEX(Partidos!$E$4:$E$107,MATCH($A190,Partidos!$A$4:$A$107,0)),"")</f>
        <v/>
      </c>
      <c r="D190" s="26" t="inlineStr">
        <is>
          <t>Álvaro</t>
        </is>
      </c>
      <c r="E190" s="19">
        <f>IFERROR(INDEX(Álvaro!F$4:F$107,MATCH($A190,Álvaro!$A$4:$A$107,0)),"")</f>
        <v/>
      </c>
      <c r="F190" s="19">
        <f>IFERROR(INDEX(Álvaro!G$4:G$107,MATCH($A190,Álvaro!$A$4:$A$107,0)),"")</f>
        <v/>
      </c>
      <c r="G190" s="16">
        <f>IFERROR(IF(INDEX(Partidos!$H$4:$H$107,MATCH($A190,Partidos!$A$4:$A$107,0))&lt;&gt;"Finalizado","",IF(OR(NOT(ISNUMBER($E190)),NOT(ISNUMBER($F190))),"",IF(INDEX(Partidos!$J$4:$J$107,MATCH($A190,Partidos!$A$4:$A$107,0))="Grupos",IF(AND($E190=INDEX(Partidos!$F$4:$F$107,MATCH($A190,Partidos!$A$4:$A$107,0)),$F190=INDEX(Partidos!$G$4:$G$107,MATCH($A190,Partidos!$A$4:$A$107,0))),Puntuacion!$B$4,IF(($E190-$F190)=(INDEX(Partidos!$F$4:$F$107,MATCH($A190,Partidos!$A$4:$A$107,0))-INDEX(Partidos!$G$4:$G$107,MATCH($A190,Partidos!$A$4:$A$107,0))),Puntuacion!$B$5,IF(OR(AND($E190&gt;$F190,INDEX(Partidos!$F$4:$F$107,MATCH($A190,Partidos!$A$4:$A$107,0))&gt;INDEX(Partidos!$G$4:$G$107,MATCH($A190,Partidos!$A$4:$A$107,0))),AND($E190=$F190,INDEX(Partidos!$F$4:$F$107,MATCH($A190,Partidos!$A$4:$A$107,0))=INDEX(Partidos!$G$4:$G$107,MATCH($A190,Partidos!$A$4:$A$107,0))),AND($E190&lt;$F190,INDEX(Partidos!$F$4:$F$107,MATCH($A190,Partidos!$A$4:$A$107,0))&lt;INDEX(Partidos!$G$4:$G$107,MATCH($A190,Partidos!$A$4:$A$107,0)))),Puntuacion!$B$6,0))),IF(AND($E190=INDEX(Partidos!$F$4:$F$107,MATCH($A190,Partidos!$A$4:$A$107,0)),$F190=INDEX(Partidos!$G$4:$G$107,MATCH($A190,Partidos!$A$4:$A$107,0))),Puntuacion!$B$9,IF(($E190-$F190)=(INDEX(Partidos!$F$4:$F$107,MATCH($A190,Partidos!$A$4:$A$107,0))-INDEX(Partidos!$G$4:$G$107,MATCH($A190,Partidos!$A$4:$A$107,0))),Puntuacion!$B$10,IF(AND($H190&lt;&gt;"",$H190=INDEX(Partidos!$K$4:$K$107,MATCH($A190,Partidos!$A$4:$A$107,0))),Puntuacion!$B$11,0)))))),"")</f>
        <v/>
      </c>
      <c r="H190" s="19">
        <f>IFERROR(INDEX(Álvaro!H$4:H$107,MATCH($A190,Álvaro!$A$4:$A$107,0)),"")</f>
        <v/>
      </c>
      <c r="I190" s="19">
        <f>IFERROR(INDEX(Partidos!$J$4:$J$107,MATCH($A190,Partidos!$A$4:$A$107,0)),"")</f>
        <v/>
      </c>
      <c r="J190" s="16">
        <f>IF(AND(INDEX(Partidos!$J$4:$J$107,MATCH($A190,Partidos!$A$4:$A$107,0))&lt;&gt;"Grupos",INDEX(Partidos!$H$4:$H$107,MATCH($A190,Partidos!$A$4:$A$107,0))="Finalizado",$H190&lt;&gt;"",$H190=INDEX(Partidos!$K$4:$K$107,MATCH($A190,Partidos!$A$4:$A$107,0))),1,0)</f>
        <v/>
      </c>
    </row>
    <row r="191">
      <c r="A191" s="24" t="n">
        <v>63</v>
      </c>
      <c r="B191" s="19">
        <f>IFERROR(INDEX(Partidos!$D$4:$D$107,MATCH($A191,Partidos!$A$4:$A$107,0)),"")</f>
        <v/>
      </c>
      <c r="C191" s="19">
        <f>IFERROR(INDEX(Partidos!$E$4:$E$107,MATCH($A191,Partidos!$A$4:$A$107,0)),"")</f>
        <v/>
      </c>
      <c r="D191" s="24" t="inlineStr">
        <is>
          <t>Papá</t>
        </is>
      </c>
      <c r="E191" s="19">
        <f>IFERROR(INDEX(Papá!F$4:F$107,MATCH($A191,Papá!$A$4:$A$107,0)),"")</f>
        <v/>
      </c>
      <c r="F191" s="19">
        <f>IFERROR(INDEX(Papá!G$4:G$107,MATCH($A191,Papá!$A$4:$A$107,0)),"")</f>
        <v/>
      </c>
      <c r="G191" s="16">
        <f>IFERROR(IF(INDEX(Partidos!$H$4:$H$107,MATCH($A191,Partidos!$A$4:$A$107,0))&lt;&gt;"Finalizado","",IF(OR(NOT(ISNUMBER($E191)),NOT(ISNUMBER($F191))),"",IF(INDEX(Partidos!$J$4:$J$107,MATCH($A191,Partidos!$A$4:$A$107,0))="Grupos",IF(AND($E191=INDEX(Partidos!$F$4:$F$107,MATCH($A191,Partidos!$A$4:$A$107,0)),$F191=INDEX(Partidos!$G$4:$G$107,MATCH($A191,Partidos!$A$4:$A$107,0))),Puntuacion!$B$4,IF(($E191-$F191)=(INDEX(Partidos!$F$4:$F$107,MATCH($A191,Partidos!$A$4:$A$107,0))-INDEX(Partidos!$G$4:$G$107,MATCH($A191,Partidos!$A$4:$A$107,0))),Puntuacion!$B$5,IF(OR(AND($E191&gt;$F191,INDEX(Partidos!$F$4:$F$107,MATCH($A191,Partidos!$A$4:$A$107,0))&gt;INDEX(Partidos!$G$4:$G$107,MATCH($A191,Partidos!$A$4:$A$107,0))),AND($E191=$F191,INDEX(Partidos!$F$4:$F$107,MATCH($A191,Partidos!$A$4:$A$107,0))=INDEX(Partidos!$G$4:$G$107,MATCH($A191,Partidos!$A$4:$A$107,0))),AND($E191&lt;$F191,INDEX(Partidos!$F$4:$F$107,MATCH($A191,Partidos!$A$4:$A$107,0))&lt;INDEX(Partidos!$G$4:$G$107,MATCH($A191,Partidos!$A$4:$A$107,0)))),Puntuacion!$B$6,0))),IF(AND($E191=INDEX(Partidos!$F$4:$F$107,MATCH($A191,Partidos!$A$4:$A$107,0)),$F191=INDEX(Partidos!$G$4:$G$107,MATCH($A191,Partidos!$A$4:$A$107,0))),Puntuacion!$B$9,IF(($E191-$F191)=(INDEX(Partidos!$F$4:$F$107,MATCH($A191,Partidos!$A$4:$A$107,0))-INDEX(Partidos!$G$4:$G$107,MATCH($A191,Partidos!$A$4:$A$107,0))),Puntuacion!$B$10,IF(AND($H191&lt;&gt;"",$H191=INDEX(Partidos!$K$4:$K$107,MATCH($A191,Partidos!$A$4:$A$107,0))),Puntuacion!$B$11,0)))))),"")</f>
        <v/>
      </c>
      <c r="H191" s="19">
        <f>IFERROR(INDEX(Papá!H$4:H$107,MATCH($A191,Papá!$A$4:$A$107,0)),"")</f>
        <v/>
      </c>
      <c r="I191" s="19">
        <f>IFERROR(INDEX(Partidos!$J$4:$J$107,MATCH($A191,Partidos!$A$4:$A$107,0)),"")</f>
        <v/>
      </c>
      <c r="J191" s="16">
        <f>IF(AND(INDEX(Partidos!$J$4:$J$107,MATCH($A191,Partidos!$A$4:$A$107,0))&lt;&gt;"Grupos",INDEX(Partidos!$H$4:$H$107,MATCH($A191,Partidos!$A$4:$A$107,0))="Finalizado",$H191&lt;&gt;"",$H191=INDEX(Partidos!$K$4:$K$107,MATCH($A191,Partidos!$A$4:$A$107,0))),1,0)</f>
        <v/>
      </c>
    </row>
    <row r="192">
      <c r="A192" s="26" t="n">
        <v>63</v>
      </c>
      <c r="B192" s="19">
        <f>IFERROR(INDEX(Partidos!$D$4:$D$107,MATCH($A192,Partidos!$A$4:$A$107,0)),"")</f>
        <v/>
      </c>
      <c r="C192" s="19">
        <f>IFERROR(INDEX(Partidos!$E$4:$E$107,MATCH($A192,Partidos!$A$4:$A$107,0)),"")</f>
        <v/>
      </c>
      <c r="D192" s="26" t="inlineStr">
        <is>
          <t>Diego</t>
        </is>
      </c>
      <c r="E192" s="19">
        <f>IFERROR(INDEX(Diego!F$4:F$107,MATCH($A192,Diego!$A$4:$A$107,0)),"")</f>
        <v/>
      </c>
      <c r="F192" s="19">
        <f>IFERROR(INDEX(Diego!G$4:G$107,MATCH($A192,Diego!$A$4:$A$107,0)),"")</f>
        <v/>
      </c>
      <c r="G192" s="16">
        <f>IFERROR(IF(INDEX(Partidos!$H$4:$H$107,MATCH($A192,Partidos!$A$4:$A$107,0))&lt;&gt;"Finalizado","",IF(OR(NOT(ISNUMBER($E192)),NOT(ISNUMBER($F192))),"",IF(INDEX(Partidos!$J$4:$J$107,MATCH($A192,Partidos!$A$4:$A$107,0))="Grupos",IF(AND($E192=INDEX(Partidos!$F$4:$F$107,MATCH($A192,Partidos!$A$4:$A$107,0)),$F192=INDEX(Partidos!$G$4:$G$107,MATCH($A192,Partidos!$A$4:$A$107,0))),Puntuacion!$B$4,IF(($E192-$F192)=(INDEX(Partidos!$F$4:$F$107,MATCH($A192,Partidos!$A$4:$A$107,0))-INDEX(Partidos!$G$4:$G$107,MATCH($A192,Partidos!$A$4:$A$107,0))),Puntuacion!$B$5,IF(OR(AND($E192&gt;$F192,INDEX(Partidos!$F$4:$F$107,MATCH($A192,Partidos!$A$4:$A$107,0))&gt;INDEX(Partidos!$G$4:$G$107,MATCH($A192,Partidos!$A$4:$A$107,0))),AND($E192=$F192,INDEX(Partidos!$F$4:$F$107,MATCH($A192,Partidos!$A$4:$A$107,0))=INDEX(Partidos!$G$4:$G$107,MATCH($A192,Partidos!$A$4:$A$107,0))),AND($E192&lt;$F192,INDEX(Partidos!$F$4:$F$107,MATCH($A192,Partidos!$A$4:$A$107,0))&lt;INDEX(Partidos!$G$4:$G$107,MATCH($A192,Partidos!$A$4:$A$107,0)))),Puntuacion!$B$6,0))),IF(AND($E192=INDEX(Partidos!$F$4:$F$107,MATCH($A192,Partidos!$A$4:$A$107,0)),$F192=INDEX(Partidos!$G$4:$G$107,MATCH($A192,Partidos!$A$4:$A$107,0))),Puntuacion!$B$9,IF(($E192-$F192)=(INDEX(Partidos!$F$4:$F$107,MATCH($A192,Partidos!$A$4:$A$107,0))-INDEX(Partidos!$G$4:$G$107,MATCH($A192,Partidos!$A$4:$A$107,0))),Puntuacion!$B$10,IF(AND($H192&lt;&gt;"",$H192=INDEX(Partidos!$K$4:$K$107,MATCH($A192,Partidos!$A$4:$A$107,0))),Puntuacion!$B$11,0)))))),"")</f>
        <v/>
      </c>
      <c r="H192" s="19">
        <f>IFERROR(INDEX(Diego!H$4:H$107,MATCH($A192,Diego!$A$4:$A$107,0)),"")</f>
        <v/>
      </c>
      <c r="I192" s="19">
        <f>IFERROR(INDEX(Partidos!$J$4:$J$107,MATCH($A192,Partidos!$A$4:$A$107,0)),"")</f>
        <v/>
      </c>
      <c r="J192" s="16">
        <f>IF(AND(INDEX(Partidos!$J$4:$J$107,MATCH($A192,Partidos!$A$4:$A$107,0))&lt;&gt;"Grupos",INDEX(Partidos!$H$4:$H$107,MATCH($A192,Partidos!$A$4:$A$107,0))="Finalizado",$H192&lt;&gt;"",$H192=INDEX(Partidos!$K$4:$K$107,MATCH($A192,Partidos!$A$4:$A$107,0))),1,0)</f>
        <v/>
      </c>
    </row>
    <row r="193">
      <c r="A193" s="24" t="n">
        <v>64</v>
      </c>
      <c r="B193" s="19">
        <f>IFERROR(INDEX(Partidos!$D$4:$D$107,MATCH($A193,Partidos!$A$4:$A$107,0)),"")</f>
        <v/>
      </c>
      <c r="C193" s="19">
        <f>IFERROR(INDEX(Partidos!$E$4:$E$107,MATCH($A193,Partidos!$A$4:$A$107,0)),"")</f>
        <v/>
      </c>
      <c r="D193" s="24" t="inlineStr">
        <is>
          <t>Álvaro</t>
        </is>
      </c>
      <c r="E193" s="19">
        <f>IFERROR(INDEX(Álvaro!F$4:F$107,MATCH($A193,Álvaro!$A$4:$A$107,0)),"")</f>
        <v/>
      </c>
      <c r="F193" s="19">
        <f>IFERROR(INDEX(Álvaro!G$4:G$107,MATCH($A193,Álvaro!$A$4:$A$107,0)),"")</f>
        <v/>
      </c>
      <c r="G193" s="16">
        <f>IFERROR(IF(INDEX(Partidos!$H$4:$H$107,MATCH($A193,Partidos!$A$4:$A$107,0))&lt;&gt;"Finalizado","",IF(OR(NOT(ISNUMBER($E193)),NOT(ISNUMBER($F193))),"",IF(INDEX(Partidos!$J$4:$J$107,MATCH($A193,Partidos!$A$4:$A$107,0))="Grupos",IF(AND($E193=INDEX(Partidos!$F$4:$F$107,MATCH($A193,Partidos!$A$4:$A$107,0)),$F193=INDEX(Partidos!$G$4:$G$107,MATCH($A193,Partidos!$A$4:$A$107,0))),Puntuacion!$B$4,IF(($E193-$F193)=(INDEX(Partidos!$F$4:$F$107,MATCH($A193,Partidos!$A$4:$A$107,0))-INDEX(Partidos!$G$4:$G$107,MATCH($A193,Partidos!$A$4:$A$107,0))),Puntuacion!$B$5,IF(OR(AND($E193&gt;$F193,INDEX(Partidos!$F$4:$F$107,MATCH($A193,Partidos!$A$4:$A$107,0))&gt;INDEX(Partidos!$G$4:$G$107,MATCH($A193,Partidos!$A$4:$A$107,0))),AND($E193=$F193,INDEX(Partidos!$F$4:$F$107,MATCH($A193,Partidos!$A$4:$A$107,0))=INDEX(Partidos!$G$4:$G$107,MATCH($A193,Partidos!$A$4:$A$107,0))),AND($E193&lt;$F193,INDEX(Partidos!$F$4:$F$107,MATCH($A193,Partidos!$A$4:$A$107,0))&lt;INDEX(Partidos!$G$4:$G$107,MATCH($A193,Partidos!$A$4:$A$107,0)))),Puntuacion!$B$6,0))),IF(AND($E193=INDEX(Partidos!$F$4:$F$107,MATCH($A193,Partidos!$A$4:$A$107,0)),$F193=INDEX(Partidos!$G$4:$G$107,MATCH($A193,Partidos!$A$4:$A$107,0))),Puntuacion!$B$9,IF(($E193-$F193)=(INDEX(Partidos!$F$4:$F$107,MATCH($A193,Partidos!$A$4:$A$107,0))-INDEX(Partidos!$G$4:$G$107,MATCH($A193,Partidos!$A$4:$A$107,0))),Puntuacion!$B$10,IF(AND($H193&lt;&gt;"",$H193=INDEX(Partidos!$K$4:$K$107,MATCH($A193,Partidos!$A$4:$A$107,0))),Puntuacion!$B$11,0)))))),"")</f>
        <v/>
      </c>
      <c r="H193" s="19">
        <f>IFERROR(INDEX(Álvaro!H$4:H$107,MATCH($A193,Álvaro!$A$4:$A$107,0)),"")</f>
        <v/>
      </c>
      <c r="I193" s="19">
        <f>IFERROR(INDEX(Partidos!$J$4:$J$107,MATCH($A193,Partidos!$A$4:$A$107,0)),"")</f>
        <v/>
      </c>
      <c r="J193" s="16">
        <f>IF(AND(INDEX(Partidos!$J$4:$J$107,MATCH($A193,Partidos!$A$4:$A$107,0))&lt;&gt;"Grupos",INDEX(Partidos!$H$4:$H$107,MATCH($A193,Partidos!$A$4:$A$107,0))="Finalizado",$H193&lt;&gt;"",$H193=INDEX(Partidos!$K$4:$K$107,MATCH($A193,Partidos!$A$4:$A$107,0))),1,0)</f>
        <v/>
      </c>
    </row>
    <row r="194">
      <c r="A194" s="26" t="n">
        <v>64</v>
      </c>
      <c r="B194" s="19">
        <f>IFERROR(INDEX(Partidos!$D$4:$D$107,MATCH($A194,Partidos!$A$4:$A$107,0)),"")</f>
        <v/>
      </c>
      <c r="C194" s="19">
        <f>IFERROR(INDEX(Partidos!$E$4:$E$107,MATCH($A194,Partidos!$A$4:$A$107,0)),"")</f>
        <v/>
      </c>
      <c r="D194" s="26" t="inlineStr">
        <is>
          <t>Papá</t>
        </is>
      </c>
      <c r="E194" s="19">
        <f>IFERROR(INDEX(Papá!F$4:F$107,MATCH($A194,Papá!$A$4:$A$107,0)),"")</f>
        <v/>
      </c>
      <c r="F194" s="19">
        <f>IFERROR(INDEX(Papá!G$4:G$107,MATCH($A194,Papá!$A$4:$A$107,0)),"")</f>
        <v/>
      </c>
      <c r="G194" s="16">
        <f>IFERROR(IF(INDEX(Partidos!$H$4:$H$107,MATCH($A194,Partidos!$A$4:$A$107,0))&lt;&gt;"Finalizado","",IF(OR(NOT(ISNUMBER($E194)),NOT(ISNUMBER($F194))),"",IF(INDEX(Partidos!$J$4:$J$107,MATCH($A194,Partidos!$A$4:$A$107,0))="Grupos",IF(AND($E194=INDEX(Partidos!$F$4:$F$107,MATCH($A194,Partidos!$A$4:$A$107,0)),$F194=INDEX(Partidos!$G$4:$G$107,MATCH($A194,Partidos!$A$4:$A$107,0))),Puntuacion!$B$4,IF(($E194-$F194)=(INDEX(Partidos!$F$4:$F$107,MATCH($A194,Partidos!$A$4:$A$107,0))-INDEX(Partidos!$G$4:$G$107,MATCH($A194,Partidos!$A$4:$A$107,0))),Puntuacion!$B$5,IF(OR(AND($E194&gt;$F194,INDEX(Partidos!$F$4:$F$107,MATCH($A194,Partidos!$A$4:$A$107,0))&gt;INDEX(Partidos!$G$4:$G$107,MATCH($A194,Partidos!$A$4:$A$107,0))),AND($E194=$F194,INDEX(Partidos!$F$4:$F$107,MATCH($A194,Partidos!$A$4:$A$107,0))=INDEX(Partidos!$G$4:$G$107,MATCH($A194,Partidos!$A$4:$A$107,0))),AND($E194&lt;$F194,INDEX(Partidos!$F$4:$F$107,MATCH($A194,Partidos!$A$4:$A$107,0))&lt;INDEX(Partidos!$G$4:$G$107,MATCH($A194,Partidos!$A$4:$A$107,0)))),Puntuacion!$B$6,0))),IF(AND($E194=INDEX(Partidos!$F$4:$F$107,MATCH($A194,Partidos!$A$4:$A$107,0)),$F194=INDEX(Partidos!$G$4:$G$107,MATCH($A194,Partidos!$A$4:$A$107,0))),Puntuacion!$B$9,IF(($E194-$F194)=(INDEX(Partidos!$F$4:$F$107,MATCH($A194,Partidos!$A$4:$A$107,0))-INDEX(Partidos!$G$4:$G$107,MATCH($A194,Partidos!$A$4:$A$107,0))),Puntuacion!$B$10,IF(AND($H194&lt;&gt;"",$H194=INDEX(Partidos!$K$4:$K$107,MATCH($A194,Partidos!$A$4:$A$107,0))),Puntuacion!$B$11,0)))))),"")</f>
        <v/>
      </c>
      <c r="H194" s="19">
        <f>IFERROR(INDEX(Papá!H$4:H$107,MATCH($A194,Papá!$A$4:$A$107,0)),"")</f>
        <v/>
      </c>
      <c r="I194" s="19">
        <f>IFERROR(INDEX(Partidos!$J$4:$J$107,MATCH($A194,Partidos!$A$4:$A$107,0)),"")</f>
        <v/>
      </c>
      <c r="J194" s="16">
        <f>IF(AND(INDEX(Partidos!$J$4:$J$107,MATCH($A194,Partidos!$A$4:$A$107,0))&lt;&gt;"Grupos",INDEX(Partidos!$H$4:$H$107,MATCH($A194,Partidos!$A$4:$A$107,0))="Finalizado",$H194&lt;&gt;"",$H194=INDEX(Partidos!$K$4:$K$107,MATCH($A194,Partidos!$A$4:$A$107,0))),1,0)</f>
        <v/>
      </c>
    </row>
    <row r="195">
      <c r="A195" s="24" t="n">
        <v>64</v>
      </c>
      <c r="B195" s="19">
        <f>IFERROR(INDEX(Partidos!$D$4:$D$107,MATCH($A195,Partidos!$A$4:$A$107,0)),"")</f>
        <v/>
      </c>
      <c r="C195" s="19">
        <f>IFERROR(INDEX(Partidos!$E$4:$E$107,MATCH($A195,Partidos!$A$4:$A$107,0)),"")</f>
        <v/>
      </c>
      <c r="D195" s="24" t="inlineStr">
        <is>
          <t>Diego</t>
        </is>
      </c>
      <c r="E195" s="19">
        <f>IFERROR(INDEX(Diego!F$4:F$107,MATCH($A195,Diego!$A$4:$A$107,0)),"")</f>
        <v/>
      </c>
      <c r="F195" s="19">
        <f>IFERROR(INDEX(Diego!G$4:G$107,MATCH($A195,Diego!$A$4:$A$107,0)),"")</f>
        <v/>
      </c>
      <c r="G195" s="16">
        <f>IFERROR(IF(INDEX(Partidos!$H$4:$H$107,MATCH($A195,Partidos!$A$4:$A$107,0))&lt;&gt;"Finalizado","",IF(OR(NOT(ISNUMBER($E195)),NOT(ISNUMBER($F195))),"",IF(INDEX(Partidos!$J$4:$J$107,MATCH($A195,Partidos!$A$4:$A$107,0))="Grupos",IF(AND($E195=INDEX(Partidos!$F$4:$F$107,MATCH($A195,Partidos!$A$4:$A$107,0)),$F195=INDEX(Partidos!$G$4:$G$107,MATCH($A195,Partidos!$A$4:$A$107,0))),Puntuacion!$B$4,IF(($E195-$F195)=(INDEX(Partidos!$F$4:$F$107,MATCH($A195,Partidos!$A$4:$A$107,0))-INDEX(Partidos!$G$4:$G$107,MATCH($A195,Partidos!$A$4:$A$107,0))),Puntuacion!$B$5,IF(OR(AND($E195&gt;$F195,INDEX(Partidos!$F$4:$F$107,MATCH($A195,Partidos!$A$4:$A$107,0))&gt;INDEX(Partidos!$G$4:$G$107,MATCH($A195,Partidos!$A$4:$A$107,0))),AND($E195=$F195,INDEX(Partidos!$F$4:$F$107,MATCH($A195,Partidos!$A$4:$A$107,0))=INDEX(Partidos!$G$4:$G$107,MATCH($A195,Partidos!$A$4:$A$107,0))),AND($E195&lt;$F195,INDEX(Partidos!$F$4:$F$107,MATCH($A195,Partidos!$A$4:$A$107,0))&lt;INDEX(Partidos!$G$4:$G$107,MATCH($A195,Partidos!$A$4:$A$107,0)))),Puntuacion!$B$6,0))),IF(AND($E195=INDEX(Partidos!$F$4:$F$107,MATCH($A195,Partidos!$A$4:$A$107,0)),$F195=INDEX(Partidos!$G$4:$G$107,MATCH($A195,Partidos!$A$4:$A$107,0))),Puntuacion!$B$9,IF(($E195-$F195)=(INDEX(Partidos!$F$4:$F$107,MATCH($A195,Partidos!$A$4:$A$107,0))-INDEX(Partidos!$G$4:$G$107,MATCH($A195,Partidos!$A$4:$A$107,0))),Puntuacion!$B$10,IF(AND($H195&lt;&gt;"",$H195=INDEX(Partidos!$K$4:$K$107,MATCH($A195,Partidos!$A$4:$A$107,0))),Puntuacion!$B$11,0)))))),"")</f>
        <v/>
      </c>
      <c r="H195" s="19">
        <f>IFERROR(INDEX(Diego!H$4:H$107,MATCH($A195,Diego!$A$4:$A$107,0)),"")</f>
        <v/>
      </c>
      <c r="I195" s="19">
        <f>IFERROR(INDEX(Partidos!$J$4:$J$107,MATCH($A195,Partidos!$A$4:$A$107,0)),"")</f>
        <v/>
      </c>
      <c r="J195" s="16">
        <f>IF(AND(INDEX(Partidos!$J$4:$J$107,MATCH($A195,Partidos!$A$4:$A$107,0))&lt;&gt;"Grupos",INDEX(Partidos!$H$4:$H$107,MATCH($A195,Partidos!$A$4:$A$107,0))="Finalizado",$H195&lt;&gt;"",$H195=INDEX(Partidos!$K$4:$K$107,MATCH($A195,Partidos!$A$4:$A$107,0))),1,0)</f>
        <v/>
      </c>
    </row>
    <row r="196">
      <c r="A196" s="26" t="n">
        <v>65</v>
      </c>
      <c r="B196" s="19">
        <f>IFERROR(INDEX(Partidos!$D$4:$D$107,MATCH($A196,Partidos!$A$4:$A$107,0)),"")</f>
        <v/>
      </c>
      <c r="C196" s="19">
        <f>IFERROR(INDEX(Partidos!$E$4:$E$107,MATCH($A196,Partidos!$A$4:$A$107,0)),"")</f>
        <v/>
      </c>
      <c r="D196" s="26" t="inlineStr">
        <is>
          <t>Álvaro</t>
        </is>
      </c>
      <c r="E196" s="19">
        <f>IFERROR(INDEX(Álvaro!F$4:F$107,MATCH($A196,Álvaro!$A$4:$A$107,0)),"")</f>
        <v/>
      </c>
      <c r="F196" s="19">
        <f>IFERROR(INDEX(Álvaro!G$4:G$107,MATCH($A196,Álvaro!$A$4:$A$107,0)),"")</f>
        <v/>
      </c>
      <c r="G196" s="16">
        <f>IFERROR(IF(INDEX(Partidos!$H$4:$H$107,MATCH($A196,Partidos!$A$4:$A$107,0))&lt;&gt;"Finalizado","",IF(OR(NOT(ISNUMBER($E196)),NOT(ISNUMBER($F196))),"",IF(INDEX(Partidos!$J$4:$J$107,MATCH($A196,Partidos!$A$4:$A$107,0))="Grupos",IF(AND($E196=INDEX(Partidos!$F$4:$F$107,MATCH($A196,Partidos!$A$4:$A$107,0)),$F196=INDEX(Partidos!$G$4:$G$107,MATCH($A196,Partidos!$A$4:$A$107,0))),Puntuacion!$B$4,IF(($E196-$F196)=(INDEX(Partidos!$F$4:$F$107,MATCH($A196,Partidos!$A$4:$A$107,0))-INDEX(Partidos!$G$4:$G$107,MATCH($A196,Partidos!$A$4:$A$107,0))),Puntuacion!$B$5,IF(OR(AND($E196&gt;$F196,INDEX(Partidos!$F$4:$F$107,MATCH($A196,Partidos!$A$4:$A$107,0))&gt;INDEX(Partidos!$G$4:$G$107,MATCH($A196,Partidos!$A$4:$A$107,0))),AND($E196=$F196,INDEX(Partidos!$F$4:$F$107,MATCH($A196,Partidos!$A$4:$A$107,0))=INDEX(Partidos!$G$4:$G$107,MATCH($A196,Partidos!$A$4:$A$107,0))),AND($E196&lt;$F196,INDEX(Partidos!$F$4:$F$107,MATCH($A196,Partidos!$A$4:$A$107,0))&lt;INDEX(Partidos!$G$4:$G$107,MATCH($A196,Partidos!$A$4:$A$107,0)))),Puntuacion!$B$6,0))),IF(AND($E196=INDEX(Partidos!$F$4:$F$107,MATCH($A196,Partidos!$A$4:$A$107,0)),$F196=INDEX(Partidos!$G$4:$G$107,MATCH($A196,Partidos!$A$4:$A$107,0))),Puntuacion!$B$9,IF(($E196-$F196)=(INDEX(Partidos!$F$4:$F$107,MATCH($A196,Partidos!$A$4:$A$107,0))-INDEX(Partidos!$G$4:$G$107,MATCH($A196,Partidos!$A$4:$A$107,0))),Puntuacion!$B$10,IF(AND($H196&lt;&gt;"",$H196=INDEX(Partidos!$K$4:$K$107,MATCH($A196,Partidos!$A$4:$A$107,0))),Puntuacion!$B$11,0)))))),"")</f>
        <v/>
      </c>
      <c r="H196" s="19">
        <f>IFERROR(INDEX(Álvaro!H$4:H$107,MATCH($A196,Álvaro!$A$4:$A$107,0)),"")</f>
        <v/>
      </c>
      <c r="I196" s="19">
        <f>IFERROR(INDEX(Partidos!$J$4:$J$107,MATCH($A196,Partidos!$A$4:$A$107,0)),"")</f>
        <v/>
      </c>
      <c r="J196" s="16">
        <f>IF(AND(INDEX(Partidos!$J$4:$J$107,MATCH($A196,Partidos!$A$4:$A$107,0))&lt;&gt;"Grupos",INDEX(Partidos!$H$4:$H$107,MATCH($A196,Partidos!$A$4:$A$107,0))="Finalizado",$H196&lt;&gt;"",$H196=INDEX(Partidos!$K$4:$K$107,MATCH($A196,Partidos!$A$4:$A$107,0))),1,0)</f>
        <v/>
      </c>
    </row>
    <row r="197">
      <c r="A197" s="24" t="n">
        <v>65</v>
      </c>
      <c r="B197" s="19">
        <f>IFERROR(INDEX(Partidos!$D$4:$D$107,MATCH($A197,Partidos!$A$4:$A$107,0)),"")</f>
        <v/>
      </c>
      <c r="C197" s="19">
        <f>IFERROR(INDEX(Partidos!$E$4:$E$107,MATCH($A197,Partidos!$A$4:$A$107,0)),"")</f>
        <v/>
      </c>
      <c r="D197" s="24" t="inlineStr">
        <is>
          <t>Papá</t>
        </is>
      </c>
      <c r="E197" s="19">
        <f>IFERROR(INDEX(Papá!F$4:F$107,MATCH($A197,Papá!$A$4:$A$107,0)),"")</f>
        <v/>
      </c>
      <c r="F197" s="19">
        <f>IFERROR(INDEX(Papá!G$4:G$107,MATCH($A197,Papá!$A$4:$A$107,0)),"")</f>
        <v/>
      </c>
      <c r="G197" s="16">
        <f>IFERROR(IF(INDEX(Partidos!$H$4:$H$107,MATCH($A197,Partidos!$A$4:$A$107,0))&lt;&gt;"Finalizado","",IF(OR(NOT(ISNUMBER($E197)),NOT(ISNUMBER($F197))),"",IF(INDEX(Partidos!$J$4:$J$107,MATCH($A197,Partidos!$A$4:$A$107,0))="Grupos",IF(AND($E197=INDEX(Partidos!$F$4:$F$107,MATCH($A197,Partidos!$A$4:$A$107,0)),$F197=INDEX(Partidos!$G$4:$G$107,MATCH($A197,Partidos!$A$4:$A$107,0))),Puntuacion!$B$4,IF(($E197-$F197)=(INDEX(Partidos!$F$4:$F$107,MATCH($A197,Partidos!$A$4:$A$107,0))-INDEX(Partidos!$G$4:$G$107,MATCH($A197,Partidos!$A$4:$A$107,0))),Puntuacion!$B$5,IF(OR(AND($E197&gt;$F197,INDEX(Partidos!$F$4:$F$107,MATCH($A197,Partidos!$A$4:$A$107,0))&gt;INDEX(Partidos!$G$4:$G$107,MATCH($A197,Partidos!$A$4:$A$107,0))),AND($E197=$F197,INDEX(Partidos!$F$4:$F$107,MATCH($A197,Partidos!$A$4:$A$107,0))=INDEX(Partidos!$G$4:$G$107,MATCH($A197,Partidos!$A$4:$A$107,0))),AND($E197&lt;$F197,INDEX(Partidos!$F$4:$F$107,MATCH($A197,Partidos!$A$4:$A$107,0))&lt;INDEX(Partidos!$G$4:$G$107,MATCH($A197,Partidos!$A$4:$A$107,0)))),Puntuacion!$B$6,0))),IF(AND($E197=INDEX(Partidos!$F$4:$F$107,MATCH($A197,Partidos!$A$4:$A$107,0)),$F197=INDEX(Partidos!$G$4:$G$107,MATCH($A197,Partidos!$A$4:$A$107,0))),Puntuacion!$B$9,IF(($E197-$F197)=(INDEX(Partidos!$F$4:$F$107,MATCH($A197,Partidos!$A$4:$A$107,0))-INDEX(Partidos!$G$4:$G$107,MATCH($A197,Partidos!$A$4:$A$107,0))),Puntuacion!$B$10,IF(AND($H197&lt;&gt;"",$H197=INDEX(Partidos!$K$4:$K$107,MATCH($A197,Partidos!$A$4:$A$107,0))),Puntuacion!$B$11,0)))))),"")</f>
        <v/>
      </c>
      <c r="H197" s="19">
        <f>IFERROR(INDEX(Papá!H$4:H$107,MATCH($A197,Papá!$A$4:$A$107,0)),"")</f>
        <v/>
      </c>
      <c r="I197" s="19">
        <f>IFERROR(INDEX(Partidos!$J$4:$J$107,MATCH($A197,Partidos!$A$4:$A$107,0)),"")</f>
        <v/>
      </c>
      <c r="J197" s="16">
        <f>IF(AND(INDEX(Partidos!$J$4:$J$107,MATCH($A197,Partidos!$A$4:$A$107,0))&lt;&gt;"Grupos",INDEX(Partidos!$H$4:$H$107,MATCH($A197,Partidos!$A$4:$A$107,0))="Finalizado",$H197&lt;&gt;"",$H197=INDEX(Partidos!$K$4:$K$107,MATCH($A197,Partidos!$A$4:$A$107,0))),1,0)</f>
        <v/>
      </c>
    </row>
    <row r="198">
      <c r="A198" s="26" t="n">
        <v>65</v>
      </c>
      <c r="B198" s="19">
        <f>IFERROR(INDEX(Partidos!$D$4:$D$107,MATCH($A198,Partidos!$A$4:$A$107,0)),"")</f>
        <v/>
      </c>
      <c r="C198" s="19">
        <f>IFERROR(INDEX(Partidos!$E$4:$E$107,MATCH($A198,Partidos!$A$4:$A$107,0)),"")</f>
        <v/>
      </c>
      <c r="D198" s="26" t="inlineStr">
        <is>
          <t>Diego</t>
        </is>
      </c>
      <c r="E198" s="19">
        <f>IFERROR(INDEX(Diego!F$4:F$107,MATCH($A198,Diego!$A$4:$A$107,0)),"")</f>
        <v/>
      </c>
      <c r="F198" s="19">
        <f>IFERROR(INDEX(Diego!G$4:G$107,MATCH($A198,Diego!$A$4:$A$107,0)),"")</f>
        <v/>
      </c>
      <c r="G198" s="16">
        <f>IFERROR(IF(INDEX(Partidos!$H$4:$H$107,MATCH($A198,Partidos!$A$4:$A$107,0))&lt;&gt;"Finalizado","",IF(OR(NOT(ISNUMBER($E198)),NOT(ISNUMBER($F198))),"",IF(INDEX(Partidos!$J$4:$J$107,MATCH($A198,Partidos!$A$4:$A$107,0))="Grupos",IF(AND($E198=INDEX(Partidos!$F$4:$F$107,MATCH($A198,Partidos!$A$4:$A$107,0)),$F198=INDEX(Partidos!$G$4:$G$107,MATCH($A198,Partidos!$A$4:$A$107,0))),Puntuacion!$B$4,IF(($E198-$F198)=(INDEX(Partidos!$F$4:$F$107,MATCH($A198,Partidos!$A$4:$A$107,0))-INDEX(Partidos!$G$4:$G$107,MATCH($A198,Partidos!$A$4:$A$107,0))),Puntuacion!$B$5,IF(OR(AND($E198&gt;$F198,INDEX(Partidos!$F$4:$F$107,MATCH($A198,Partidos!$A$4:$A$107,0))&gt;INDEX(Partidos!$G$4:$G$107,MATCH($A198,Partidos!$A$4:$A$107,0))),AND($E198=$F198,INDEX(Partidos!$F$4:$F$107,MATCH($A198,Partidos!$A$4:$A$107,0))=INDEX(Partidos!$G$4:$G$107,MATCH($A198,Partidos!$A$4:$A$107,0))),AND($E198&lt;$F198,INDEX(Partidos!$F$4:$F$107,MATCH($A198,Partidos!$A$4:$A$107,0))&lt;INDEX(Partidos!$G$4:$G$107,MATCH($A198,Partidos!$A$4:$A$107,0)))),Puntuacion!$B$6,0))),IF(AND($E198=INDEX(Partidos!$F$4:$F$107,MATCH($A198,Partidos!$A$4:$A$107,0)),$F198=INDEX(Partidos!$G$4:$G$107,MATCH($A198,Partidos!$A$4:$A$107,0))),Puntuacion!$B$9,IF(($E198-$F198)=(INDEX(Partidos!$F$4:$F$107,MATCH($A198,Partidos!$A$4:$A$107,0))-INDEX(Partidos!$G$4:$G$107,MATCH($A198,Partidos!$A$4:$A$107,0))),Puntuacion!$B$10,IF(AND($H198&lt;&gt;"",$H198=INDEX(Partidos!$K$4:$K$107,MATCH($A198,Partidos!$A$4:$A$107,0))),Puntuacion!$B$11,0)))))),"")</f>
        <v/>
      </c>
      <c r="H198" s="19">
        <f>IFERROR(INDEX(Diego!H$4:H$107,MATCH($A198,Diego!$A$4:$A$107,0)),"")</f>
        <v/>
      </c>
      <c r="I198" s="19">
        <f>IFERROR(INDEX(Partidos!$J$4:$J$107,MATCH($A198,Partidos!$A$4:$A$107,0)),"")</f>
        <v/>
      </c>
      <c r="J198" s="16">
        <f>IF(AND(INDEX(Partidos!$J$4:$J$107,MATCH($A198,Partidos!$A$4:$A$107,0))&lt;&gt;"Grupos",INDEX(Partidos!$H$4:$H$107,MATCH($A198,Partidos!$A$4:$A$107,0))="Finalizado",$H198&lt;&gt;"",$H198=INDEX(Partidos!$K$4:$K$107,MATCH($A198,Partidos!$A$4:$A$107,0))),1,0)</f>
        <v/>
      </c>
    </row>
    <row r="199">
      <c r="A199" s="24" t="n">
        <v>66</v>
      </c>
      <c r="B199" s="19">
        <f>IFERROR(INDEX(Partidos!$D$4:$D$107,MATCH($A199,Partidos!$A$4:$A$107,0)),"")</f>
        <v/>
      </c>
      <c r="C199" s="19">
        <f>IFERROR(INDEX(Partidos!$E$4:$E$107,MATCH($A199,Partidos!$A$4:$A$107,0)),"")</f>
        <v/>
      </c>
      <c r="D199" s="24" t="inlineStr">
        <is>
          <t>Álvaro</t>
        </is>
      </c>
      <c r="E199" s="19">
        <f>IFERROR(INDEX(Álvaro!F$4:F$107,MATCH($A199,Álvaro!$A$4:$A$107,0)),"")</f>
        <v/>
      </c>
      <c r="F199" s="19">
        <f>IFERROR(INDEX(Álvaro!G$4:G$107,MATCH($A199,Álvaro!$A$4:$A$107,0)),"")</f>
        <v/>
      </c>
      <c r="G199" s="16">
        <f>IFERROR(IF(INDEX(Partidos!$H$4:$H$107,MATCH($A199,Partidos!$A$4:$A$107,0))&lt;&gt;"Finalizado","",IF(OR(NOT(ISNUMBER($E199)),NOT(ISNUMBER($F199))),"",IF(INDEX(Partidos!$J$4:$J$107,MATCH($A199,Partidos!$A$4:$A$107,0))="Grupos",IF(AND($E199=INDEX(Partidos!$F$4:$F$107,MATCH($A199,Partidos!$A$4:$A$107,0)),$F199=INDEX(Partidos!$G$4:$G$107,MATCH($A199,Partidos!$A$4:$A$107,0))),Puntuacion!$B$4,IF(($E199-$F199)=(INDEX(Partidos!$F$4:$F$107,MATCH($A199,Partidos!$A$4:$A$107,0))-INDEX(Partidos!$G$4:$G$107,MATCH($A199,Partidos!$A$4:$A$107,0))),Puntuacion!$B$5,IF(OR(AND($E199&gt;$F199,INDEX(Partidos!$F$4:$F$107,MATCH($A199,Partidos!$A$4:$A$107,0))&gt;INDEX(Partidos!$G$4:$G$107,MATCH($A199,Partidos!$A$4:$A$107,0))),AND($E199=$F199,INDEX(Partidos!$F$4:$F$107,MATCH($A199,Partidos!$A$4:$A$107,0))=INDEX(Partidos!$G$4:$G$107,MATCH($A199,Partidos!$A$4:$A$107,0))),AND($E199&lt;$F199,INDEX(Partidos!$F$4:$F$107,MATCH($A199,Partidos!$A$4:$A$107,0))&lt;INDEX(Partidos!$G$4:$G$107,MATCH($A199,Partidos!$A$4:$A$107,0)))),Puntuacion!$B$6,0))),IF(AND($E199=INDEX(Partidos!$F$4:$F$107,MATCH($A199,Partidos!$A$4:$A$107,0)),$F199=INDEX(Partidos!$G$4:$G$107,MATCH($A199,Partidos!$A$4:$A$107,0))),Puntuacion!$B$9,IF(($E199-$F199)=(INDEX(Partidos!$F$4:$F$107,MATCH($A199,Partidos!$A$4:$A$107,0))-INDEX(Partidos!$G$4:$G$107,MATCH($A199,Partidos!$A$4:$A$107,0))),Puntuacion!$B$10,IF(AND($H199&lt;&gt;"",$H199=INDEX(Partidos!$K$4:$K$107,MATCH($A199,Partidos!$A$4:$A$107,0))),Puntuacion!$B$11,0)))))),"")</f>
        <v/>
      </c>
      <c r="H199" s="19">
        <f>IFERROR(INDEX(Álvaro!H$4:H$107,MATCH($A199,Álvaro!$A$4:$A$107,0)),"")</f>
        <v/>
      </c>
      <c r="I199" s="19">
        <f>IFERROR(INDEX(Partidos!$J$4:$J$107,MATCH($A199,Partidos!$A$4:$A$107,0)),"")</f>
        <v/>
      </c>
      <c r="J199" s="16">
        <f>IF(AND(INDEX(Partidos!$J$4:$J$107,MATCH($A199,Partidos!$A$4:$A$107,0))&lt;&gt;"Grupos",INDEX(Partidos!$H$4:$H$107,MATCH($A199,Partidos!$A$4:$A$107,0))="Finalizado",$H199&lt;&gt;"",$H199=INDEX(Partidos!$K$4:$K$107,MATCH($A199,Partidos!$A$4:$A$107,0))),1,0)</f>
        <v/>
      </c>
    </row>
    <row r="200">
      <c r="A200" s="26" t="n">
        <v>66</v>
      </c>
      <c r="B200" s="19">
        <f>IFERROR(INDEX(Partidos!$D$4:$D$107,MATCH($A200,Partidos!$A$4:$A$107,0)),"")</f>
        <v/>
      </c>
      <c r="C200" s="19">
        <f>IFERROR(INDEX(Partidos!$E$4:$E$107,MATCH($A200,Partidos!$A$4:$A$107,0)),"")</f>
        <v/>
      </c>
      <c r="D200" s="26" t="inlineStr">
        <is>
          <t>Papá</t>
        </is>
      </c>
      <c r="E200" s="19">
        <f>IFERROR(INDEX(Papá!F$4:F$107,MATCH($A200,Papá!$A$4:$A$107,0)),"")</f>
        <v/>
      </c>
      <c r="F200" s="19">
        <f>IFERROR(INDEX(Papá!G$4:G$107,MATCH($A200,Papá!$A$4:$A$107,0)),"")</f>
        <v/>
      </c>
      <c r="G200" s="16">
        <f>IFERROR(IF(INDEX(Partidos!$H$4:$H$107,MATCH($A200,Partidos!$A$4:$A$107,0))&lt;&gt;"Finalizado","",IF(OR(NOT(ISNUMBER($E200)),NOT(ISNUMBER($F200))),"",IF(INDEX(Partidos!$J$4:$J$107,MATCH($A200,Partidos!$A$4:$A$107,0))="Grupos",IF(AND($E200=INDEX(Partidos!$F$4:$F$107,MATCH($A200,Partidos!$A$4:$A$107,0)),$F200=INDEX(Partidos!$G$4:$G$107,MATCH($A200,Partidos!$A$4:$A$107,0))),Puntuacion!$B$4,IF(($E200-$F200)=(INDEX(Partidos!$F$4:$F$107,MATCH($A200,Partidos!$A$4:$A$107,0))-INDEX(Partidos!$G$4:$G$107,MATCH($A200,Partidos!$A$4:$A$107,0))),Puntuacion!$B$5,IF(OR(AND($E200&gt;$F200,INDEX(Partidos!$F$4:$F$107,MATCH($A200,Partidos!$A$4:$A$107,0))&gt;INDEX(Partidos!$G$4:$G$107,MATCH($A200,Partidos!$A$4:$A$107,0))),AND($E200=$F200,INDEX(Partidos!$F$4:$F$107,MATCH($A200,Partidos!$A$4:$A$107,0))=INDEX(Partidos!$G$4:$G$107,MATCH($A200,Partidos!$A$4:$A$107,0))),AND($E200&lt;$F200,INDEX(Partidos!$F$4:$F$107,MATCH($A200,Partidos!$A$4:$A$107,0))&lt;INDEX(Partidos!$G$4:$G$107,MATCH($A200,Partidos!$A$4:$A$107,0)))),Puntuacion!$B$6,0))),IF(AND($E200=INDEX(Partidos!$F$4:$F$107,MATCH($A200,Partidos!$A$4:$A$107,0)),$F200=INDEX(Partidos!$G$4:$G$107,MATCH($A200,Partidos!$A$4:$A$107,0))),Puntuacion!$B$9,IF(($E200-$F200)=(INDEX(Partidos!$F$4:$F$107,MATCH($A200,Partidos!$A$4:$A$107,0))-INDEX(Partidos!$G$4:$G$107,MATCH($A200,Partidos!$A$4:$A$107,0))),Puntuacion!$B$10,IF(AND($H200&lt;&gt;"",$H200=INDEX(Partidos!$K$4:$K$107,MATCH($A200,Partidos!$A$4:$A$107,0))),Puntuacion!$B$11,0)))))),"")</f>
        <v/>
      </c>
      <c r="H200" s="19">
        <f>IFERROR(INDEX(Papá!H$4:H$107,MATCH($A200,Papá!$A$4:$A$107,0)),"")</f>
        <v/>
      </c>
      <c r="I200" s="19">
        <f>IFERROR(INDEX(Partidos!$J$4:$J$107,MATCH($A200,Partidos!$A$4:$A$107,0)),"")</f>
        <v/>
      </c>
      <c r="J200" s="16">
        <f>IF(AND(INDEX(Partidos!$J$4:$J$107,MATCH($A200,Partidos!$A$4:$A$107,0))&lt;&gt;"Grupos",INDEX(Partidos!$H$4:$H$107,MATCH($A200,Partidos!$A$4:$A$107,0))="Finalizado",$H200&lt;&gt;"",$H200=INDEX(Partidos!$K$4:$K$107,MATCH($A200,Partidos!$A$4:$A$107,0))),1,0)</f>
        <v/>
      </c>
    </row>
    <row r="201">
      <c r="A201" s="24" t="n">
        <v>66</v>
      </c>
      <c r="B201" s="19">
        <f>IFERROR(INDEX(Partidos!$D$4:$D$107,MATCH($A201,Partidos!$A$4:$A$107,0)),"")</f>
        <v/>
      </c>
      <c r="C201" s="19">
        <f>IFERROR(INDEX(Partidos!$E$4:$E$107,MATCH($A201,Partidos!$A$4:$A$107,0)),"")</f>
        <v/>
      </c>
      <c r="D201" s="24" t="inlineStr">
        <is>
          <t>Diego</t>
        </is>
      </c>
      <c r="E201" s="19">
        <f>IFERROR(INDEX(Diego!F$4:F$107,MATCH($A201,Diego!$A$4:$A$107,0)),"")</f>
        <v/>
      </c>
      <c r="F201" s="19">
        <f>IFERROR(INDEX(Diego!G$4:G$107,MATCH($A201,Diego!$A$4:$A$107,0)),"")</f>
        <v/>
      </c>
      <c r="G201" s="16">
        <f>IFERROR(IF(INDEX(Partidos!$H$4:$H$107,MATCH($A201,Partidos!$A$4:$A$107,0))&lt;&gt;"Finalizado","",IF(OR(NOT(ISNUMBER($E201)),NOT(ISNUMBER($F201))),"",IF(INDEX(Partidos!$J$4:$J$107,MATCH($A201,Partidos!$A$4:$A$107,0))="Grupos",IF(AND($E201=INDEX(Partidos!$F$4:$F$107,MATCH($A201,Partidos!$A$4:$A$107,0)),$F201=INDEX(Partidos!$G$4:$G$107,MATCH($A201,Partidos!$A$4:$A$107,0))),Puntuacion!$B$4,IF(($E201-$F201)=(INDEX(Partidos!$F$4:$F$107,MATCH($A201,Partidos!$A$4:$A$107,0))-INDEX(Partidos!$G$4:$G$107,MATCH($A201,Partidos!$A$4:$A$107,0))),Puntuacion!$B$5,IF(OR(AND($E201&gt;$F201,INDEX(Partidos!$F$4:$F$107,MATCH($A201,Partidos!$A$4:$A$107,0))&gt;INDEX(Partidos!$G$4:$G$107,MATCH($A201,Partidos!$A$4:$A$107,0))),AND($E201=$F201,INDEX(Partidos!$F$4:$F$107,MATCH($A201,Partidos!$A$4:$A$107,0))=INDEX(Partidos!$G$4:$G$107,MATCH($A201,Partidos!$A$4:$A$107,0))),AND($E201&lt;$F201,INDEX(Partidos!$F$4:$F$107,MATCH($A201,Partidos!$A$4:$A$107,0))&lt;INDEX(Partidos!$G$4:$G$107,MATCH($A201,Partidos!$A$4:$A$107,0)))),Puntuacion!$B$6,0))),IF(AND($E201=INDEX(Partidos!$F$4:$F$107,MATCH($A201,Partidos!$A$4:$A$107,0)),$F201=INDEX(Partidos!$G$4:$G$107,MATCH($A201,Partidos!$A$4:$A$107,0))),Puntuacion!$B$9,IF(($E201-$F201)=(INDEX(Partidos!$F$4:$F$107,MATCH($A201,Partidos!$A$4:$A$107,0))-INDEX(Partidos!$G$4:$G$107,MATCH($A201,Partidos!$A$4:$A$107,0))),Puntuacion!$B$10,IF(AND($H201&lt;&gt;"",$H201=INDEX(Partidos!$K$4:$K$107,MATCH($A201,Partidos!$A$4:$A$107,0))),Puntuacion!$B$11,0)))))),"")</f>
        <v/>
      </c>
      <c r="H201" s="19">
        <f>IFERROR(INDEX(Diego!H$4:H$107,MATCH($A201,Diego!$A$4:$A$107,0)),"")</f>
        <v/>
      </c>
      <c r="I201" s="19">
        <f>IFERROR(INDEX(Partidos!$J$4:$J$107,MATCH($A201,Partidos!$A$4:$A$107,0)),"")</f>
        <v/>
      </c>
      <c r="J201" s="16">
        <f>IF(AND(INDEX(Partidos!$J$4:$J$107,MATCH($A201,Partidos!$A$4:$A$107,0))&lt;&gt;"Grupos",INDEX(Partidos!$H$4:$H$107,MATCH($A201,Partidos!$A$4:$A$107,0))="Finalizado",$H201&lt;&gt;"",$H201=INDEX(Partidos!$K$4:$K$107,MATCH($A201,Partidos!$A$4:$A$107,0))),1,0)</f>
        <v/>
      </c>
    </row>
    <row r="202">
      <c r="A202" s="26" t="n">
        <v>67</v>
      </c>
      <c r="B202" s="19">
        <f>IFERROR(INDEX(Partidos!$D$4:$D$107,MATCH($A202,Partidos!$A$4:$A$107,0)),"")</f>
        <v/>
      </c>
      <c r="C202" s="19">
        <f>IFERROR(INDEX(Partidos!$E$4:$E$107,MATCH($A202,Partidos!$A$4:$A$107,0)),"")</f>
        <v/>
      </c>
      <c r="D202" s="26" t="inlineStr">
        <is>
          <t>Álvaro</t>
        </is>
      </c>
      <c r="E202" s="19">
        <f>IFERROR(INDEX(Álvaro!F$4:F$107,MATCH($A202,Álvaro!$A$4:$A$107,0)),"")</f>
        <v/>
      </c>
      <c r="F202" s="19">
        <f>IFERROR(INDEX(Álvaro!G$4:G$107,MATCH($A202,Álvaro!$A$4:$A$107,0)),"")</f>
        <v/>
      </c>
      <c r="G202" s="16">
        <f>IFERROR(IF(INDEX(Partidos!$H$4:$H$107,MATCH($A202,Partidos!$A$4:$A$107,0))&lt;&gt;"Finalizado","",IF(OR(NOT(ISNUMBER($E202)),NOT(ISNUMBER($F202))),"",IF(INDEX(Partidos!$J$4:$J$107,MATCH($A202,Partidos!$A$4:$A$107,0))="Grupos",IF(AND($E202=INDEX(Partidos!$F$4:$F$107,MATCH($A202,Partidos!$A$4:$A$107,0)),$F202=INDEX(Partidos!$G$4:$G$107,MATCH($A202,Partidos!$A$4:$A$107,0))),Puntuacion!$B$4,IF(($E202-$F202)=(INDEX(Partidos!$F$4:$F$107,MATCH($A202,Partidos!$A$4:$A$107,0))-INDEX(Partidos!$G$4:$G$107,MATCH($A202,Partidos!$A$4:$A$107,0))),Puntuacion!$B$5,IF(OR(AND($E202&gt;$F202,INDEX(Partidos!$F$4:$F$107,MATCH($A202,Partidos!$A$4:$A$107,0))&gt;INDEX(Partidos!$G$4:$G$107,MATCH($A202,Partidos!$A$4:$A$107,0))),AND($E202=$F202,INDEX(Partidos!$F$4:$F$107,MATCH($A202,Partidos!$A$4:$A$107,0))=INDEX(Partidos!$G$4:$G$107,MATCH($A202,Partidos!$A$4:$A$107,0))),AND($E202&lt;$F202,INDEX(Partidos!$F$4:$F$107,MATCH($A202,Partidos!$A$4:$A$107,0))&lt;INDEX(Partidos!$G$4:$G$107,MATCH($A202,Partidos!$A$4:$A$107,0)))),Puntuacion!$B$6,0))),IF(AND($E202=INDEX(Partidos!$F$4:$F$107,MATCH($A202,Partidos!$A$4:$A$107,0)),$F202=INDEX(Partidos!$G$4:$G$107,MATCH($A202,Partidos!$A$4:$A$107,0))),Puntuacion!$B$9,IF(($E202-$F202)=(INDEX(Partidos!$F$4:$F$107,MATCH($A202,Partidos!$A$4:$A$107,0))-INDEX(Partidos!$G$4:$G$107,MATCH($A202,Partidos!$A$4:$A$107,0))),Puntuacion!$B$10,IF(AND($H202&lt;&gt;"",$H202=INDEX(Partidos!$K$4:$K$107,MATCH($A202,Partidos!$A$4:$A$107,0))),Puntuacion!$B$11,0)))))),"")</f>
        <v/>
      </c>
      <c r="H202" s="19">
        <f>IFERROR(INDEX(Álvaro!H$4:H$107,MATCH($A202,Álvaro!$A$4:$A$107,0)),"")</f>
        <v/>
      </c>
      <c r="I202" s="19">
        <f>IFERROR(INDEX(Partidos!$J$4:$J$107,MATCH($A202,Partidos!$A$4:$A$107,0)),"")</f>
        <v/>
      </c>
      <c r="J202" s="16">
        <f>IF(AND(INDEX(Partidos!$J$4:$J$107,MATCH($A202,Partidos!$A$4:$A$107,0))&lt;&gt;"Grupos",INDEX(Partidos!$H$4:$H$107,MATCH($A202,Partidos!$A$4:$A$107,0))="Finalizado",$H202&lt;&gt;"",$H202=INDEX(Partidos!$K$4:$K$107,MATCH($A202,Partidos!$A$4:$A$107,0))),1,0)</f>
        <v/>
      </c>
    </row>
    <row r="203">
      <c r="A203" s="24" t="n">
        <v>67</v>
      </c>
      <c r="B203" s="19">
        <f>IFERROR(INDEX(Partidos!$D$4:$D$107,MATCH($A203,Partidos!$A$4:$A$107,0)),"")</f>
        <v/>
      </c>
      <c r="C203" s="19">
        <f>IFERROR(INDEX(Partidos!$E$4:$E$107,MATCH($A203,Partidos!$A$4:$A$107,0)),"")</f>
        <v/>
      </c>
      <c r="D203" s="24" t="inlineStr">
        <is>
          <t>Papá</t>
        </is>
      </c>
      <c r="E203" s="19">
        <f>IFERROR(INDEX(Papá!F$4:F$107,MATCH($A203,Papá!$A$4:$A$107,0)),"")</f>
        <v/>
      </c>
      <c r="F203" s="19">
        <f>IFERROR(INDEX(Papá!G$4:G$107,MATCH($A203,Papá!$A$4:$A$107,0)),"")</f>
        <v/>
      </c>
      <c r="G203" s="16">
        <f>IFERROR(IF(INDEX(Partidos!$H$4:$H$107,MATCH($A203,Partidos!$A$4:$A$107,0))&lt;&gt;"Finalizado","",IF(OR(NOT(ISNUMBER($E203)),NOT(ISNUMBER($F203))),"",IF(INDEX(Partidos!$J$4:$J$107,MATCH($A203,Partidos!$A$4:$A$107,0))="Grupos",IF(AND($E203=INDEX(Partidos!$F$4:$F$107,MATCH($A203,Partidos!$A$4:$A$107,0)),$F203=INDEX(Partidos!$G$4:$G$107,MATCH($A203,Partidos!$A$4:$A$107,0))),Puntuacion!$B$4,IF(($E203-$F203)=(INDEX(Partidos!$F$4:$F$107,MATCH($A203,Partidos!$A$4:$A$107,0))-INDEX(Partidos!$G$4:$G$107,MATCH($A203,Partidos!$A$4:$A$107,0))),Puntuacion!$B$5,IF(OR(AND($E203&gt;$F203,INDEX(Partidos!$F$4:$F$107,MATCH($A203,Partidos!$A$4:$A$107,0))&gt;INDEX(Partidos!$G$4:$G$107,MATCH($A203,Partidos!$A$4:$A$107,0))),AND($E203=$F203,INDEX(Partidos!$F$4:$F$107,MATCH($A203,Partidos!$A$4:$A$107,0))=INDEX(Partidos!$G$4:$G$107,MATCH($A203,Partidos!$A$4:$A$107,0))),AND($E203&lt;$F203,INDEX(Partidos!$F$4:$F$107,MATCH($A203,Partidos!$A$4:$A$107,0))&lt;INDEX(Partidos!$G$4:$G$107,MATCH($A203,Partidos!$A$4:$A$107,0)))),Puntuacion!$B$6,0))),IF(AND($E203=INDEX(Partidos!$F$4:$F$107,MATCH($A203,Partidos!$A$4:$A$107,0)),$F203=INDEX(Partidos!$G$4:$G$107,MATCH($A203,Partidos!$A$4:$A$107,0))),Puntuacion!$B$9,IF(($E203-$F203)=(INDEX(Partidos!$F$4:$F$107,MATCH($A203,Partidos!$A$4:$A$107,0))-INDEX(Partidos!$G$4:$G$107,MATCH($A203,Partidos!$A$4:$A$107,0))),Puntuacion!$B$10,IF(AND($H203&lt;&gt;"",$H203=INDEX(Partidos!$K$4:$K$107,MATCH($A203,Partidos!$A$4:$A$107,0))),Puntuacion!$B$11,0)))))),"")</f>
        <v/>
      </c>
      <c r="H203" s="19">
        <f>IFERROR(INDEX(Papá!H$4:H$107,MATCH($A203,Papá!$A$4:$A$107,0)),"")</f>
        <v/>
      </c>
      <c r="I203" s="19">
        <f>IFERROR(INDEX(Partidos!$J$4:$J$107,MATCH($A203,Partidos!$A$4:$A$107,0)),"")</f>
        <v/>
      </c>
      <c r="J203" s="16">
        <f>IF(AND(INDEX(Partidos!$J$4:$J$107,MATCH($A203,Partidos!$A$4:$A$107,0))&lt;&gt;"Grupos",INDEX(Partidos!$H$4:$H$107,MATCH($A203,Partidos!$A$4:$A$107,0))="Finalizado",$H203&lt;&gt;"",$H203=INDEX(Partidos!$K$4:$K$107,MATCH($A203,Partidos!$A$4:$A$107,0))),1,0)</f>
        <v/>
      </c>
    </row>
    <row r="204">
      <c r="A204" s="26" t="n">
        <v>67</v>
      </c>
      <c r="B204" s="19">
        <f>IFERROR(INDEX(Partidos!$D$4:$D$107,MATCH($A204,Partidos!$A$4:$A$107,0)),"")</f>
        <v/>
      </c>
      <c r="C204" s="19">
        <f>IFERROR(INDEX(Partidos!$E$4:$E$107,MATCH($A204,Partidos!$A$4:$A$107,0)),"")</f>
        <v/>
      </c>
      <c r="D204" s="26" t="inlineStr">
        <is>
          <t>Diego</t>
        </is>
      </c>
      <c r="E204" s="19">
        <f>IFERROR(INDEX(Diego!F$4:F$107,MATCH($A204,Diego!$A$4:$A$107,0)),"")</f>
        <v/>
      </c>
      <c r="F204" s="19">
        <f>IFERROR(INDEX(Diego!G$4:G$107,MATCH($A204,Diego!$A$4:$A$107,0)),"")</f>
        <v/>
      </c>
      <c r="G204" s="16">
        <f>IFERROR(IF(INDEX(Partidos!$H$4:$H$107,MATCH($A204,Partidos!$A$4:$A$107,0))&lt;&gt;"Finalizado","",IF(OR(NOT(ISNUMBER($E204)),NOT(ISNUMBER($F204))),"",IF(INDEX(Partidos!$J$4:$J$107,MATCH($A204,Partidos!$A$4:$A$107,0))="Grupos",IF(AND($E204=INDEX(Partidos!$F$4:$F$107,MATCH($A204,Partidos!$A$4:$A$107,0)),$F204=INDEX(Partidos!$G$4:$G$107,MATCH($A204,Partidos!$A$4:$A$107,0))),Puntuacion!$B$4,IF(($E204-$F204)=(INDEX(Partidos!$F$4:$F$107,MATCH($A204,Partidos!$A$4:$A$107,0))-INDEX(Partidos!$G$4:$G$107,MATCH($A204,Partidos!$A$4:$A$107,0))),Puntuacion!$B$5,IF(OR(AND($E204&gt;$F204,INDEX(Partidos!$F$4:$F$107,MATCH($A204,Partidos!$A$4:$A$107,0))&gt;INDEX(Partidos!$G$4:$G$107,MATCH($A204,Partidos!$A$4:$A$107,0))),AND($E204=$F204,INDEX(Partidos!$F$4:$F$107,MATCH($A204,Partidos!$A$4:$A$107,0))=INDEX(Partidos!$G$4:$G$107,MATCH($A204,Partidos!$A$4:$A$107,0))),AND($E204&lt;$F204,INDEX(Partidos!$F$4:$F$107,MATCH($A204,Partidos!$A$4:$A$107,0))&lt;INDEX(Partidos!$G$4:$G$107,MATCH($A204,Partidos!$A$4:$A$107,0)))),Puntuacion!$B$6,0))),IF(AND($E204=INDEX(Partidos!$F$4:$F$107,MATCH($A204,Partidos!$A$4:$A$107,0)),$F204=INDEX(Partidos!$G$4:$G$107,MATCH($A204,Partidos!$A$4:$A$107,0))),Puntuacion!$B$9,IF(($E204-$F204)=(INDEX(Partidos!$F$4:$F$107,MATCH($A204,Partidos!$A$4:$A$107,0))-INDEX(Partidos!$G$4:$G$107,MATCH($A204,Partidos!$A$4:$A$107,0))),Puntuacion!$B$10,IF(AND($H204&lt;&gt;"",$H204=INDEX(Partidos!$K$4:$K$107,MATCH($A204,Partidos!$A$4:$A$107,0))),Puntuacion!$B$11,0)))))),"")</f>
        <v/>
      </c>
      <c r="H204" s="19">
        <f>IFERROR(INDEX(Diego!H$4:H$107,MATCH($A204,Diego!$A$4:$A$107,0)),"")</f>
        <v/>
      </c>
      <c r="I204" s="19">
        <f>IFERROR(INDEX(Partidos!$J$4:$J$107,MATCH($A204,Partidos!$A$4:$A$107,0)),"")</f>
        <v/>
      </c>
      <c r="J204" s="16">
        <f>IF(AND(INDEX(Partidos!$J$4:$J$107,MATCH($A204,Partidos!$A$4:$A$107,0))&lt;&gt;"Grupos",INDEX(Partidos!$H$4:$H$107,MATCH($A204,Partidos!$A$4:$A$107,0))="Finalizado",$H204&lt;&gt;"",$H204=INDEX(Partidos!$K$4:$K$107,MATCH($A204,Partidos!$A$4:$A$107,0))),1,0)</f>
        <v/>
      </c>
    </row>
    <row r="205">
      <c r="A205" s="24" t="n">
        <v>68</v>
      </c>
      <c r="B205" s="19">
        <f>IFERROR(INDEX(Partidos!$D$4:$D$107,MATCH($A205,Partidos!$A$4:$A$107,0)),"")</f>
        <v/>
      </c>
      <c r="C205" s="19">
        <f>IFERROR(INDEX(Partidos!$E$4:$E$107,MATCH($A205,Partidos!$A$4:$A$107,0)),"")</f>
        <v/>
      </c>
      <c r="D205" s="24" t="inlineStr">
        <is>
          <t>Álvaro</t>
        </is>
      </c>
      <c r="E205" s="19">
        <f>IFERROR(INDEX(Álvaro!F$4:F$107,MATCH($A205,Álvaro!$A$4:$A$107,0)),"")</f>
        <v/>
      </c>
      <c r="F205" s="19">
        <f>IFERROR(INDEX(Álvaro!G$4:G$107,MATCH($A205,Álvaro!$A$4:$A$107,0)),"")</f>
        <v/>
      </c>
      <c r="G205" s="16">
        <f>IFERROR(IF(INDEX(Partidos!$H$4:$H$107,MATCH($A205,Partidos!$A$4:$A$107,0))&lt;&gt;"Finalizado","",IF(OR(NOT(ISNUMBER($E205)),NOT(ISNUMBER($F205))),"",IF(INDEX(Partidos!$J$4:$J$107,MATCH($A205,Partidos!$A$4:$A$107,0))="Grupos",IF(AND($E205=INDEX(Partidos!$F$4:$F$107,MATCH($A205,Partidos!$A$4:$A$107,0)),$F205=INDEX(Partidos!$G$4:$G$107,MATCH($A205,Partidos!$A$4:$A$107,0))),Puntuacion!$B$4,IF(($E205-$F205)=(INDEX(Partidos!$F$4:$F$107,MATCH($A205,Partidos!$A$4:$A$107,0))-INDEX(Partidos!$G$4:$G$107,MATCH($A205,Partidos!$A$4:$A$107,0))),Puntuacion!$B$5,IF(OR(AND($E205&gt;$F205,INDEX(Partidos!$F$4:$F$107,MATCH($A205,Partidos!$A$4:$A$107,0))&gt;INDEX(Partidos!$G$4:$G$107,MATCH($A205,Partidos!$A$4:$A$107,0))),AND($E205=$F205,INDEX(Partidos!$F$4:$F$107,MATCH($A205,Partidos!$A$4:$A$107,0))=INDEX(Partidos!$G$4:$G$107,MATCH($A205,Partidos!$A$4:$A$107,0))),AND($E205&lt;$F205,INDEX(Partidos!$F$4:$F$107,MATCH($A205,Partidos!$A$4:$A$107,0))&lt;INDEX(Partidos!$G$4:$G$107,MATCH($A205,Partidos!$A$4:$A$107,0)))),Puntuacion!$B$6,0))),IF(AND($E205=INDEX(Partidos!$F$4:$F$107,MATCH($A205,Partidos!$A$4:$A$107,0)),$F205=INDEX(Partidos!$G$4:$G$107,MATCH($A205,Partidos!$A$4:$A$107,0))),Puntuacion!$B$9,IF(($E205-$F205)=(INDEX(Partidos!$F$4:$F$107,MATCH($A205,Partidos!$A$4:$A$107,0))-INDEX(Partidos!$G$4:$G$107,MATCH($A205,Partidos!$A$4:$A$107,0))),Puntuacion!$B$10,IF(AND($H205&lt;&gt;"",$H205=INDEX(Partidos!$K$4:$K$107,MATCH($A205,Partidos!$A$4:$A$107,0))),Puntuacion!$B$11,0)))))),"")</f>
        <v/>
      </c>
      <c r="H205" s="19">
        <f>IFERROR(INDEX(Álvaro!H$4:H$107,MATCH($A205,Álvaro!$A$4:$A$107,0)),"")</f>
        <v/>
      </c>
      <c r="I205" s="19">
        <f>IFERROR(INDEX(Partidos!$J$4:$J$107,MATCH($A205,Partidos!$A$4:$A$107,0)),"")</f>
        <v/>
      </c>
      <c r="J205" s="16">
        <f>IF(AND(INDEX(Partidos!$J$4:$J$107,MATCH($A205,Partidos!$A$4:$A$107,0))&lt;&gt;"Grupos",INDEX(Partidos!$H$4:$H$107,MATCH($A205,Partidos!$A$4:$A$107,0))="Finalizado",$H205&lt;&gt;"",$H205=INDEX(Partidos!$K$4:$K$107,MATCH($A205,Partidos!$A$4:$A$107,0))),1,0)</f>
        <v/>
      </c>
    </row>
    <row r="206">
      <c r="A206" s="26" t="n">
        <v>68</v>
      </c>
      <c r="B206" s="19">
        <f>IFERROR(INDEX(Partidos!$D$4:$D$107,MATCH($A206,Partidos!$A$4:$A$107,0)),"")</f>
        <v/>
      </c>
      <c r="C206" s="19">
        <f>IFERROR(INDEX(Partidos!$E$4:$E$107,MATCH($A206,Partidos!$A$4:$A$107,0)),"")</f>
        <v/>
      </c>
      <c r="D206" s="26" t="inlineStr">
        <is>
          <t>Papá</t>
        </is>
      </c>
      <c r="E206" s="19">
        <f>IFERROR(INDEX(Papá!F$4:F$107,MATCH($A206,Papá!$A$4:$A$107,0)),"")</f>
        <v/>
      </c>
      <c r="F206" s="19">
        <f>IFERROR(INDEX(Papá!G$4:G$107,MATCH($A206,Papá!$A$4:$A$107,0)),"")</f>
        <v/>
      </c>
      <c r="G206" s="16">
        <f>IFERROR(IF(INDEX(Partidos!$H$4:$H$107,MATCH($A206,Partidos!$A$4:$A$107,0))&lt;&gt;"Finalizado","",IF(OR(NOT(ISNUMBER($E206)),NOT(ISNUMBER($F206))),"",IF(INDEX(Partidos!$J$4:$J$107,MATCH($A206,Partidos!$A$4:$A$107,0))="Grupos",IF(AND($E206=INDEX(Partidos!$F$4:$F$107,MATCH($A206,Partidos!$A$4:$A$107,0)),$F206=INDEX(Partidos!$G$4:$G$107,MATCH($A206,Partidos!$A$4:$A$107,0))),Puntuacion!$B$4,IF(($E206-$F206)=(INDEX(Partidos!$F$4:$F$107,MATCH($A206,Partidos!$A$4:$A$107,0))-INDEX(Partidos!$G$4:$G$107,MATCH($A206,Partidos!$A$4:$A$107,0))),Puntuacion!$B$5,IF(OR(AND($E206&gt;$F206,INDEX(Partidos!$F$4:$F$107,MATCH($A206,Partidos!$A$4:$A$107,0))&gt;INDEX(Partidos!$G$4:$G$107,MATCH($A206,Partidos!$A$4:$A$107,0))),AND($E206=$F206,INDEX(Partidos!$F$4:$F$107,MATCH($A206,Partidos!$A$4:$A$107,0))=INDEX(Partidos!$G$4:$G$107,MATCH($A206,Partidos!$A$4:$A$107,0))),AND($E206&lt;$F206,INDEX(Partidos!$F$4:$F$107,MATCH($A206,Partidos!$A$4:$A$107,0))&lt;INDEX(Partidos!$G$4:$G$107,MATCH($A206,Partidos!$A$4:$A$107,0)))),Puntuacion!$B$6,0))),IF(AND($E206=INDEX(Partidos!$F$4:$F$107,MATCH($A206,Partidos!$A$4:$A$107,0)),$F206=INDEX(Partidos!$G$4:$G$107,MATCH($A206,Partidos!$A$4:$A$107,0))),Puntuacion!$B$9,IF(($E206-$F206)=(INDEX(Partidos!$F$4:$F$107,MATCH($A206,Partidos!$A$4:$A$107,0))-INDEX(Partidos!$G$4:$G$107,MATCH($A206,Partidos!$A$4:$A$107,0))),Puntuacion!$B$10,IF(AND($H206&lt;&gt;"",$H206=INDEX(Partidos!$K$4:$K$107,MATCH($A206,Partidos!$A$4:$A$107,0))),Puntuacion!$B$11,0)))))),"")</f>
        <v/>
      </c>
      <c r="H206" s="19">
        <f>IFERROR(INDEX(Papá!H$4:H$107,MATCH($A206,Papá!$A$4:$A$107,0)),"")</f>
        <v/>
      </c>
      <c r="I206" s="19">
        <f>IFERROR(INDEX(Partidos!$J$4:$J$107,MATCH($A206,Partidos!$A$4:$A$107,0)),"")</f>
        <v/>
      </c>
      <c r="J206" s="16">
        <f>IF(AND(INDEX(Partidos!$J$4:$J$107,MATCH($A206,Partidos!$A$4:$A$107,0))&lt;&gt;"Grupos",INDEX(Partidos!$H$4:$H$107,MATCH($A206,Partidos!$A$4:$A$107,0))="Finalizado",$H206&lt;&gt;"",$H206=INDEX(Partidos!$K$4:$K$107,MATCH($A206,Partidos!$A$4:$A$107,0))),1,0)</f>
        <v/>
      </c>
    </row>
    <row r="207">
      <c r="A207" s="24" t="n">
        <v>68</v>
      </c>
      <c r="B207" s="19">
        <f>IFERROR(INDEX(Partidos!$D$4:$D$107,MATCH($A207,Partidos!$A$4:$A$107,0)),"")</f>
        <v/>
      </c>
      <c r="C207" s="19">
        <f>IFERROR(INDEX(Partidos!$E$4:$E$107,MATCH($A207,Partidos!$A$4:$A$107,0)),"")</f>
        <v/>
      </c>
      <c r="D207" s="24" t="inlineStr">
        <is>
          <t>Diego</t>
        </is>
      </c>
      <c r="E207" s="19">
        <f>IFERROR(INDEX(Diego!F$4:F$107,MATCH($A207,Diego!$A$4:$A$107,0)),"")</f>
        <v/>
      </c>
      <c r="F207" s="19">
        <f>IFERROR(INDEX(Diego!G$4:G$107,MATCH($A207,Diego!$A$4:$A$107,0)),"")</f>
        <v/>
      </c>
      <c r="G207" s="16">
        <f>IFERROR(IF(INDEX(Partidos!$H$4:$H$107,MATCH($A207,Partidos!$A$4:$A$107,0))&lt;&gt;"Finalizado","",IF(OR(NOT(ISNUMBER($E207)),NOT(ISNUMBER($F207))),"",IF(INDEX(Partidos!$J$4:$J$107,MATCH($A207,Partidos!$A$4:$A$107,0))="Grupos",IF(AND($E207=INDEX(Partidos!$F$4:$F$107,MATCH($A207,Partidos!$A$4:$A$107,0)),$F207=INDEX(Partidos!$G$4:$G$107,MATCH($A207,Partidos!$A$4:$A$107,0))),Puntuacion!$B$4,IF(($E207-$F207)=(INDEX(Partidos!$F$4:$F$107,MATCH($A207,Partidos!$A$4:$A$107,0))-INDEX(Partidos!$G$4:$G$107,MATCH($A207,Partidos!$A$4:$A$107,0))),Puntuacion!$B$5,IF(OR(AND($E207&gt;$F207,INDEX(Partidos!$F$4:$F$107,MATCH($A207,Partidos!$A$4:$A$107,0))&gt;INDEX(Partidos!$G$4:$G$107,MATCH($A207,Partidos!$A$4:$A$107,0))),AND($E207=$F207,INDEX(Partidos!$F$4:$F$107,MATCH($A207,Partidos!$A$4:$A$107,0))=INDEX(Partidos!$G$4:$G$107,MATCH($A207,Partidos!$A$4:$A$107,0))),AND($E207&lt;$F207,INDEX(Partidos!$F$4:$F$107,MATCH($A207,Partidos!$A$4:$A$107,0))&lt;INDEX(Partidos!$G$4:$G$107,MATCH($A207,Partidos!$A$4:$A$107,0)))),Puntuacion!$B$6,0))),IF(AND($E207=INDEX(Partidos!$F$4:$F$107,MATCH($A207,Partidos!$A$4:$A$107,0)),$F207=INDEX(Partidos!$G$4:$G$107,MATCH($A207,Partidos!$A$4:$A$107,0))),Puntuacion!$B$9,IF(($E207-$F207)=(INDEX(Partidos!$F$4:$F$107,MATCH($A207,Partidos!$A$4:$A$107,0))-INDEX(Partidos!$G$4:$G$107,MATCH($A207,Partidos!$A$4:$A$107,0))),Puntuacion!$B$10,IF(AND($H207&lt;&gt;"",$H207=INDEX(Partidos!$K$4:$K$107,MATCH($A207,Partidos!$A$4:$A$107,0))),Puntuacion!$B$11,0)))))),"")</f>
        <v/>
      </c>
      <c r="H207" s="19">
        <f>IFERROR(INDEX(Diego!H$4:H$107,MATCH($A207,Diego!$A$4:$A$107,0)),"")</f>
        <v/>
      </c>
      <c r="I207" s="19">
        <f>IFERROR(INDEX(Partidos!$J$4:$J$107,MATCH($A207,Partidos!$A$4:$A$107,0)),"")</f>
        <v/>
      </c>
      <c r="J207" s="16">
        <f>IF(AND(INDEX(Partidos!$J$4:$J$107,MATCH($A207,Partidos!$A$4:$A$107,0))&lt;&gt;"Grupos",INDEX(Partidos!$H$4:$H$107,MATCH($A207,Partidos!$A$4:$A$107,0))="Finalizado",$H207&lt;&gt;"",$H207=INDEX(Partidos!$K$4:$K$107,MATCH($A207,Partidos!$A$4:$A$107,0))),1,0)</f>
        <v/>
      </c>
    </row>
    <row r="208">
      <c r="A208" s="26" t="n">
        <v>69</v>
      </c>
      <c r="B208" s="19">
        <f>IFERROR(INDEX(Partidos!$D$4:$D$107,MATCH($A208,Partidos!$A$4:$A$107,0)),"")</f>
        <v/>
      </c>
      <c r="C208" s="19">
        <f>IFERROR(INDEX(Partidos!$E$4:$E$107,MATCH($A208,Partidos!$A$4:$A$107,0)),"")</f>
        <v/>
      </c>
      <c r="D208" s="26" t="inlineStr">
        <is>
          <t>Álvaro</t>
        </is>
      </c>
      <c r="E208" s="19">
        <f>IFERROR(INDEX(Álvaro!F$4:F$107,MATCH($A208,Álvaro!$A$4:$A$107,0)),"")</f>
        <v/>
      </c>
      <c r="F208" s="19">
        <f>IFERROR(INDEX(Álvaro!G$4:G$107,MATCH($A208,Álvaro!$A$4:$A$107,0)),"")</f>
        <v/>
      </c>
      <c r="G208" s="16">
        <f>IFERROR(IF(INDEX(Partidos!$H$4:$H$107,MATCH($A208,Partidos!$A$4:$A$107,0))&lt;&gt;"Finalizado","",IF(OR(NOT(ISNUMBER($E208)),NOT(ISNUMBER($F208))),"",IF(INDEX(Partidos!$J$4:$J$107,MATCH($A208,Partidos!$A$4:$A$107,0))="Grupos",IF(AND($E208=INDEX(Partidos!$F$4:$F$107,MATCH($A208,Partidos!$A$4:$A$107,0)),$F208=INDEX(Partidos!$G$4:$G$107,MATCH($A208,Partidos!$A$4:$A$107,0))),Puntuacion!$B$4,IF(($E208-$F208)=(INDEX(Partidos!$F$4:$F$107,MATCH($A208,Partidos!$A$4:$A$107,0))-INDEX(Partidos!$G$4:$G$107,MATCH($A208,Partidos!$A$4:$A$107,0))),Puntuacion!$B$5,IF(OR(AND($E208&gt;$F208,INDEX(Partidos!$F$4:$F$107,MATCH($A208,Partidos!$A$4:$A$107,0))&gt;INDEX(Partidos!$G$4:$G$107,MATCH($A208,Partidos!$A$4:$A$107,0))),AND($E208=$F208,INDEX(Partidos!$F$4:$F$107,MATCH($A208,Partidos!$A$4:$A$107,0))=INDEX(Partidos!$G$4:$G$107,MATCH($A208,Partidos!$A$4:$A$107,0))),AND($E208&lt;$F208,INDEX(Partidos!$F$4:$F$107,MATCH($A208,Partidos!$A$4:$A$107,0))&lt;INDEX(Partidos!$G$4:$G$107,MATCH($A208,Partidos!$A$4:$A$107,0)))),Puntuacion!$B$6,0))),IF(AND($E208=INDEX(Partidos!$F$4:$F$107,MATCH($A208,Partidos!$A$4:$A$107,0)),$F208=INDEX(Partidos!$G$4:$G$107,MATCH($A208,Partidos!$A$4:$A$107,0))),Puntuacion!$B$9,IF(($E208-$F208)=(INDEX(Partidos!$F$4:$F$107,MATCH($A208,Partidos!$A$4:$A$107,0))-INDEX(Partidos!$G$4:$G$107,MATCH($A208,Partidos!$A$4:$A$107,0))),Puntuacion!$B$10,IF(AND($H208&lt;&gt;"",$H208=INDEX(Partidos!$K$4:$K$107,MATCH($A208,Partidos!$A$4:$A$107,0))),Puntuacion!$B$11,0)))))),"")</f>
        <v/>
      </c>
      <c r="H208" s="19">
        <f>IFERROR(INDEX(Álvaro!H$4:H$107,MATCH($A208,Álvaro!$A$4:$A$107,0)),"")</f>
        <v/>
      </c>
      <c r="I208" s="19">
        <f>IFERROR(INDEX(Partidos!$J$4:$J$107,MATCH($A208,Partidos!$A$4:$A$107,0)),"")</f>
        <v/>
      </c>
      <c r="J208" s="16">
        <f>IF(AND(INDEX(Partidos!$J$4:$J$107,MATCH($A208,Partidos!$A$4:$A$107,0))&lt;&gt;"Grupos",INDEX(Partidos!$H$4:$H$107,MATCH($A208,Partidos!$A$4:$A$107,0))="Finalizado",$H208&lt;&gt;"",$H208=INDEX(Partidos!$K$4:$K$107,MATCH($A208,Partidos!$A$4:$A$107,0))),1,0)</f>
        <v/>
      </c>
    </row>
    <row r="209">
      <c r="A209" s="24" t="n">
        <v>69</v>
      </c>
      <c r="B209" s="19">
        <f>IFERROR(INDEX(Partidos!$D$4:$D$107,MATCH($A209,Partidos!$A$4:$A$107,0)),"")</f>
        <v/>
      </c>
      <c r="C209" s="19">
        <f>IFERROR(INDEX(Partidos!$E$4:$E$107,MATCH($A209,Partidos!$A$4:$A$107,0)),"")</f>
        <v/>
      </c>
      <c r="D209" s="24" t="inlineStr">
        <is>
          <t>Papá</t>
        </is>
      </c>
      <c r="E209" s="19">
        <f>IFERROR(INDEX(Papá!F$4:F$107,MATCH($A209,Papá!$A$4:$A$107,0)),"")</f>
        <v/>
      </c>
      <c r="F209" s="19">
        <f>IFERROR(INDEX(Papá!G$4:G$107,MATCH($A209,Papá!$A$4:$A$107,0)),"")</f>
        <v/>
      </c>
      <c r="G209" s="16">
        <f>IFERROR(IF(INDEX(Partidos!$H$4:$H$107,MATCH($A209,Partidos!$A$4:$A$107,0))&lt;&gt;"Finalizado","",IF(OR(NOT(ISNUMBER($E209)),NOT(ISNUMBER($F209))),"",IF(INDEX(Partidos!$J$4:$J$107,MATCH($A209,Partidos!$A$4:$A$107,0))="Grupos",IF(AND($E209=INDEX(Partidos!$F$4:$F$107,MATCH($A209,Partidos!$A$4:$A$107,0)),$F209=INDEX(Partidos!$G$4:$G$107,MATCH($A209,Partidos!$A$4:$A$107,0))),Puntuacion!$B$4,IF(($E209-$F209)=(INDEX(Partidos!$F$4:$F$107,MATCH($A209,Partidos!$A$4:$A$107,0))-INDEX(Partidos!$G$4:$G$107,MATCH($A209,Partidos!$A$4:$A$107,0))),Puntuacion!$B$5,IF(OR(AND($E209&gt;$F209,INDEX(Partidos!$F$4:$F$107,MATCH($A209,Partidos!$A$4:$A$107,0))&gt;INDEX(Partidos!$G$4:$G$107,MATCH($A209,Partidos!$A$4:$A$107,0))),AND($E209=$F209,INDEX(Partidos!$F$4:$F$107,MATCH($A209,Partidos!$A$4:$A$107,0))=INDEX(Partidos!$G$4:$G$107,MATCH($A209,Partidos!$A$4:$A$107,0))),AND($E209&lt;$F209,INDEX(Partidos!$F$4:$F$107,MATCH($A209,Partidos!$A$4:$A$107,0))&lt;INDEX(Partidos!$G$4:$G$107,MATCH($A209,Partidos!$A$4:$A$107,0)))),Puntuacion!$B$6,0))),IF(AND($E209=INDEX(Partidos!$F$4:$F$107,MATCH($A209,Partidos!$A$4:$A$107,0)),$F209=INDEX(Partidos!$G$4:$G$107,MATCH($A209,Partidos!$A$4:$A$107,0))),Puntuacion!$B$9,IF(($E209-$F209)=(INDEX(Partidos!$F$4:$F$107,MATCH($A209,Partidos!$A$4:$A$107,0))-INDEX(Partidos!$G$4:$G$107,MATCH($A209,Partidos!$A$4:$A$107,0))),Puntuacion!$B$10,IF(AND($H209&lt;&gt;"",$H209=INDEX(Partidos!$K$4:$K$107,MATCH($A209,Partidos!$A$4:$A$107,0))),Puntuacion!$B$11,0)))))),"")</f>
        <v/>
      </c>
      <c r="H209" s="19">
        <f>IFERROR(INDEX(Papá!H$4:H$107,MATCH($A209,Papá!$A$4:$A$107,0)),"")</f>
        <v/>
      </c>
      <c r="I209" s="19">
        <f>IFERROR(INDEX(Partidos!$J$4:$J$107,MATCH($A209,Partidos!$A$4:$A$107,0)),"")</f>
        <v/>
      </c>
      <c r="J209" s="16">
        <f>IF(AND(INDEX(Partidos!$J$4:$J$107,MATCH($A209,Partidos!$A$4:$A$107,0))&lt;&gt;"Grupos",INDEX(Partidos!$H$4:$H$107,MATCH($A209,Partidos!$A$4:$A$107,0))="Finalizado",$H209&lt;&gt;"",$H209=INDEX(Partidos!$K$4:$K$107,MATCH($A209,Partidos!$A$4:$A$107,0))),1,0)</f>
        <v/>
      </c>
    </row>
    <row r="210">
      <c r="A210" s="26" t="n">
        <v>69</v>
      </c>
      <c r="B210" s="19">
        <f>IFERROR(INDEX(Partidos!$D$4:$D$107,MATCH($A210,Partidos!$A$4:$A$107,0)),"")</f>
        <v/>
      </c>
      <c r="C210" s="19">
        <f>IFERROR(INDEX(Partidos!$E$4:$E$107,MATCH($A210,Partidos!$A$4:$A$107,0)),"")</f>
        <v/>
      </c>
      <c r="D210" s="26" t="inlineStr">
        <is>
          <t>Diego</t>
        </is>
      </c>
      <c r="E210" s="19">
        <f>IFERROR(INDEX(Diego!F$4:F$107,MATCH($A210,Diego!$A$4:$A$107,0)),"")</f>
        <v/>
      </c>
      <c r="F210" s="19">
        <f>IFERROR(INDEX(Diego!G$4:G$107,MATCH($A210,Diego!$A$4:$A$107,0)),"")</f>
        <v/>
      </c>
      <c r="G210" s="16">
        <f>IFERROR(IF(INDEX(Partidos!$H$4:$H$107,MATCH($A210,Partidos!$A$4:$A$107,0))&lt;&gt;"Finalizado","",IF(OR(NOT(ISNUMBER($E210)),NOT(ISNUMBER($F210))),"",IF(INDEX(Partidos!$J$4:$J$107,MATCH($A210,Partidos!$A$4:$A$107,0))="Grupos",IF(AND($E210=INDEX(Partidos!$F$4:$F$107,MATCH($A210,Partidos!$A$4:$A$107,0)),$F210=INDEX(Partidos!$G$4:$G$107,MATCH($A210,Partidos!$A$4:$A$107,0))),Puntuacion!$B$4,IF(($E210-$F210)=(INDEX(Partidos!$F$4:$F$107,MATCH($A210,Partidos!$A$4:$A$107,0))-INDEX(Partidos!$G$4:$G$107,MATCH($A210,Partidos!$A$4:$A$107,0))),Puntuacion!$B$5,IF(OR(AND($E210&gt;$F210,INDEX(Partidos!$F$4:$F$107,MATCH($A210,Partidos!$A$4:$A$107,0))&gt;INDEX(Partidos!$G$4:$G$107,MATCH($A210,Partidos!$A$4:$A$107,0))),AND($E210=$F210,INDEX(Partidos!$F$4:$F$107,MATCH($A210,Partidos!$A$4:$A$107,0))=INDEX(Partidos!$G$4:$G$107,MATCH($A210,Partidos!$A$4:$A$107,0))),AND($E210&lt;$F210,INDEX(Partidos!$F$4:$F$107,MATCH($A210,Partidos!$A$4:$A$107,0))&lt;INDEX(Partidos!$G$4:$G$107,MATCH($A210,Partidos!$A$4:$A$107,0)))),Puntuacion!$B$6,0))),IF(AND($E210=INDEX(Partidos!$F$4:$F$107,MATCH($A210,Partidos!$A$4:$A$107,0)),$F210=INDEX(Partidos!$G$4:$G$107,MATCH($A210,Partidos!$A$4:$A$107,0))),Puntuacion!$B$9,IF(($E210-$F210)=(INDEX(Partidos!$F$4:$F$107,MATCH($A210,Partidos!$A$4:$A$107,0))-INDEX(Partidos!$G$4:$G$107,MATCH($A210,Partidos!$A$4:$A$107,0))),Puntuacion!$B$10,IF(AND($H210&lt;&gt;"",$H210=INDEX(Partidos!$K$4:$K$107,MATCH($A210,Partidos!$A$4:$A$107,0))),Puntuacion!$B$11,0)))))),"")</f>
        <v/>
      </c>
      <c r="H210" s="19">
        <f>IFERROR(INDEX(Diego!H$4:H$107,MATCH($A210,Diego!$A$4:$A$107,0)),"")</f>
        <v/>
      </c>
      <c r="I210" s="19">
        <f>IFERROR(INDEX(Partidos!$J$4:$J$107,MATCH($A210,Partidos!$A$4:$A$107,0)),"")</f>
        <v/>
      </c>
      <c r="J210" s="16">
        <f>IF(AND(INDEX(Partidos!$J$4:$J$107,MATCH($A210,Partidos!$A$4:$A$107,0))&lt;&gt;"Grupos",INDEX(Partidos!$H$4:$H$107,MATCH($A210,Partidos!$A$4:$A$107,0))="Finalizado",$H210&lt;&gt;"",$H210=INDEX(Partidos!$K$4:$K$107,MATCH($A210,Partidos!$A$4:$A$107,0))),1,0)</f>
        <v/>
      </c>
    </row>
    <row r="211">
      <c r="A211" s="24" t="n">
        <v>70</v>
      </c>
      <c r="B211" s="19">
        <f>IFERROR(INDEX(Partidos!$D$4:$D$107,MATCH($A211,Partidos!$A$4:$A$107,0)),"")</f>
        <v/>
      </c>
      <c r="C211" s="19">
        <f>IFERROR(INDEX(Partidos!$E$4:$E$107,MATCH($A211,Partidos!$A$4:$A$107,0)),"")</f>
        <v/>
      </c>
      <c r="D211" s="24" t="inlineStr">
        <is>
          <t>Álvaro</t>
        </is>
      </c>
      <c r="E211" s="19">
        <f>IFERROR(INDEX(Álvaro!F$4:F$107,MATCH($A211,Álvaro!$A$4:$A$107,0)),"")</f>
        <v/>
      </c>
      <c r="F211" s="19">
        <f>IFERROR(INDEX(Álvaro!G$4:G$107,MATCH($A211,Álvaro!$A$4:$A$107,0)),"")</f>
        <v/>
      </c>
      <c r="G211" s="16">
        <f>IFERROR(IF(INDEX(Partidos!$H$4:$H$107,MATCH($A211,Partidos!$A$4:$A$107,0))&lt;&gt;"Finalizado","",IF(OR(NOT(ISNUMBER($E211)),NOT(ISNUMBER($F211))),"",IF(INDEX(Partidos!$J$4:$J$107,MATCH($A211,Partidos!$A$4:$A$107,0))="Grupos",IF(AND($E211=INDEX(Partidos!$F$4:$F$107,MATCH($A211,Partidos!$A$4:$A$107,0)),$F211=INDEX(Partidos!$G$4:$G$107,MATCH($A211,Partidos!$A$4:$A$107,0))),Puntuacion!$B$4,IF(($E211-$F211)=(INDEX(Partidos!$F$4:$F$107,MATCH($A211,Partidos!$A$4:$A$107,0))-INDEX(Partidos!$G$4:$G$107,MATCH($A211,Partidos!$A$4:$A$107,0))),Puntuacion!$B$5,IF(OR(AND($E211&gt;$F211,INDEX(Partidos!$F$4:$F$107,MATCH($A211,Partidos!$A$4:$A$107,0))&gt;INDEX(Partidos!$G$4:$G$107,MATCH($A211,Partidos!$A$4:$A$107,0))),AND($E211=$F211,INDEX(Partidos!$F$4:$F$107,MATCH($A211,Partidos!$A$4:$A$107,0))=INDEX(Partidos!$G$4:$G$107,MATCH($A211,Partidos!$A$4:$A$107,0))),AND($E211&lt;$F211,INDEX(Partidos!$F$4:$F$107,MATCH($A211,Partidos!$A$4:$A$107,0))&lt;INDEX(Partidos!$G$4:$G$107,MATCH($A211,Partidos!$A$4:$A$107,0)))),Puntuacion!$B$6,0))),IF(AND($E211=INDEX(Partidos!$F$4:$F$107,MATCH($A211,Partidos!$A$4:$A$107,0)),$F211=INDEX(Partidos!$G$4:$G$107,MATCH($A211,Partidos!$A$4:$A$107,0))),Puntuacion!$B$9,IF(($E211-$F211)=(INDEX(Partidos!$F$4:$F$107,MATCH($A211,Partidos!$A$4:$A$107,0))-INDEX(Partidos!$G$4:$G$107,MATCH($A211,Partidos!$A$4:$A$107,0))),Puntuacion!$B$10,IF(AND($H211&lt;&gt;"",$H211=INDEX(Partidos!$K$4:$K$107,MATCH($A211,Partidos!$A$4:$A$107,0))),Puntuacion!$B$11,0)))))),"")</f>
        <v/>
      </c>
      <c r="H211" s="19">
        <f>IFERROR(INDEX(Álvaro!H$4:H$107,MATCH($A211,Álvaro!$A$4:$A$107,0)),"")</f>
        <v/>
      </c>
      <c r="I211" s="19">
        <f>IFERROR(INDEX(Partidos!$J$4:$J$107,MATCH($A211,Partidos!$A$4:$A$107,0)),"")</f>
        <v/>
      </c>
      <c r="J211" s="16">
        <f>IF(AND(INDEX(Partidos!$J$4:$J$107,MATCH($A211,Partidos!$A$4:$A$107,0))&lt;&gt;"Grupos",INDEX(Partidos!$H$4:$H$107,MATCH($A211,Partidos!$A$4:$A$107,0))="Finalizado",$H211&lt;&gt;"",$H211=INDEX(Partidos!$K$4:$K$107,MATCH($A211,Partidos!$A$4:$A$107,0))),1,0)</f>
        <v/>
      </c>
    </row>
    <row r="212">
      <c r="A212" s="26" t="n">
        <v>70</v>
      </c>
      <c r="B212" s="19">
        <f>IFERROR(INDEX(Partidos!$D$4:$D$107,MATCH($A212,Partidos!$A$4:$A$107,0)),"")</f>
        <v/>
      </c>
      <c r="C212" s="19">
        <f>IFERROR(INDEX(Partidos!$E$4:$E$107,MATCH($A212,Partidos!$A$4:$A$107,0)),"")</f>
        <v/>
      </c>
      <c r="D212" s="26" t="inlineStr">
        <is>
          <t>Papá</t>
        </is>
      </c>
      <c r="E212" s="19">
        <f>IFERROR(INDEX(Papá!F$4:F$107,MATCH($A212,Papá!$A$4:$A$107,0)),"")</f>
        <v/>
      </c>
      <c r="F212" s="19">
        <f>IFERROR(INDEX(Papá!G$4:G$107,MATCH($A212,Papá!$A$4:$A$107,0)),"")</f>
        <v/>
      </c>
      <c r="G212" s="16">
        <f>IFERROR(IF(INDEX(Partidos!$H$4:$H$107,MATCH($A212,Partidos!$A$4:$A$107,0))&lt;&gt;"Finalizado","",IF(OR(NOT(ISNUMBER($E212)),NOT(ISNUMBER($F212))),"",IF(INDEX(Partidos!$J$4:$J$107,MATCH($A212,Partidos!$A$4:$A$107,0))="Grupos",IF(AND($E212=INDEX(Partidos!$F$4:$F$107,MATCH($A212,Partidos!$A$4:$A$107,0)),$F212=INDEX(Partidos!$G$4:$G$107,MATCH($A212,Partidos!$A$4:$A$107,0))),Puntuacion!$B$4,IF(($E212-$F212)=(INDEX(Partidos!$F$4:$F$107,MATCH($A212,Partidos!$A$4:$A$107,0))-INDEX(Partidos!$G$4:$G$107,MATCH($A212,Partidos!$A$4:$A$107,0))),Puntuacion!$B$5,IF(OR(AND($E212&gt;$F212,INDEX(Partidos!$F$4:$F$107,MATCH($A212,Partidos!$A$4:$A$107,0))&gt;INDEX(Partidos!$G$4:$G$107,MATCH($A212,Partidos!$A$4:$A$107,0))),AND($E212=$F212,INDEX(Partidos!$F$4:$F$107,MATCH($A212,Partidos!$A$4:$A$107,0))=INDEX(Partidos!$G$4:$G$107,MATCH($A212,Partidos!$A$4:$A$107,0))),AND($E212&lt;$F212,INDEX(Partidos!$F$4:$F$107,MATCH($A212,Partidos!$A$4:$A$107,0))&lt;INDEX(Partidos!$G$4:$G$107,MATCH($A212,Partidos!$A$4:$A$107,0)))),Puntuacion!$B$6,0))),IF(AND($E212=INDEX(Partidos!$F$4:$F$107,MATCH($A212,Partidos!$A$4:$A$107,0)),$F212=INDEX(Partidos!$G$4:$G$107,MATCH($A212,Partidos!$A$4:$A$107,0))),Puntuacion!$B$9,IF(($E212-$F212)=(INDEX(Partidos!$F$4:$F$107,MATCH($A212,Partidos!$A$4:$A$107,0))-INDEX(Partidos!$G$4:$G$107,MATCH($A212,Partidos!$A$4:$A$107,0))),Puntuacion!$B$10,IF(AND($H212&lt;&gt;"",$H212=INDEX(Partidos!$K$4:$K$107,MATCH($A212,Partidos!$A$4:$A$107,0))),Puntuacion!$B$11,0)))))),"")</f>
        <v/>
      </c>
      <c r="H212" s="19">
        <f>IFERROR(INDEX(Papá!H$4:H$107,MATCH($A212,Papá!$A$4:$A$107,0)),"")</f>
        <v/>
      </c>
      <c r="I212" s="19">
        <f>IFERROR(INDEX(Partidos!$J$4:$J$107,MATCH($A212,Partidos!$A$4:$A$107,0)),"")</f>
        <v/>
      </c>
      <c r="J212" s="16">
        <f>IF(AND(INDEX(Partidos!$J$4:$J$107,MATCH($A212,Partidos!$A$4:$A$107,0))&lt;&gt;"Grupos",INDEX(Partidos!$H$4:$H$107,MATCH($A212,Partidos!$A$4:$A$107,0))="Finalizado",$H212&lt;&gt;"",$H212=INDEX(Partidos!$K$4:$K$107,MATCH($A212,Partidos!$A$4:$A$107,0))),1,0)</f>
        <v/>
      </c>
    </row>
    <row r="213">
      <c r="A213" s="24" t="n">
        <v>70</v>
      </c>
      <c r="B213" s="19">
        <f>IFERROR(INDEX(Partidos!$D$4:$D$107,MATCH($A213,Partidos!$A$4:$A$107,0)),"")</f>
        <v/>
      </c>
      <c r="C213" s="19">
        <f>IFERROR(INDEX(Partidos!$E$4:$E$107,MATCH($A213,Partidos!$A$4:$A$107,0)),"")</f>
        <v/>
      </c>
      <c r="D213" s="24" t="inlineStr">
        <is>
          <t>Diego</t>
        </is>
      </c>
      <c r="E213" s="19">
        <f>IFERROR(INDEX(Diego!F$4:F$107,MATCH($A213,Diego!$A$4:$A$107,0)),"")</f>
        <v/>
      </c>
      <c r="F213" s="19">
        <f>IFERROR(INDEX(Diego!G$4:G$107,MATCH($A213,Diego!$A$4:$A$107,0)),"")</f>
        <v/>
      </c>
      <c r="G213" s="16">
        <f>IFERROR(IF(INDEX(Partidos!$H$4:$H$107,MATCH($A213,Partidos!$A$4:$A$107,0))&lt;&gt;"Finalizado","",IF(OR(NOT(ISNUMBER($E213)),NOT(ISNUMBER($F213))),"",IF(INDEX(Partidos!$J$4:$J$107,MATCH($A213,Partidos!$A$4:$A$107,0))="Grupos",IF(AND($E213=INDEX(Partidos!$F$4:$F$107,MATCH($A213,Partidos!$A$4:$A$107,0)),$F213=INDEX(Partidos!$G$4:$G$107,MATCH($A213,Partidos!$A$4:$A$107,0))),Puntuacion!$B$4,IF(($E213-$F213)=(INDEX(Partidos!$F$4:$F$107,MATCH($A213,Partidos!$A$4:$A$107,0))-INDEX(Partidos!$G$4:$G$107,MATCH($A213,Partidos!$A$4:$A$107,0))),Puntuacion!$B$5,IF(OR(AND($E213&gt;$F213,INDEX(Partidos!$F$4:$F$107,MATCH($A213,Partidos!$A$4:$A$107,0))&gt;INDEX(Partidos!$G$4:$G$107,MATCH($A213,Partidos!$A$4:$A$107,0))),AND($E213=$F213,INDEX(Partidos!$F$4:$F$107,MATCH($A213,Partidos!$A$4:$A$107,0))=INDEX(Partidos!$G$4:$G$107,MATCH($A213,Partidos!$A$4:$A$107,0))),AND($E213&lt;$F213,INDEX(Partidos!$F$4:$F$107,MATCH($A213,Partidos!$A$4:$A$107,0))&lt;INDEX(Partidos!$G$4:$G$107,MATCH($A213,Partidos!$A$4:$A$107,0)))),Puntuacion!$B$6,0))),IF(AND($E213=INDEX(Partidos!$F$4:$F$107,MATCH($A213,Partidos!$A$4:$A$107,0)),$F213=INDEX(Partidos!$G$4:$G$107,MATCH($A213,Partidos!$A$4:$A$107,0))),Puntuacion!$B$9,IF(($E213-$F213)=(INDEX(Partidos!$F$4:$F$107,MATCH($A213,Partidos!$A$4:$A$107,0))-INDEX(Partidos!$G$4:$G$107,MATCH($A213,Partidos!$A$4:$A$107,0))),Puntuacion!$B$10,IF(AND($H213&lt;&gt;"",$H213=INDEX(Partidos!$K$4:$K$107,MATCH($A213,Partidos!$A$4:$A$107,0))),Puntuacion!$B$11,0)))))),"")</f>
        <v/>
      </c>
      <c r="H213" s="19">
        <f>IFERROR(INDEX(Diego!H$4:H$107,MATCH($A213,Diego!$A$4:$A$107,0)),"")</f>
        <v/>
      </c>
      <c r="I213" s="19">
        <f>IFERROR(INDEX(Partidos!$J$4:$J$107,MATCH($A213,Partidos!$A$4:$A$107,0)),"")</f>
        <v/>
      </c>
      <c r="J213" s="16">
        <f>IF(AND(INDEX(Partidos!$J$4:$J$107,MATCH($A213,Partidos!$A$4:$A$107,0))&lt;&gt;"Grupos",INDEX(Partidos!$H$4:$H$107,MATCH($A213,Partidos!$A$4:$A$107,0))="Finalizado",$H213&lt;&gt;"",$H213=INDEX(Partidos!$K$4:$K$107,MATCH($A213,Partidos!$A$4:$A$107,0))),1,0)</f>
        <v/>
      </c>
    </row>
    <row r="214">
      <c r="A214" s="26" t="n">
        <v>71</v>
      </c>
      <c r="B214" s="19">
        <f>IFERROR(INDEX(Partidos!$D$4:$D$107,MATCH($A214,Partidos!$A$4:$A$107,0)),"")</f>
        <v/>
      </c>
      <c r="C214" s="19">
        <f>IFERROR(INDEX(Partidos!$E$4:$E$107,MATCH($A214,Partidos!$A$4:$A$107,0)),"")</f>
        <v/>
      </c>
      <c r="D214" s="26" t="inlineStr">
        <is>
          <t>Álvaro</t>
        </is>
      </c>
      <c r="E214" s="19">
        <f>IFERROR(INDEX(Álvaro!F$4:F$107,MATCH($A214,Álvaro!$A$4:$A$107,0)),"")</f>
        <v/>
      </c>
      <c r="F214" s="19">
        <f>IFERROR(INDEX(Álvaro!G$4:G$107,MATCH($A214,Álvaro!$A$4:$A$107,0)),"")</f>
        <v/>
      </c>
      <c r="G214" s="16">
        <f>IFERROR(IF(INDEX(Partidos!$H$4:$H$107,MATCH($A214,Partidos!$A$4:$A$107,0))&lt;&gt;"Finalizado","",IF(OR(NOT(ISNUMBER($E214)),NOT(ISNUMBER($F214))),"",IF(INDEX(Partidos!$J$4:$J$107,MATCH($A214,Partidos!$A$4:$A$107,0))="Grupos",IF(AND($E214=INDEX(Partidos!$F$4:$F$107,MATCH($A214,Partidos!$A$4:$A$107,0)),$F214=INDEX(Partidos!$G$4:$G$107,MATCH($A214,Partidos!$A$4:$A$107,0))),Puntuacion!$B$4,IF(($E214-$F214)=(INDEX(Partidos!$F$4:$F$107,MATCH($A214,Partidos!$A$4:$A$107,0))-INDEX(Partidos!$G$4:$G$107,MATCH($A214,Partidos!$A$4:$A$107,0))),Puntuacion!$B$5,IF(OR(AND($E214&gt;$F214,INDEX(Partidos!$F$4:$F$107,MATCH($A214,Partidos!$A$4:$A$107,0))&gt;INDEX(Partidos!$G$4:$G$107,MATCH($A214,Partidos!$A$4:$A$107,0))),AND($E214=$F214,INDEX(Partidos!$F$4:$F$107,MATCH($A214,Partidos!$A$4:$A$107,0))=INDEX(Partidos!$G$4:$G$107,MATCH($A214,Partidos!$A$4:$A$107,0))),AND($E214&lt;$F214,INDEX(Partidos!$F$4:$F$107,MATCH($A214,Partidos!$A$4:$A$107,0))&lt;INDEX(Partidos!$G$4:$G$107,MATCH($A214,Partidos!$A$4:$A$107,0)))),Puntuacion!$B$6,0))),IF(AND($E214=INDEX(Partidos!$F$4:$F$107,MATCH($A214,Partidos!$A$4:$A$107,0)),$F214=INDEX(Partidos!$G$4:$G$107,MATCH($A214,Partidos!$A$4:$A$107,0))),Puntuacion!$B$9,IF(($E214-$F214)=(INDEX(Partidos!$F$4:$F$107,MATCH($A214,Partidos!$A$4:$A$107,0))-INDEX(Partidos!$G$4:$G$107,MATCH($A214,Partidos!$A$4:$A$107,0))),Puntuacion!$B$10,IF(AND($H214&lt;&gt;"",$H214=INDEX(Partidos!$K$4:$K$107,MATCH($A214,Partidos!$A$4:$A$107,0))),Puntuacion!$B$11,0)))))),"")</f>
        <v/>
      </c>
      <c r="H214" s="19">
        <f>IFERROR(INDEX(Álvaro!H$4:H$107,MATCH($A214,Álvaro!$A$4:$A$107,0)),"")</f>
        <v/>
      </c>
      <c r="I214" s="19">
        <f>IFERROR(INDEX(Partidos!$J$4:$J$107,MATCH($A214,Partidos!$A$4:$A$107,0)),"")</f>
        <v/>
      </c>
      <c r="J214" s="16">
        <f>IF(AND(INDEX(Partidos!$J$4:$J$107,MATCH($A214,Partidos!$A$4:$A$107,0))&lt;&gt;"Grupos",INDEX(Partidos!$H$4:$H$107,MATCH($A214,Partidos!$A$4:$A$107,0))="Finalizado",$H214&lt;&gt;"",$H214=INDEX(Partidos!$K$4:$K$107,MATCH($A214,Partidos!$A$4:$A$107,0))),1,0)</f>
        <v/>
      </c>
    </row>
    <row r="215">
      <c r="A215" s="24" t="n">
        <v>71</v>
      </c>
      <c r="B215" s="19">
        <f>IFERROR(INDEX(Partidos!$D$4:$D$107,MATCH($A215,Partidos!$A$4:$A$107,0)),"")</f>
        <v/>
      </c>
      <c r="C215" s="19">
        <f>IFERROR(INDEX(Partidos!$E$4:$E$107,MATCH($A215,Partidos!$A$4:$A$107,0)),"")</f>
        <v/>
      </c>
      <c r="D215" s="24" t="inlineStr">
        <is>
          <t>Papá</t>
        </is>
      </c>
      <c r="E215" s="19">
        <f>IFERROR(INDEX(Papá!F$4:F$107,MATCH($A215,Papá!$A$4:$A$107,0)),"")</f>
        <v/>
      </c>
      <c r="F215" s="19">
        <f>IFERROR(INDEX(Papá!G$4:G$107,MATCH($A215,Papá!$A$4:$A$107,0)),"")</f>
        <v/>
      </c>
      <c r="G215" s="16">
        <f>IFERROR(IF(INDEX(Partidos!$H$4:$H$107,MATCH($A215,Partidos!$A$4:$A$107,0))&lt;&gt;"Finalizado","",IF(OR(NOT(ISNUMBER($E215)),NOT(ISNUMBER($F215))),"",IF(INDEX(Partidos!$J$4:$J$107,MATCH($A215,Partidos!$A$4:$A$107,0))="Grupos",IF(AND($E215=INDEX(Partidos!$F$4:$F$107,MATCH($A215,Partidos!$A$4:$A$107,0)),$F215=INDEX(Partidos!$G$4:$G$107,MATCH($A215,Partidos!$A$4:$A$107,0))),Puntuacion!$B$4,IF(($E215-$F215)=(INDEX(Partidos!$F$4:$F$107,MATCH($A215,Partidos!$A$4:$A$107,0))-INDEX(Partidos!$G$4:$G$107,MATCH($A215,Partidos!$A$4:$A$107,0))),Puntuacion!$B$5,IF(OR(AND($E215&gt;$F215,INDEX(Partidos!$F$4:$F$107,MATCH($A215,Partidos!$A$4:$A$107,0))&gt;INDEX(Partidos!$G$4:$G$107,MATCH($A215,Partidos!$A$4:$A$107,0))),AND($E215=$F215,INDEX(Partidos!$F$4:$F$107,MATCH($A215,Partidos!$A$4:$A$107,0))=INDEX(Partidos!$G$4:$G$107,MATCH($A215,Partidos!$A$4:$A$107,0))),AND($E215&lt;$F215,INDEX(Partidos!$F$4:$F$107,MATCH($A215,Partidos!$A$4:$A$107,0))&lt;INDEX(Partidos!$G$4:$G$107,MATCH($A215,Partidos!$A$4:$A$107,0)))),Puntuacion!$B$6,0))),IF(AND($E215=INDEX(Partidos!$F$4:$F$107,MATCH($A215,Partidos!$A$4:$A$107,0)),$F215=INDEX(Partidos!$G$4:$G$107,MATCH($A215,Partidos!$A$4:$A$107,0))),Puntuacion!$B$9,IF(($E215-$F215)=(INDEX(Partidos!$F$4:$F$107,MATCH($A215,Partidos!$A$4:$A$107,0))-INDEX(Partidos!$G$4:$G$107,MATCH($A215,Partidos!$A$4:$A$107,0))),Puntuacion!$B$10,IF(AND($H215&lt;&gt;"",$H215=INDEX(Partidos!$K$4:$K$107,MATCH($A215,Partidos!$A$4:$A$107,0))),Puntuacion!$B$11,0)))))),"")</f>
        <v/>
      </c>
      <c r="H215" s="19">
        <f>IFERROR(INDEX(Papá!H$4:H$107,MATCH($A215,Papá!$A$4:$A$107,0)),"")</f>
        <v/>
      </c>
      <c r="I215" s="19">
        <f>IFERROR(INDEX(Partidos!$J$4:$J$107,MATCH($A215,Partidos!$A$4:$A$107,0)),"")</f>
        <v/>
      </c>
      <c r="J215" s="16">
        <f>IF(AND(INDEX(Partidos!$J$4:$J$107,MATCH($A215,Partidos!$A$4:$A$107,0))&lt;&gt;"Grupos",INDEX(Partidos!$H$4:$H$107,MATCH($A215,Partidos!$A$4:$A$107,0))="Finalizado",$H215&lt;&gt;"",$H215=INDEX(Partidos!$K$4:$K$107,MATCH($A215,Partidos!$A$4:$A$107,0))),1,0)</f>
        <v/>
      </c>
    </row>
    <row r="216">
      <c r="A216" s="26" t="n">
        <v>71</v>
      </c>
      <c r="B216" s="19">
        <f>IFERROR(INDEX(Partidos!$D$4:$D$107,MATCH($A216,Partidos!$A$4:$A$107,0)),"")</f>
        <v/>
      </c>
      <c r="C216" s="19">
        <f>IFERROR(INDEX(Partidos!$E$4:$E$107,MATCH($A216,Partidos!$A$4:$A$107,0)),"")</f>
        <v/>
      </c>
      <c r="D216" s="26" t="inlineStr">
        <is>
          <t>Diego</t>
        </is>
      </c>
      <c r="E216" s="19">
        <f>IFERROR(INDEX(Diego!F$4:F$107,MATCH($A216,Diego!$A$4:$A$107,0)),"")</f>
        <v/>
      </c>
      <c r="F216" s="19">
        <f>IFERROR(INDEX(Diego!G$4:G$107,MATCH($A216,Diego!$A$4:$A$107,0)),"")</f>
        <v/>
      </c>
      <c r="G216" s="16">
        <f>IFERROR(IF(INDEX(Partidos!$H$4:$H$107,MATCH($A216,Partidos!$A$4:$A$107,0))&lt;&gt;"Finalizado","",IF(OR(NOT(ISNUMBER($E216)),NOT(ISNUMBER($F216))),"",IF(INDEX(Partidos!$J$4:$J$107,MATCH($A216,Partidos!$A$4:$A$107,0))="Grupos",IF(AND($E216=INDEX(Partidos!$F$4:$F$107,MATCH($A216,Partidos!$A$4:$A$107,0)),$F216=INDEX(Partidos!$G$4:$G$107,MATCH($A216,Partidos!$A$4:$A$107,0))),Puntuacion!$B$4,IF(($E216-$F216)=(INDEX(Partidos!$F$4:$F$107,MATCH($A216,Partidos!$A$4:$A$107,0))-INDEX(Partidos!$G$4:$G$107,MATCH($A216,Partidos!$A$4:$A$107,0))),Puntuacion!$B$5,IF(OR(AND($E216&gt;$F216,INDEX(Partidos!$F$4:$F$107,MATCH($A216,Partidos!$A$4:$A$107,0))&gt;INDEX(Partidos!$G$4:$G$107,MATCH($A216,Partidos!$A$4:$A$107,0))),AND($E216=$F216,INDEX(Partidos!$F$4:$F$107,MATCH($A216,Partidos!$A$4:$A$107,0))=INDEX(Partidos!$G$4:$G$107,MATCH($A216,Partidos!$A$4:$A$107,0))),AND($E216&lt;$F216,INDEX(Partidos!$F$4:$F$107,MATCH($A216,Partidos!$A$4:$A$107,0))&lt;INDEX(Partidos!$G$4:$G$107,MATCH($A216,Partidos!$A$4:$A$107,0)))),Puntuacion!$B$6,0))),IF(AND($E216=INDEX(Partidos!$F$4:$F$107,MATCH($A216,Partidos!$A$4:$A$107,0)),$F216=INDEX(Partidos!$G$4:$G$107,MATCH($A216,Partidos!$A$4:$A$107,0))),Puntuacion!$B$9,IF(($E216-$F216)=(INDEX(Partidos!$F$4:$F$107,MATCH($A216,Partidos!$A$4:$A$107,0))-INDEX(Partidos!$G$4:$G$107,MATCH($A216,Partidos!$A$4:$A$107,0))),Puntuacion!$B$10,IF(AND($H216&lt;&gt;"",$H216=INDEX(Partidos!$K$4:$K$107,MATCH($A216,Partidos!$A$4:$A$107,0))),Puntuacion!$B$11,0)))))),"")</f>
        <v/>
      </c>
      <c r="H216" s="19">
        <f>IFERROR(INDEX(Diego!H$4:H$107,MATCH($A216,Diego!$A$4:$A$107,0)),"")</f>
        <v/>
      </c>
      <c r="I216" s="19">
        <f>IFERROR(INDEX(Partidos!$J$4:$J$107,MATCH($A216,Partidos!$A$4:$A$107,0)),"")</f>
        <v/>
      </c>
      <c r="J216" s="16">
        <f>IF(AND(INDEX(Partidos!$J$4:$J$107,MATCH($A216,Partidos!$A$4:$A$107,0))&lt;&gt;"Grupos",INDEX(Partidos!$H$4:$H$107,MATCH($A216,Partidos!$A$4:$A$107,0))="Finalizado",$H216&lt;&gt;"",$H216=INDEX(Partidos!$K$4:$K$107,MATCH($A216,Partidos!$A$4:$A$107,0))),1,0)</f>
        <v/>
      </c>
    </row>
    <row r="217">
      <c r="A217" s="24" t="n">
        <v>72</v>
      </c>
      <c r="B217" s="19">
        <f>IFERROR(INDEX(Partidos!$D$4:$D$107,MATCH($A217,Partidos!$A$4:$A$107,0)),"")</f>
        <v/>
      </c>
      <c r="C217" s="19">
        <f>IFERROR(INDEX(Partidos!$E$4:$E$107,MATCH($A217,Partidos!$A$4:$A$107,0)),"")</f>
        <v/>
      </c>
      <c r="D217" s="24" t="inlineStr">
        <is>
          <t>Álvaro</t>
        </is>
      </c>
      <c r="E217" s="19">
        <f>IFERROR(INDEX(Álvaro!F$4:F$107,MATCH($A217,Álvaro!$A$4:$A$107,0)),"")</f>
        <v/>
      </c>
      <c r="F217" s="19">
        <f>IFERROR(INDEX(Álvaro!G$4:G$107,MATCH($A217,Álvaro!$A$4:$A$107,0)),"")</f>
        <v/>
      </c>
      <c r="G217" s="16">
        <f>IFERROR(IF(INDEX(Partidos!$H$4:$H$107,MATCH($A217,Partidos!$A$4:$A$107,0))&lt;&gt;"Finalizado","",IF(OR(NOT(ISNUMBER($E217)),NOT(ISNUMBER($F217))),"",IF(INDEX(Partidos!$J$4:$J$107,MATCH($A217,Partidos!$A$4:$A$107,0))="Grupos",IF(AND($E217=INDEX(Partidos!$F$4:$F$107,MATCH($A217,Partidos!$A$4:$A$107,0)),$F217=INDEX(Partidos!$G$4:$G$107,MATCH($A217,Partidos!$A$4:$A$107,0))),Puntuacion!$B$4,IF(($E217-$F217)=(INDEX(Partidos!$F$4:$F$107,MATCH($A217,Partidos!$A$4:$A$107,0))-INDEX(Partidos!$G$4:$G$107,MATCH($A217,Partidos!$A$4:$A$107,0))),Puntuacion!$B$5,IF(OR(AND($E217&gt;$F217,INDEX(Partidos!$F$4:$F$107,MATCH($A217,Partidos!$A$4:$A$107,0))&gt;INDEX(Partidos!$G$4:$G$107,MATCH($A217,Partidos!$A$4:$A$107,0))),AND($E217=$F217,INDEX(Partidos!$F$4:$F$107,MATCH($A217,Partidos!$A$4:$A$107,0))=INDEX(Partidos!$G$4:$G$107,MATCH($A217,Partidos!$A$4:$A$107,0))),AND($E217&lt;$F217,INDEX(Partidos!$F$4:$F$107,MATCH($A217,Partidos!$A$4:$A$107,0))&lt;INDEX(Partidos!$G$4:$G$107,MATCH($A217,Partidos!$A$4:$A$107,0)))),Puntuacion!$B$6,0))),IF(AND($E217=INDEX(Partidos!$F$4:$F$107,MATCH($A217,Partidos!$A$4:$A$107,0)),$F217=INDEX(Partidos!$G$4:$G$107,MATCH($A217,Partidos!$A$4:$A$107,0))),Puntuacion!$B$9,IF(($E217-$F217)=(INDEX(Partidos!$F$4:$F$107,MATCH($A217,Partidos!$A$4:$A$107,0))-INDEX(Partidos!$G$4:$G$107,MATCH($A217,Partidos!$A$4:$A$107,0))),Puntuacion!$B$10,IF(AND($H217&lt;&gt;"",$H217=INDEX(Partidos!$K$4:$K$107,MATCH($A217,Partidos!$A$4:$A$107,0))),Puntuacion!$B$11,0)))))),"")</f>
        <v/>
      </c>
      <c r="H217" s="19">
        <f>IFERROR(INDEX(Álvaro!H$4:H$107,MATCH($A217,Álvaro!$A$4:$A$107,0)),"")</f>
        <v/>
      </c>
      <c r="I217" s="19">
        <f>IFERROR(INDEX(Partidos!$J$4:$J$107,MATCH($A217,Partidos!$A$4:$A$107,0)),"")</f>
        <v/>
      </c>
      <c r="J217" s="16">
        <f>IF(AND(INDEX(Partidos!$J$4:$J$107,MATCH($A217,Partidos!$A$4:$A$107,0))&lt;&gt;"Grupos",INDEX(Partidos!$H$4:$H$107,MATCH($A217,Partidos!$A$4:$A$107,0))="Finalizado",$H217&lt;&gt;"",$H217=INDEX(Partidos!$K$4:$K$107,MATCH($A217,Partidos!$A$4:$A$107,0))),1,0)</f>
        <v/>
      </c>
    </row>
    <row r="218">
      <c r="A218" s="26" t="n">
        <v>72</v>
      </c>
      <c r="B218" s="19">
        <f>IFERROR(INDEX(Partidos!$D$4:$D$107,MATCH($A218,Partidos!$A$4:$A$107,0)),"")</f>
        <v/>
      </c>
      <c r="C218" s="19">
        <f>IFERROR(INDEX(Partidos!$E$4:$E$107,MATCH($A218,Partidos!$A$4:$A$107,0)),"")</f>
        <v/>
      </c>
      <c r="D218" s="26" t="inlineStr">
        <is>
          <t>Papá</t>
        </is>
      </c>
      <c r="E218" s="19">
        <f>IFERROR(INDEX(Papá!F$4:F$107,MATCH($A218,Papá!$A$4:$A$107,0)),"")</f>
        <v/>
      </c>
      <c r="F218" s="19">
        <f>IFERROR(INDEX(Papá!G$4:G$107,MATCH($A218,Papá!$A$4:$A$107,0)),"")</f>
        <v/>
      </c>
      <c r="G218" s="16">
        <f>IFERROR(IF(INDEX(Partidos!$H$4:$H$107,MATCH($A218,Partidos!$A$4:$A$107,0))&lt;&gt;"Finalizado","",IF(OR(NOT(ISNUMBER($E218)),NOT(ISNUMBER($F218))),"",IF(INDEX(Partidos!$J$4:$J$107,MATCH($A218,Partidos!$A$4:$A$107,0))="Grupos",IF(AND($E218=INDEX(Partidos!$F$4:$F$107,MATCH($A218,Partidos!$A$4:$A$107,0)),$F218=INDEX(Partidos!$G$4:$G$107,MATCH($A218,Partidos!$A$4:$A$107,0))),Puntuacion!$B$4,IF(($E218-$F218)=(INDEX(Partidos!$F$4:$F$107,MATCH($A218,Partidos!$A$4:$A$107,0))-INDEX(Partidos!$G$4:$G$107,MATCH($A218,Partidos!$A$4:$A$107,0))),Puntuacion!$B$5,IF(OR(AND($E218&gt;$F218,INDEX(Partidos!$F$4:$F$107,MATCH($A218,Partidos!$A$4:$A$107,0))&gt;INDEX(Partidos!$G$4:$G$107,MATCH($A218,Partidos!$A$4:$A$107,0))),AND($E218=$F218,INDEX(Partidos!$F$4:$F$107,MATCH($A218,Partidos!$A$4:$A$107,0))=INDEX(Partidos!$G$4:$G$107,MATCH($A218,Partidos!$A$4:$A$107,0))),AND($E218&lt;$F218,INDEX(Partidos!$F$4:$F$107,MATCH($A218,Partidos!$A$4:$A$107,0))&lt;INDEX(Partidos!$G$4:$G$107,MATCH($A218,Partidos!$A$4:$A$107,0)))),Puntuacion!$B$6,0))),IF(AND($E218=INDEX(Partidos!$F$4:$F$107,MATCH($A218,Partidos!$A$4:$A$107,0)),$F218=INDEX(Partidos!$G$4:$G$107,MATCH($A218,Partidos!$A$4:$A$107,0))),Puntuacion!$B$9,IF(($E218-$F218)=(INDEX(Partidos!$F$4:$F$107,MATCH($A218,Partidos!$A$4:$A$107,0))-INDEX(Partidos!$G$4:$G$107,MATCH($A218,Partidos!$A$4:$A$107,0))),Puntuacion!$B$10,IF(AND($H218&lt;&gt;"",$H218=INDEX(Partidos!$K$4:$K$107,MATCH($A218,Partidos!$A$4:$A$107,0))),Puntuacion!$B$11,0)))))),"")</f>
        <v/>
      </c>
      <c r="H218" s="19">
        <f>IFERROR(INDEX(Papá!H$4:H$107,MATCH($A218,Papá!$A$4:$A$107,0)),"")</f>
        <v/>
      </c>
      <c r="I218" s="19">
        <f>IFERROR(INDEX(Partidos!$J$4:$J$107,MATCH($A218,Partidos!$A$4:$A$107,0)),"")</f>
        <v/>
      </c>
      <c r="J218" s="16">
        <f>IF(AND(INDEX(Partidos!$J$4:$J$107,MATCH($A218,Partidos!$A$4:$A$107,0))&lt;&gt;"Grupos",INDEX(Partidos!$H$4:$H$107,MATCH($A218,Partidos!$A$4:$A$107,0))="Finalizado",$H218&lt;&gt;"",$H218=INDEX(Partidos!$K$4:$K$107,MATCH($A218,Partidos!$A$4:$A$107,0))),1,0)</f>
        <v/>
      </c>
    </row>
    <row r="219">
      <c r="A219" s="24" t="n">
        <v>72</v>
      </c>
      <c r="B219" s="19">
        <f>IFERROR(INDEX(Partidos!$D$4:$D$107,MATCH($A219,Partidos!$A$4:$A$107,0)),"")</f>
        <v/>
      </c>
      <c r="C219" s="19">
        <f>IFERROR(INDEX(Partidos!$E$4:$E$107,MATCH($A219,Partidos!$A$4:$A$107,0)),"")</f>
        <v/>
      </c>
      <c r="D219" s="24" t="inlineStr">
        <is>
          <t>Diego</t>
        </is>
      </c>
      <c r="E219" s="19">
        <f>IFERROR(INDEX(Diego!F$4:F$107,MATCH($A219,Diego!$A$4:$A$107,0)),"")</f>
        <v/>
      </c>
      <c r="F219" s="19">
        <f>IFERROR(INDEX(Diego!G$4:G$107,MATCH($A219,Diego!$A$4:$A$107,0)),"")</f>
        <v/>
      </c>
      <c r="G219" s="16">
        <f>IFERROR(IF(INDEX(Partidos!$H$4:$H$107,MATCH($A219,Partidos!$A$4:$A$107,0))&lt;&gt;"Finalizado","",IF(OR(NOT(ISNUMBER($E219)),NOT(ISNUMBER($F219))),"",IF(INDEX(Partidos!$J$4:$J$107,MATCH($A219,Partidos!$A$4:$A$107,0))="Grupos",IF(AND($E219=INDEX(Partidos!$F$4:$F$107,MATCH($A219,Partidos!$A$4:$A$107,0)),$F219=INDEX(Partidos!$G$4:$G$107,MATCH($A219,Partidos!$A$4:$A$107,0))),Puntuacion!$B$4,IF(($E219-$F219)=(INDEX(Partidos!$F$4:$F$107,MATCH($A219,Partidos!$A$4:$A$107,0))-INDEX(Partidos!$G$4:$G$107,MATCH($A219,Partidos!$A$4:$A$107,0))),Puntuacion!$B$5,IF(OR(AND($E219&gt;$F219,INDEX(Partidos!$F$4:$F$107,MATCH($A219,Partidos!$A$4:$A$107,0))&gt;INDEX(Partidos!$G$4:$G$107,MATCH($A219,Partidos!$A$4:$A$107,0))),AND($E219=$F219,INDEX(Partidos!$F$4:$F$107,MATCH($A219,Partidos!$A$4:$A$107,0))=INDEX(Partidos!$G$4:$G$107,MATCH($A219,Partidos!$A$4:$A$107,0))),AND($E219&lt;$F219,INDEX(Partidos!$F$4:$F$107,MATCH($A219,Partidos!$A$4:$A$107,0))&lt;INDEX(Partidos!$G$4:$G$107,MATCH($A219,Partidos!$A$4:$A$107,0)))),Puntuacion!$B$6,0))),IF(AND($E219=INDEX(Partidos!$F$4:$F$107,MATCH($A219,Partidos!$A$4:$A$107,0)),$F219=INDEX(Partidos!$G$4:$G$107,MATCH($A219,Partidos!$A$4:$A$107,0))),Puntuacion!$B$9,IF(($E219-$F219)=(INDEX(Partidos!$F$4:$F$107,MATCH($A219,Partidos!$A$4:$A$107,0))-INDEX(Partidos!$G$4:$G$107,MATCH($A219,Partidos!$A$4:$A$107,0))),Puntuacion!$B$10,IF(AND($H219&lt;&gt;"",$H219=INDEX(Partidos!$K$4:$K$107,MATCH($A219,Partidos!$A$4:$A$107,0))),Puntuacion!$B$11,0)))))),"")</f>
        <v/>
      </c>
      <c r="H219" s="19">
        <f>IFERROR(INDEX(Diego!H$4:H$107,MATCH($A219,Diego!$A$4:$A$107,0)),"")</f>
        <v/>
      </c>
      <c r="I219" s="19">
        <f>IFERROR(INDEX(Partidos!$J$4:$J$107,MATCH($A219,Partidos!$A$4:$A$107,0)),"")</f>
        <v/>
      </c>
      <c r="J219" s="16">
        <f>IF(AND(INDEX(Partidos!$J$4:$J$107,MATCH($A219,Partidos!$A$4:$A$107,0))&lt;&gt;"Grupos",INDEX(Partidos!$H$4:$H$107,MATCH($A219,Partidos!$A$4:$A$107,0))="Finalizado",$H219&lt;&gt;"",$H219=INDEX(Partidos!$K$4:$K$107,MATCH($A219,Partidos!$A$4:$A$107,0))),1,0)</f>
        <v/>
      </c>
    </row>
    <row r="220">
      <c r="A220" s="26" t="n">
        <v>73</v>
      </c>
      <c r="B220" s="19">
        <f>IFERROR(INDEX(Partidos!$D$4:$D$107,MATCH($A220,Partidos!$A$4:$A$107,0)),"")</f>
        <v/>
      </c>
      <c r="C220" s="19">
        <f>IFERROR(INDEX(Partidos!$E$4:$E$107,MATCH($A220,Partidos!$A$4:$A$107,0)),"")</f>
        <v/>
      </c>
      <c r="D220" s="26" t="inlineStr">
        <is>
          <t>Álvaro</t>
        </is>
      </c>
      <c r="E220" s="19">
        <f>IFERROR(INDEX(Álvaro!F$4:F$107,MATCH($A220,Álvaro!$A$4:$A$107,0)),"")</f>
        <v/>
      </c>
      <c r="F220" s="19">
        <f>IFERROR(INDEX(Álvaro!G$4:G$107,MATCH($A220,Álvaro!$A$4:$A$107,0)),"")</f>
        <v/>
      </c>
      <c r="G220" s="16">
        <f>IFERROR(IF(INDEX(Partidos!$H$4:$H$107,MATCH($A220,Partidos!$A$4:$A$107,0))&lt;&gt;"Finalizado","",IF(OR(NOT(ISNUMBER($E220)),NOT(ISNUMBER($F220))),"",IF(INDEX(Partidos!$J$4:$J$107,MATCH($A220,Partidos!$A$4:$A$107,0))="Grupos",IF(AND($E220=INDEX(Partidos!$F$4:$F$107,MATCH($A220,Partidos!$A$4:$A$107,0)),$F220=INDEX(Partidos!$G$4:$G$107,MATCH($A220,Partidos!$A$4:$A$107,0))),Puntuacion!$B$4,IF(($E220-$F220)=(INDEX(Partidos!$F$4:$F$107,MATCH($A220,Partidos!$A$4:$A$107,0))-INDEX(Partidos!$G$4:$G$107,MATCH($A220,Partidos!$A$4:$A$107,0))),Puntuacion!$B$5,IF(OR(AND($E220&gt;$F220,INDEX(Partidos!$F$4:$F$107,MATCH($A220,Partidos!$A$4:$A$107,0))&gt;INDEX(Partidos!$G$4:$G$107,MATCH($A220,Partidos!$A$4:$A$107,0))),AND($E220=$F220,INDEX(Partidos!$F$4:$F$107,MATCH($A220,Partidos!$A$4:$A$107,0))=INDEX(Partidos!$G$4:$G$107,MATCH($A220,Partidos!$A$4:$A$107,0))),AND($E220&lt;$F220,INDEX(Partidos!$F$4:$F$107,MATCH($A220,Partidos!$A$4:$A$107,0))&lt;INDEX(Partidos!$G$4:$G$107,MATCH($A220,Partidos!$A$4:$A$107,0)))),Puntuacion!$B$6,0))),IF(AND($E220=INDEX(Partidos!$F$4:$F$107,MATCH($A220,Partidos!$A$4:$A$107,0)),$F220=INDEX(Partidos!$G$4:$G$107,MATCH($A220,Partidos!$A$4:$A$107,0))),Puntuacion!$B$9,IF(($E220-$F220)=(INDEX(Partidos!$F$4:$F$107,MATCH($A220,Partidos!$A$4:$A$107,0))-INDEX(Partidos!$G$4:$G$107,MATCH($A220,Partidos!$A$4:$A$107,0))),Puntuacion!$B$10,IF(AND($H220&lt;&gt;"",$H220=INDEX(Partidos!$K$4:$K$107,MATCH($A220,Partidos!$A$4:$A$107,0))),Puntuacion!$B$11,0)))))),"")</f>
        <v/>
      </c>
      <c r="H220" s="19">
        <f>IFERROR(INDEX(Álvaro!H$4:H$107,MATCH($A220,Álvaro!$A$4:$A$107,0)),"")</f>
        <v/>
      </c>
      <c r="I220" s="19">
        <f>IFERROR(INDEX(Partidos!$J$4:$J$107,MATCH($A220,Partidos!$A$4:$A$107,0)),"")</f>
        <v/>
      </c>
      <c r="J220" s="16">
        <f>IF(AND(INDEX(Partidos!$J$4:$J$107,MATCH($A220,Partidos!$A$4:$A$107,0))&lt;&gt;"Grupos",INDEX(Partidos!$H$4:$H$107,MATCH($A220,Partidos!$A$4:$A$107,0))="Finalizado",$H220&lt;&gt;"",$H220=INDEX(Partidos!$K$4:$K$107,MATCH($A220,Partidos!$A$4:$A$107,0))),1,0)</f>
        <v/>
      </c>
    </row>
    <row r="221">
      <c r="A221" s="24" t="n">
        <v>73</v>
      </c>
      <c r="B221" s="19">
        <f>IFERROR(INDEX(Partidos!$D$4:$D$107,MATCH($A221,Partidos!$A$4:$A$107,0)),"")</f>
        <v/>
      </c>
      <c r="C221" s="19">
        <f>IFERROR(INDEX(Partidos!$E$4:$E$107,MATCH($A221,Partidos!$A$4:$A$107,0)),"")</f>
        <v/>
      </c>
      <c r="D221" s="24" t="inlineStr">
        <is>
          <t>Papá</t>
        </is>
      </c>
      <c r="E221" s="19">
        <f>IFERROR(INDEX(Papá!F$4:F$107,MATCH($A221,Papá!$A$4:$A$107,0)),"")</f>
        <v/>
      </c>
      <c r="F221" s="19">
        <f>IFERROR(INDEX(Papá!G$4:G$107,MATCH($A221,Papá!$A$4:$A$107,0)),"")</f>
        <v/>
      </c>
      <c r="G221" s="16">
        <f>IFERROR(IF(INDEX(Partidos!$H$4:$H$107,MATCH($A221,Partidos!$A$4:$A$107,0))&lt;&gt;"Finalizado","",IF(OR(NOT(ISNUMBER($E221)),NOT(ISNUMBER($F221))),"",IF(INDEX(Partidos!$J$4:$J$107,MATCH($A221,Partidos!$A$4:$A$107,0))="Grupos",IF(AND($E221=INDEX(Partidos!$F$4:$F$107,MATCH($A221,Partidos!$A$4:$A$107,0)),$F221=INDEX(Partidos!$G$4:$G$107,MATCH($A221,Partidos!$A$4:$A$107,0))),Puntuacion!$B$4,IF(($E221-$F221)=(INDEX(Partidos!$F$4:$F$107,MATCH($A221,Partidos!$A$4:$A$107,0))-INDEX(Partidos!$G$4:$G$107,MATCH($A221,Partidos!$A$4:$A$107,0))),Puntuacion!$B$5,IF(OR(AND($E221&gt;$F221,INDEX(Partidos!$F$4:$F$107,MATCH($A221,Partidos!$A$4:$A$107,0))&gt;INDEX(Partidos!$G$4:$G$107,MATCH($A221,Partidos!$A$4:$A$107,0))),AND($E221=$F221,INDEX(Partidos!$F$4:$F$107,MATCH($A221,Partidos!$A$4:$A$107,0))=INDEX(Partidos!$G$4:$G$107,MATCH($A221,Partidos!$A$4:$A$107,0))),AND($E221&lt;$F221,INDEX(Partidos!$F$4:$F$107,MATCH($A221,Partidos!$A$4:$A$107,0))&lt;INDEX(Partidos!$G$4:$G$107,MATCH($A221,Partidos!$A$4:$A$107,0)))),Puntuacion!$B$6,0))),IF(AND($E221=INDEX(Partidos!$F$4:$F$107,MATCH($A221,Partidos!$A$4:$A$107,0)),$F221=INDEX(Partidos!$G$4:$G$107,MATCH($A221,Partidos!$A$4:$A$107,0))),Puntuacion!$B$9,IF(($E221-$F221)=(INDEX(Partidos!$F$4:$F$107,MATCH($A221,Partidos!$A$4:$A$107,0))-INDEX(Partidos!$G$4:$G$107,MATCH($A221,Partidos!$A$4:$A$107,0))),Puntuacion!$B$10,IF(AND($H221&lt;&gt;"",$H221=INDEX(Partidos!$K$4:$K$107,MATCH($A221,Partidos!$A$4:$A$107,0))),Puntuacion!$B$11,0)))))),"")</f>
        <v/>
      </c>
      <c r="H221" s="19">
        <f>IFERROR(INDEX(Papá!H$4:H$107,MATCH($A221,Papá!$A$4:$A$107,0)),"")</f>
        <v/>
      </c>
      <c r="I221" s="19">
        <f>IFERROR(INDEX(Partidos!$J$4:$J$107,MATCH($A221,Partidos!$A$4:$A$107,0)),"")</f>
        <v/>
      </c>
      <c r="J221" s="16">
        <f>IF(AND(INDEX(Partidos!$J$4:$J$107,MATCH($A221,Partidos!$A$4:$A$107,0))&lt;&gt;"Grupos",INDEX(Partidos!$H$4:$H$107,MATCH($A221,Partidos!$A$4:$A$107,0))="Finalizado",$H221&lt;&gt;"",$H221=INDEX(Partidos!$K$4:$K$107,MATCH($A221,Partidos!$A$4:$A$107,0))),1,0)</f>
        <v/>
      </c>
    </row>
    <row r="222">
      <c r="A222" s="26" t="n">
        <v>73</v>
      </c>
      <c r="B222" s="19">
        <f>IFERROR(INDEX(Partidos!$D$4:$D$107,MATCH($A222,Partidos!$A$4:$A$107,0)),"")</f>
        <v/>
      </c>
      <c r="C222" s="19">
        <f>IFERROR(INDEX(Partidos!$E$4:$E$107,MATCH($A222,Partidos!$A$4:$A$107,0)),"")</f>
        <v/>
      </c>
      <c r="D222" s="26" t="inlineStr">
        <is>
          <t>Diego</t>
        </is>
      </c>
      <c r="E222" s="19">
        <f>IFERROR(INDEX(Diego!F$4:F$107,MATCH($A222,Diego!$A$4:$A$107,0)),"")</f>
        <v/>
      </c>
      <c r="F222" s="19">
        <f>IFERROR(INDEX(Diego!G$4:G$107,MATCH($A222,Diego!$A$4:$A$107,0)),"")</f>
        <v/>
      </c>
      <c r="G222" s="16">
        <f>IFERROR(IF(INDEX(Partidos!$H$4:$H$107,MATCH($A222,Partidos!$A$4:$A$107,0))&lt;&gt;"Finalizado","",IF(OR(NOT(ISNUMBER($E222)),NOT(ISNUMBER($F222))),"",IF(INDEX(Partidos!$J$4:$J$107,MATCH($A222,Partidos!$A$4:$A$107,0))="Grupos",IF(AND($E222=INDEX(Partidos!$F$4:$F$107,MATCH($A222,Partidos!$A$4:$A$107,0)),$F222=INDEX(Partidos!$G$4:$G$107,MATCH($A222,Partidos!$A$4:$A$107,0))),Puntuacion!$B$4,IF(($E222-$F222)=(INDEX(Partidos!$F$4:$F$107,MATCH($A222,Partidos!$A$4:$A$107,0))-INDEX(Partidos!$G$4:$G$107,MATCH($A222,Partidos!$A$4:$A$107,0))),Puntuacion!$B$5,IF(OR(AND($E222&gt;$F222,INDEX(Partidos!$F$4:$F$107,MATCH($A222,Partidos!$A$4:$A$107,0))&gt;INDEX(Partidos!$G$4:$G$107,MATCH($A222,Partidos!$A$4:$A$107,0))),AND($E222=$F222,INDEX(Partidos!$F$4:$F$107,MATCH($A222,Partidos!$A$4:$A$107,0))=INDEX(Partidos!$G$4:$G$107,MATCH($A222,Partidos!$A$4:$A$107,0))),AND($E222&lt;$F222,INDEX(Partidos!$F$4:$F$107,MATCH($A222,Partidos!$A$4:$A$107,0))&lt;INDEX(Partidos!$G$4:$G$107,MATCH($A222,Partidos!$A$4:$A$107,0)))),Puntuacion!$B$6,0))),IF(AND($E222=INDEX(Partidos!$F$4:$F$107,MATCH($A222,Partidos!$A$4:$A$107,0)),$F222=INDEX(Partidos!$G$4:$G$107,MATCH($A222,Partidos!$A$4:$A$107,0))),Puntuacion!$B$9,IF(($E222-$F222)=(INDEX(Partidos!$F$4:$F$107,MATCH($A222,Partidos!$A$4:$A$107,0))-INDEX(Partidos!$G$4:$G$107,MATCH($A222,Partidos!$A$4:$A$107,0))),Puntuacion!$B$10,IF(AND($H222&lt;&gt;"",$H222=INDEX(Partidos!$K$4:$K$107,MATCH($A222,Partidos!$A$4:$A$107,0))),Puntuacion!$B$11,0)))))),"")</f>
        <v/>
      </c>
      <c r="H222" s="19">
        <f>IFERROR(INDEX(Diego!H$4:H$107,MATCH($A222,Diego!$A$4:$A$107,0)),"")</f>
        <v/>
      </c>
      <c r="I222" s="19">
        <f>IFERROR(INDEX(Partidos!$J$4:$J$107,MATCH($A222,Partidos!$A$4:$A$107,0)),"")</f>
        <v/>
      </c>
      <c r="J222" s="16">
        <f>IF(AND(INDEX(Partidos!$J$4:$J$107,MATCH($A222,Partidos!$A$4:$A$107,0))&lt;&gt;"Grupos",INDEX(Partidos!$H$4:$H$107,MATCH($A222,Partidos!$A$4:$A$107,0))="Finalizado",$H222&lt;&gt;"",$H222=INDEX(Partidos!$K$4:$K$107,MATCH($A222,Partidos!$A$4:$A$107,0))),1,0)</f>
        <v/>
      </c>
    </row>
    <row r="223">
      <c r="A223" s="24" t="n">
        <v>74</v>
      </c>
      <c r="B223" s="19">
        <f>IFERROR(INDEX(Partidos!$D$4:$D$107,MATCH($A223,Partidos!$A$4:$A$107,0)),"")</f>
        <v/>
      </c>
      <c r="C223" s="19">
        <f>IFERROR(INDEX(Partidos!$E$4:$E$107,MATCH($A223,Partidos!$A$4:$A$107,0)),"")</f>
        <v/>
      </c>
      <c r="D223" s="24" t="inlineStr">
        <is>
          <t>Álvaro</t>
        </is>
      </c>
      <c r="E223" s="19">
        <f>IFERROR(INDEX(Álvaro!F$4:F$107,MATCH($A223,Álvaro!$A$4:$A$107,0)),"")</f>
        <v/>
      </c>
      <c r="F223" s="19">
        <f>IFERROR(INDEX(Álvaro!G$4:G$107,MATCH($A223,Álvaro!$A$4:$A$107,0)),"")</f>
        <v/>
      </c>
      <c r="G223" s="16">
        <f>IFERROR(IF(INDEX(Partidos!$H$4:$H$107,MATCH($A223,Partidos!$A$4:$A$107,0))&lt;&gt;"Finalizado","",IF(OR(NOT(ISNUMBER($E223)),NOT(ISNUMBER($F223))),"",IF(INDEX(Partidos!$J$4:$J$107,MATCH($A223,Partidos!$A$4:$A$107,0))="Grupos",IF(AND($E223=INDEX(Partidos!$F$4:$F$107,MATCH($A223,Partidos!$A$4:$A$107,0)),$F223=INDEX(Partidos!$G$4:$G$107,MATCH($A223,Partidos!$A$4:$A$107,0))),Puntuacion!$B$4,IF(($E223-$F223)=(INDEX(Partidos!$F$4:$F$107,MATCH($A223,Partidos!$A$4:$A$107,0))-INDEX(Partidos!$G$4:$G$107,MATCH($A223,Partidos!$A$4:$A$107,0))),Puntuacion!$B$5,IF(OR(AND($E223&gt;$F223,INDEX(Partidos!$F$4:$F$107,MATCH($A223,Partidos!$A$4:$A$107,0))&gt;INDEX(Partidos!$G$4:$G$107,MATCH($A223,Partidos!$A$4:$A$107,0))),AND($E223=$F223,INDEX(Partidos!$F$4:$F$107,MATCH($A223,Partidos!$A$4:$A$107,0))=INDEX(Partidos!$G$4:$G$107,MATCH($A223,Partidos!$A$4:$A$107,0))),AND($E223&lt;$F223,INDEX(Partidos!$F$4:$F$107,MATCH($A223,Partidos!$A$4:$A$107,0))&lt;INDEX(Partidos!$G$4:$G$107,MATCH($A223,Partidos!$A$4:$A$107,0)))),Puntuacion!$B$6,0))),IF(AND($E223=INDEX(Partidos!$F$4:$F$107,MATCH($A223,Partidos!$A$4:$A$107,0)),$F223=INDEX(Partidos!$G$4:$G$107,MATCH($A223,Partidos!$A$4:$A$107,0))),Puntuacion!$B$9,IF(($E223-$F223)=(INDEX(Partidos!$F$4:$F$107,MATCH($A223,Partidos!$A$4:$A$107,0))-INDEX(Partidos!$G$4:$G$107,MATCH($A223,Partidos!$A$4:$A$107,0))),Puntuacion!$B$10,IF(AND($H223&lt;&gt;"",$H223=INDEX(Partidos!$K$4:$K$107,MATCH($A223,Partidos!$A$4:$A$107,0))),Puntuacion!$B$11,0)))))),"")</f>
        <v/>
      </c>
      <c r="H223" s="19">
        <f>IFERROR(INDEX(Álvaro!H$4:H$107,MATCH($A223,Álvaro!$A$4:$A$107,0)),"")</f>
        <v/>
      </c>
      <c r="I223" s="19">
        <f>IFERROR(INDEX(Partidos!$J$4:$J$107,MATCH($A223,Partidos!$A$4:$A$107,0)),"")</f>
        <v/>
      </c>
      <c r="J223" s="16">
        <f>IF(AND(INDEX(Partidos!$J$4:$J$107,MATCH($A223,Partidos!$A$4:$A$107,0))&lt;&gt;"Grupos",INDEX(Partidos!$H$4:$H$107,MATCH($A223,Partidos!$A$4:$A$107,0))="Finalizado",$H223&lt;&gt;"",$H223=INDEX(Partidos!$K$4:$K$107,MATCH($A223,Partidos!$A$4:$A$107,0))),1,0)</f>
        <v/>
      </c>
    </row>
    <row r="224">
      <c r="A224" s="26" t="n">
        <v>74</v>
      </c>
      <c r="B224" s="19">
        <f>IFERROR(INDEX(Partidos!$D$4:$D$107,MATCH($A224,Partidos!$A$4:$A$107,0)),"")</f>
        <v/>
      </c>
      <c r="C224" s="19">
        <f>IFERROR(INDEX(Partidos!$E$4:$E$107,MATCH($A224,Partidos!$A$4:$A$107,0)),"")</f>
        <v/>
      </c>
      <c r="D224" s="26" t="inlineStr">
        <is>
          <t>Papá</t>
        </is>
      </c>
      <c r="E224" s="19">
        <f>IFERROR(INDEX(Papá!F$4:F$107,MATCH($A224,Papá!$A$4:$A$107,0)),"")</f>
        <v/>
      </c>
      <c r="F224" s="19">
        <f>IFERROR(INDEX(Papá!G$4:G$107,MATCH($A224,Papá!$A$4:$A$107,0)),"")</f>
        <v/>
      </c>
      <c r="G224" s="16">
        <f>IFERROR(IF(INDEX(Partidos!$H$4:$H$107,MATCH($A224,Partidos!$A$4:$A$107,0))&lt;&gt;"Finalizado","",IF(OR(NOT(ISNUMBER($E224)),NOT(ISNUMBER($F224))),"",IF(INDEX(Partidos!$J$4:$J$107,MATCH($A224,Partidos!$A$4:$A$107,0))="Grupos",IF(AND($E224=INDEX(Partidos!$F$4:$F$107,MATCH($A224,Partidos!$A$4:$A$107,0)),$F224=INDEX(Partidos!$G$4:$G$107,MATCH($A224,Partidos!$A$4:$A$107,0))),Puntuacion!$B$4,IF(($E224-$F224)=(INDEX(Partidos!$F$4:$F$107,MATCH($A224,Partidos!$A$4:$A$107,0))-INDEX(Partidos!$G$4:$G$107,MATCH($A224,Partidos!$A$4:$A$107,0))),Puntuacion!$B$5,IF(OR(AND($E224&gt;$F224,INDEX(Partidos!$F$4:$F$107,MATCH($A224,Partidos!$A$4:$A$107,0))&gt;INDEX(Partidos!$G$4:$G$107,MATCH($A224,Partidos!$A$4:$A$107,0))),AND($E224=$F224,INDEX(Partidos!$F$4:$F$107,MATCH($A224,Partidos!$A$4:$A$107,0))=INDEX(Partidos!$G$4:$G$107,MATCH($A224,Partidos!$A$4:$A$107,0))),AND($E224&lt;$F224,INDEX(Partidos!$F$4:$F$107,MATCH($A224,Partidos!$A$4:$A$107,0))&lt;INDEX(Partidos!$G$4:$G$107,MATCH($A224,Partidos!$A$4:$A$107,0)))),Puntuacion!$B$6,0))),IF(AND($E224=INDEX(Partidos!$F$4:$F$107,MATCH($A224,Partidos!$A$4:$A$107,0)),$F224=INDEX(Partidos!$G$4:$G$107,MATCH($A224,Partidos!$A$4:$A$107,0))),Puntuacion!$B$9,IF(($E224-$F224)=(INDEX(Partidos!$F$4:$F$107,MATCH($A224,Partidos!$A$4:$A$107,0))-INDEX(Partidos!$G$4:$G$107,MATCH($A224,Partidos!$A$4:$A$107,0))),Puntuacion!$B$10,IF(AND($H224&lt;&gt;"",$H224=INDEX(Partidos!$K$4:$K$107,MATCH($A224,Partidos!$A$4:$A$107,0))),Puntuacion!$B$11,0)))))),"")</f>
        <v/>
      </c>
      <c r="H224" s="19">
        <f>IFERROR(INDEX(Papá!H$4:H$107,MATCH($A224,Papá!$A$4:$A$107,0)),"")</f>
        <v/>
      </c>
      <c r="I224" s="19">
        <f>IFERROR(INDEX(Partidos!$J$4:$J$107,MATCH($A224,Partidos!$A$4:$A$107,0)),"")</f>
        <v/>
      </c>
      <c r="J224" s="16">
        <f>IF(AND(INDEX(Partidos!$J$4:$J$107,MATCH($A224,Partidos!$A$4:$A$107,0))&lt;&gt;"Grupos",INDEX(Partidos!$H$4:$H$107,MATCH($A224,Partidos!$A$4:$A$107,0))="Finalizado",$H224&lt;&gt;"",$H224=INDEX(Partidos!$K$4:$K$107,MATCH($A224,Partidos!$A$4:$A$107,0))),1,0)</f>
        <v/>
      </c>
    </row>
    <row r="225">
      <c r="A225" s="24" t="n">
        <v>74</v>
      </c>
      <c r="B225" s="19">
        <f>IFERROR(INDEX(Partidos!$D$4:$D$107,MATCH($A225,Partidos!$A$4:$A$107,0)),"")</f>
        <v/>
      </c>
      <c r="C225" s="19">
        <f>IFERROR(INDEX(Partidos!$E$4:$E$107,MATCH($A225,Partidos!$A$4:$A$107,0)),"")</f>
        <v/>
      </c>
      <c r="D225" s="24" t="inlineStr">
        <is>
          <t>Diego</t>
        </is>
      </c>
      <c r="E225" s="19">
        <f>IFERROR(INDEX(Diego!F$4:F$107,MATCH($A225,Diego!$A$4:$A$107,0)),"")</f>
        <v/>
      </c>
      <c r="F225" s="19">
        <f>IFERROR(INDEX(Diego!G$4:G$107,MATCH($A225,Diego!$A$4:$A$107,0)),"")</f>
        <v/>
      </c>
      <c r="G225" s="16">
        <f>IFERROR(IF(INDEX(Partidos!$H$4:$H$107,MATCH($A225,Partidos!$A$4:$A$107,0))&lt;&gt;"Finalizado","",IF(OR(NOT(ISNUMBER($E225)),NOT(ISNUMBER($F225))),"",IF(INDEX(Partidos!$J$4:$J$107,MATCH($A225,Partidos!$A$4:$A$107,0))="Grupos",IF(AND($E225=INDEX(Partidos!$F$4:$F$107,MATCH($A225,Partidos!$A$4:$A$107,0)),$F225=INDEX(Partidos!$G$4:$G$107,MATCH($A225,Partidos!$A$4:$A$107,0))),Puntuacion!$B$4,IF(($E225-$F225)=(INDEX(Partidos!$F$4:$F$107,MATCH($A225,Partidos!$A$4:$A$107,0))-INDEX(Partidos!$G$4:$G$107,MATCH($A225,Partidos!$A$4:$A$107,0))),Puntuacion!$B$5,IF(OR(AND($E225&gt;$F225,INDEX(Partidos!$F$4:$F$107,MATCH($A225,Partidos!$A$4:$A$107,0))&gt;INDEX(Partidos!$G$4:$G$107,MATCH($A225,Partidos!$A$4:$A$107,0))),AND($E225=$F225,INDEX(Partidos!$F$4:$F$107,MATCH($A225,Partidos!$A$4:$A$107,0))=INDEX(Partidos!$G$4:$G$107,MATCH($A225,Partidos!$A$4:$A$107,0))),AND($E225&lt;$F225,INDEX(Partidos!$F$4:$F$107,MATCH($A225,Partidos!$A$4:$A$107,0))&lt;INDEX(Partidos!$G$4:$G$107,MATCH($A225,Partidos!$A$4:$A$107,0)))),Puntuacion!$B$6,0))),IF(AND($E225=INDEX(Partidos!$F$4:$F$107,MATCH($A225,Partidos!$A$4:$A$107,0)),$F225=INDEX(Partidos!$G$4:$G$107,MATCH($A225,Partidos!$A$4:$A$107,0))),Puntuacion!$B$9,IF(($E225-$F225)=(INDEX(Partidos!$F$4:$F$107,MATCH($A225,Partidos!$A$4:$A$107,0))-INDEX(Partidos!$G$4:$G$107,MATCH($A225,Partidos!$A$4:$A$107,0))),Puntuacion!$B$10,IF(AND($H225&lt;&gt;"",$H225=INDEX(Partidos!$K$4:$K$107,MATCH($A225,Partidos!$A$4:$A$107,0))),Puntuacion!$B$11,0)))))),"")</f>
        <v/>
      </c>
      <c r="H225" s="19">
        <f>IFERROR(INDEX(Diego!H$4:H$107,MATCH($A225,Diego!$A$4:$A$107,0)),"")</f>
        <v/>
      </c>
      <c r="I225" s="19">
        <f>IFERROR(INDEX(Partidos!$J$4:$J$107,MATCH($A225,Partidos!$A$4:$A$107,0)),"")</f>
        <v/>
      </c>
      <c r="J225" s="16">
        <f>IF(AND(INDEX(Partidos!$J$4:$J$107,MATCH($A225,Partidos!$A$4:$A$107,0))&lt;&gt;"Grupos",INDEX(Partidos!$H$4:$H$107,MATCH($A225,Partidos!$A$4:$A$107,0))="Finalizado",$H225&lt;&gt;"",$H225=INDEX(Partidos!$K$4:$K$107,MATCH($A225,Partidos!$A$4:$A$107,0))),1,0)</f>
        <v/>
      </c>
    </row>
    <row r="226">
      <c r="A226" s="26" t="n">
        <v>75</v>
      </c>
      <c r="B226" s="19">
        <f>IFERROR(INDEX(Partidos!$D$4:$D$107,MATCH($A226,Partidos!$A$4:$A$107,0)),"")</f>
        <v/>
      </c>
      <c r="C226" s="19">
        <f>IFERROR(INDEX(Partidos!$E$4:$E$107,MATCH($A226,Partidos!$A$4:$A$107,0)),"")</f>
        <v/>
      </c>
      <c r="D226" s="26" t="inlineStr">
        <is>
          <t>Álvaro</t>
        </is>
      </c>
      <c r="E226" s="19">
        <f>IFERROR(INDEX(Álvaro!F$4:F$107,MATCH($A226,Álvaro!$A$4:$A$107,0)),"")</f>
        <v/>
      </c>
      <c r="F226" s="19">
        <f>IFERROR(INDEX(Álvaro!G$4:G$107,MATCH($A226,Álvaro!$A$4:$A$107,0)),"")</f>
        <v/>
      </c>
      <c r="G226" s="16">
        <f>IFERROR(IF(INDEX(Partidos!$H$4:$H$107,MATCH($A226,Partidos!$A$4:$A$107,0))&lt;&gt;"Finalizado","",IF(OR(NOT(ISNUMBER($E226)),NOT(ISNUMBER($F226))),"",IF(INDEX(Partidos!$J$4:$J$107,MATCH($A226,Partidos!$A$4:$A$107,0))="Grupos",IF(AND($E226=INDEX(Partidos!$F$4:$F$107,MATCH($A226,Partidos!$A$4:$A$107,0)),$F226=INDEX(Partidos!$G$4:$G$107,MATCH($A226,Partidos!$A$4:$A$107,0))),Puntuacion!$B$4,IF(($E226-$F226)=(INDEX(Partidos!$F$4:$F$107,MATCH($A226,Partidos!$A$4:$A$107,0))-INDEX(Partidos!$G$4:$G$107,MATCH($A226,Partidos!$A$4:$A$107,0))),Puntuacion!$B$5,IF(OR(AND($E226&gt;$F226,INDEX(Partidos!$F$4:$F$107,MATCH($A226,Partidos!$A$4:$A$107,0))&gt;INDEX(Partidos!$G$4:$G$107,MATCH($A226,Partidos!$A$4:$A$107,0))),AND($E226=$F226,INDEX(Partidos!$F$4:$F$107,MATCH($A226,Partidos!$A$4:$A$107,0))=INDEX(Partidos!$G$4:$G$107,MATCH($A226,Partidos!$A$4:$A$107,0))),AND($E226&lt;$F226,INDEX(Partidos!$F$4:$F$107,MATCH($A226,Partidos!$A$4:$A$107,0))&lt;INDEX(Partidos!$G$4:$G$107,MATCH($A226,Partidos!$A$4:$A$107,0)))),Puntuacion!$B$6,0))),IF(AND($E226=INDEX(Partidos!$F$4:$F$107,MATCH($A226,Partidos!$A$4:$A$107,0)),$F226=INDEX(Partidos!$G$4:$G$107,MATCH($A226,Partidos!$A$4:$A$107,0))),Puntuacion!$B$9,IF(($E226-$F226)=(INDEX(Partidos!$F$4:$F$107,MATCH($A226,Partidos!$A$4:$A$107,0))-INDEX(Partidos!$G$4:$G$107,MATCH($A226,Partidos!$A$4:$A$107,0))),Puntuacion!$B$10,IF(AND($H226&lt;&gt;"",$H226=INDEX(Partidos!$K$4:$K$107,MATCH($A226,Partidos!$A$4:$A$107,0))),Puntuacion!$B$11,0)))))),"")</f>
        <v/>
      </c>
      <c r="H226" s="19">
        <f>IFERROR(INDEX(Álvaro!H$4:H$107,MATCH($A226,Álvaro!$A$4:$A$107,0)),"")</f>
        <v/>
      </c>
      <c r="I226" s="19">
        <f>IFERROR(INDEX(Partidos!$J$4:$J$107,MATCH($A226,Partidos!$A$4:$A$107,0)),"")</f>
        <v/>
      </c>
      <c r="J226" s="16">
        <f>IF(AND(INDEX(Partidos!$J$4:$J$107,MATCH($A226,Partidos!$A$4:$A$107,0))&lt;&gt;"Grupos",INDEX(Partidos!$H$4:$H$107,MATCH($A226,Partidos!$A$4:$A$107,0))="Finalizado",$H226&lt;&gt;"",$H226=INDEX(Partidos!$K$4:$K$107,MATCH($A226,Partidos!$A$4:$A$107,0))),1,0)</f>
        <v/>
      </c>
    </row>
    <row r="227">
      <c r="A227" s="24" t="n">
        <v>75</v>
      </c>
      <c r="B227" s="19">
        <f>IFERROR(INDEX(Partidos!$D$4:$D$107,MATCH($A227,Partidos!$A$4:$A$107,0)),"")</f>
        <v/>
      </c>
      <c r="C227" s="19">
        <f>IFERROR(INDEX(Partidos!$E$4:$E$107,MATCH($A227,Partidos!$A$4:$A$107,0)),"")</f>
        <v/>
      </c>
      <c r="D227" s="24" t="inlineStr">
        <is>
          <t>Papá</t>
        </is>
      </c>
      <c r="E227" s="19">
        <f>IFERROR(INDEX(Papá!F$4:F$107,MATCH($A227,Papá!$A$4:$A$107,0)),"")</f>
        <v/>
      </c>
      <c r="F227" s="19">
        <f>IFERROR(INDEX(Papá!G$4:G$107,MATCH($A227,Papá!$A$4:$A$107,0)),"")</f>
        <v/>
      </c>
      <c r="G227" s="16">
        <f>IFERROR(IF(INDEX(Partidos!$H$4:$H$107,MATCH($A227,Partidos!$A$4:$A$107,0))&lt;&gt;"Finalizado","",IF(OR(NOT(ISNUMBER($E227)),NOT(ISNUMBER($F227))),"",IF(INDEX(Partidos!$J$4:$J$107,MATCH($A227,Partidos!$A$4:$A$107,0))="Grupos",IF(AND($E227=INDEX(Partidos!$F$4:$F$107,MATCH($A227,Partidos!$A$4:$A$107,0)),$F227=INDEX(Partidos!$G$4:$G$107,MATCH($A227,Partidos!$A$4:$A$107,0))),Puntuacion!$B$4,IF(($E227-$F227)=(INDEX(Partidos!$F$4:$F$107,MATCH($A227,Partidos!$A$4:$A$107,0))-INDEX(Partidos!$G$4:$G$107,MATCH($A227,Partidos!$A$4:$A$107,0))),Puntuacion!$B$5,IF(OR(AND($E227&gt;$F227,INDEX(Partidos!$F$4:$F$107,MATCH($A227,Partidos!$A$4:$A$107,0))&gt;INDEX(Partidos!$G$4:$G$107,MATCH($A227,Partidos!$A$4:$A$107,0))),AND($E227=$F227,INDEX(Partidos!$F$4:$F$107,MATCH($A227,Partidos!$A$4:$A$107,0))=INDEX(Partidos!$G$4:$G$107,MATCH($A227,Partidos!$A$4:$A$107,0))),AND($E227&lt;$F227,INDEX(Partidos!$F$4:$F$107,MATCH($A227,Partidos!$A$4:$A$107,0))&lt;INDEX(Partidos!$G$4:$G$107,MATCH($A227,Partidos!$A$4:$A$107,0)))),Puntuacion!$B$6,0))),IF(AND($E227=INDEX(Partidos!$F$4:$F$107,MATCH($A227,Partidos!$A$4:$A$107,0)),$F227=INDEX(Partidos!$G$4:$G$107,MATCH($A227,Partidos!$A$4:$A$107,0))),Puntuacion!$B$9,IF(($E227-$F227)=(INDEX(Partidos!$F$4:$F$107,MATCH($A227,Partidos!$A$4:$A$107,0))-INDEX(Partidos!$G$4:$G$107,MATCH($A227,Partidos!$A$4:$A$107,0))),Puntuacion!$B$10,IF(AND($H227&lt;&gt;"",$H227=INDEX(Partidos!$K$4:$K$107,MATCH($A227,Partidos!$A$4:$A$107,0))),Puntuacion!$B$11,0)))))),"")</f>
        <v/>
      </c>
      <c r="H227" s="19">
        <f>IFERROR(INDEX(Papá!H$4:H$107,MATCH($A227,Papá!$A$4:$A$107,0)),"")</f>
        <v/>
      </c>
      <c r="I227" s="19">
        <f>IFERROR(INDEX(Partidos!$J$4:$J$107,MATCH($A227,Partidos!$A$4:$A$107,0)),"")</f>
        <v/>
      </c>
      <c r="J227" s="16">
        <f>IF(AND(INDEX(Partidos!$J$4:$J$107,MATCH($A227,Partidos!$A$4:$A$107,0))&lt;&gt;"Grupos",INDEX(Partidos!$H$4:$H$107,MATCH($A227,Partidos!$A$4:$A$107,0))="Finalizado",$H227&lt;&gt;"",$H227=INDEX(Partidos!$K$4:$K$107,MATCH($A227,Partidos!$A$4:$A$107,0))),1,0)</f>
        <v/>
      </c>
    </row>
    <row r="228">
      <c r="A228" s="26" t="n">
        <v>75</v>
      </c>
      <c r="B228" s="19">
        <f>IFERROR(INDEX(Partidos!$D$4:$D$107,MATCH($A228,Partidos!$A$4:$A$107,0)),"")</f>
        <v/>
      </c>
      <c r="C228" s="19">
        <f>IFERROR(INDEX(Partidos!$E$4:$E$107,MATCH($A228,Partidos!$A$4:$A$107,0)),"")</f>
        <v/>
      </c>
      <c r="D228" s="26" t="inlineStr">
        <is>
          <t>Diego</t>
        </is>
      </c>
      <c r="E228" s="19">
        <f>IFERROR(INDEX(Diego!F$4:F$107,MATCH($A228,Diego!$A$4:$A$107,0)),"")</f>
        <v/>
      </c>
      <c r="F228" s="19">
        <f>IFERROR(INDEX(Diego!G$4:G$107,MATCH($A228,Diego!$A$4:$A$107,0)),"")</f>
        <v/>
      </c>
      <c r="G228" s="16">
        <f>IFERROR(IF(INDEX(Partidos!$H$4:$H$107,MATCH($A228,Partidos!$A$4:$A$107,0))&lt;&gt;"Finalizado","",IF(OR(NOT(ISNUMBER($E228)),NOT(ISNUMBER($F228))),"",IF(INDEX(Partidos!$J$4:$J$107,MATCH($A228,Partidos!$A$4:$A$107,0))="Grupos",IF(AND($E228=INDEX(Partidos!$F$4:$F$107,MATCH($A228,Partidos!$A$4:$A$107,0)),$F228=INDEX(Partidos!$G$4:$G$107,MATCH($A228,Partidos!$A$4:$A$107,0))),Puntuacion!$B$4,IF(($E228-$F228)=(INDEX(Partidos!$F$4:$F$107,MATCH($A228,Partidos!$A$4:$A$107,0))-INDEX(Partidos!$G$4:$G$107,MATCH($A228,Partidos!$A$4:$A$107,0))),Puntuacion!$B$5,IF(OR(AND($E228&gt;$F228,INDEX(Partidos!$F$4:$F$107,MATCH($A228,Partidos!$A$4:$A$107,0))&gt;INDEX(Partidos!$G$4:$G$107,MATCH($A228,Partidos!$A$4:$A$107,0))),AND($E228=$F228,INDEX(Partidos!$F$4:$F$107,MATCH($A228,Partidos!$A$4:$A$107,0))=INDEX(Partidos!$G$4:$G$107,MATCH($A228,Partidos!$A$4:$A$107,0))),AND($E228&lt;$F228,INDEX(Partidos!$F$4:$F$107,MATCH($A228,Partidos!$A$4:$A$107,0))&lt;INDEX(Partidos!$G$4:$G$107,MATCH($A228,Partidos!$A$4:$A$107,0)))),Puntuacion!$B$6,0))),IF(AND($E228=INDEX(Partidos!$F$4:$F$107,MATCH($A228,Partidos!$A$4:$A$107,0)),$F228=INDEX(Partidos!$G$4:$G$107,MATCH($A228,Partidos!$A$4:$A$107,0))),Puntuacion!$B$9,IF(($E228-$F228)=(INDEX(Partidos!$F$4:$F$107,MATCH($A228,Partidos!$A$4:$A$107,0))-INDEX(Partidos!$G$4:$G$107,MATCH($A228,Partidos!$A$4:$A$107,0))),Puntuacion!$B$10,IF(AND($H228&lt;&gt;"",$H228=INDEX(Partidos!$K$4:$K$107,MATCH($A228,Partidos!$A$4:$A$107,0))),Puntuacion!$B$11,0)))))),"")</f>
        <v/>
      </c>
      <c r="H228" s="19">
        <f>IFERROR(INDEX(Diego!H$4:H$107,MATCH($A228,Diego!$A$4:$A$107,0)),"")</f>
        <v/>
      </c>
      <c r="I228" s="19">
        <f>IFERROR(INDEX(Partidos!$J$4:$J$107,MATCH($A228,Partidos!$A$4:$A$107,0)),"")</f>
        <v/>
      </c>
      <c r="J228" s="16">
        <f>IF(AND(INDEX(Partidos!$J$4:$J$107,MATCH($A228,Partidos!$A$4:$A$107,0))&lt;&gt;"Grupos",INDEX(Partidos!$H$4:$H$107,MATCH($A228,Partidos!$A$4:$A$107,0))="Finalizado",$H228&lt;&gt;"",$H228=INDEX(Partidos!$K$4:$K$107,MATCH($A228,Partidos!$A$4:$A$107,0))),1,0)</f>
        <v/>
      </c>
    </row>
    <row r="229">
      <c r="A229" s="24" t="n">
        <v>76</v>
      </c>
      <c r="B229" s="19">
        <f>IFERROR(INDEX(Partidos!$D$4:$D$107,MATCH($A229,Partidos!$A$4:$A$107,0)),"")</f>
        <v/>
      </c>
      <c r="C229" s="19">
        <f>IFERROR(INDEX(Partidos!$E$4:$E$107,MATCH($A229,Partidos!$A$4:$A$107,0)),"")</f>
        <v/>
      </c>
      <c r="D229" s="24" t="inlineStr">
        <is>
          <t>Álvaro</t>
        </is>
      </c>
      <c r="E229" s="19">
        <f>IFERROR(INDEX(Álvaro!F$4:F$107,MATCH($A229,Álvaro!$A$4:$A$107,0)),"")</f>
        <v/>
      </c>
      <c r="F229" s="19">
        <f>IFERROR(INDEX(Álvaro!G$4:G$107,MATCH($A229,Álvaro!$A$4:$A$107,0)),"")</f>
        <v/>
      </c>
      <c r="G229" s="16">
        <f>IFERROR(IF(INDEX(Partidos!$H$4:$H$107,MATCH($A229,Partidos!$A$4:$A$107,0))&lt;&gt;"Finalizado","",IF(OR(NOT(ISNUMBER($E229)),NOT(ISNUMBER($F229))),"",IF(INDEX(Partidos!$J$4:$J$107,MATCH($A229,Partidos!$A$4:$A$107,0))="Grupos",IF(AND($E229=INDEX(Partidos!$F$4:$F$107,MATCH($A229,Partidos!$A$4:$A$107,0)),$F229=INDEX(Partidos!$G$4:$G$107,MATCH($A229,Partidos!$A$4:$A$107,0))),Puntuacion!$B$4,IF(($E229-$F229)=(INDEX(Partidos!$F$4:$F$107,MATCH($A229,Partidos!$A$4:$A$107,0))-INDEX(Partidos!$G$4:$G$107,MATCH($A229,Partidos!$A$4:$A$107,0))),Puntuacion!$B$5,IF(OR(AND($E229&gt;$F229,INDEX(Partidos!$F$4:$F$107,MATCH($A229,Partidos!$A$4:$A$107,0))&gt;INDEX(Partidos!$G$4:$G$107,MATCH($A229,Partidos!$A$4:$A$107,0))),AND($E229=$F229,INDEX(Partidos!$F$4:$F$107,MATCH($A229,Partidos!$A$4:$A$107,0))=INDEX(Partidos!$G$4:$G$107,MATCH($A229,Partidos!$A$4:$A$107,0))),AND($E229&lt;$F229,INDEX(Partidos!$F$4:$F$107,MATCH($A229,Partidos!$A$4:$A$107,0))&lt;INDEX(Partidos!$G$4:$G$107,MATCH($A229,Partidos!$A$4:$A$107,0)))),Puntuacion!$B$6,0))),IF(AND($E229=INDEX(Partidos!$F$4:$F$107,MATCH($A229,Partidos!$A$4:$A$107,0)),$F229=INDEX(Partidos!$G$4:$G$107,MATCH($A229,Partidos!$A$4:$A$107,0))),Puntuacion!$B$9,IF(($E229-$F229)=(INDEX(Partidos!$F$4:$F$107,MATCH($A229,Partidos!$A$4:$A$107,0))-INDEX(Partidos!$G$4:$G$107,MATCH($A229,Partidos!$A$4:$A$107,0))),Puntuacion!$B$10,IF(AND($H229&lt;&gt;"",$H229=INDEX(Partidos!$K$4:$K$107,MATCH($A229,Partidos!$A$4:$A$107,0))),Puntuacion!$B$11,0)))))),"")</f>
        <v/>
      </c>
      <c r="H229" s="19">
        <f>IFERROR(INDEX(Álvaro!H$4:H$107,MATCH($A229,Álvaro!$A$4:$A$107,0)),"")</f>
        <v/>
      </c>
      <c r="I229" s="19">
        <f>IFERROR(INDEX(Partidos!$J$4:$J$107,MATCH($A229,Partidos!$A$4:$A$107,0)),"")</f>
        <v/>
      </c>
      <c r="J229" s="16">
        <f>IF(AND(INDEX(Partidos!$J$4:$J$107,MATCH($A229,Partidos!$A$4:$A$107,0))&lt;&gt;"Grupos",INDEX(Partidos!$H$4:$H$107,MATCH($A229,Partidos!$A$4:$A$107,0))="Finalizado",$H229&lt;&gt;"",$H229=INDEX(Partidos!$K$4:$K$107,MATCH($A229,Partidos!$A$4:$A$107,0))),1,0)</f>
        <v/>
      </c>
    </row>
    <row r="230">
      <c r="A230" s="26" t="n">
        <v>76</v>
      </c>
      <c r="B230" s="19">
        <f>IFERROR(INDEX(Partidos!$D$4:$D$107,MATCH($A230,Partidos!$A$4:$A$107,0)),"")</f>
        <v/>
      </c>
      <c r="C230" s="19">
        <f>IFERROR(INDEX(Partidos!$E$4:$E$107,MATCH($A230,Partidos!$A$4:$A$107,0)),"")</f>
        <v/>
      </c>
      <c r="D230" s="26" t="inlineStr">
        <is>
          <t>Papá</t>
        </is>
      </c>
      <c r="E230" s="19">
        <f>IFERROR(INDEX(Papá!F$4:F$107,MATCH($A230,Papá!$A$4:$A$107,0)),"")</f>
        <v/>
      </c>
      <c r="F230" s="19">
        <f>IFERROR(INDEX(Papá!G$4:G$107,MATCH($A230,Papá!$A$4:$A$107,0)),"")</f>
        <v/>
      </c>
      <c r="G230" s="16">
        <f>IFERROR(IF(INDEX(Partidos!$H$4:$H$107,MATCH($A230,Partidos!$A$4:$A$107,0))&lt;&gt;"Finalizado","",IF(OR(NOT(ISNUMBER($E230)),NOT(ISNUMBER($F230))),"",IF(INDEX(Partidos!$J$4:$J$107,MATCH($A230,Partidos!$A$4:$A$107,0))="Grupos",IF(AND($E230=INDEX(Partidos!$F$4:$F$107,MATCH($A230,Partidos!$A$4:$A$107,0)),$F230=INDEX(Partidos!$G$4:$G$107,MATCH($A230,Partidos!$A$4:$A$107,0))),Puntuacion!$B$4,IF(($E230-$F230)=(INDEX(Partidos!$F$4:$F$107,MATCH($A230,Partidos!$A$4:$A$107,0))-INDEX(Partidos!$G$4:$G$107,MATCH($A230,Partidos!$A$4:$A$107,0))),Puntuacion!$B$5,IF(OR(AND($E230&gt;$F230,INDEX(Partidos!$F$4:$F$107,MATCH($A230,Partidos!$A$4:$A$107,0))&gt;INDEX(Partidos!$G$4:$G$107,MATCH($A230,Partidos!$A$4:$A$107,0))),AND($E230=$F230,INDEX(Partidos!$F$4:$F$107,MATCH($A230,Partidos!$A$4:$A$107,0))=INDEX(Partidos!$G$4:$G$107,MATCH($A230,Partidos!$A$4:$A$107,0))),AND($E230&lt;$F230,INDEX(Partidos!$F$4:$F$107,MATCH($A230,Partidos!$A$4:$A$107,0))&lt;INDEX(Partidos!$G$4:$G$107,MATCH($A230,Partidos!$A$4:$A$107,0)))),Puntuacion!$B$6,0))),IF(AND($E230=INDEX(Partidos!$F$4:$F$107,MATCH($A230,Partidos!$A$4:$A$107,0)),$F230=INDEX(Partidos!$G$4:$G$107,MATCH($A230,Partidos!$A$4:$A$107,0))),Puntuacion!$B$9,IF(($E230-$F230)=(INDEX(Partidos!$F$4:$F$107,MATCH($A230,Partidos!$A$4:$A$107,0))-INDEX(Partidos!$G$4:$G$107,MATCH($A230,Partidos!$A$4:$A$107,0))),Puntuacion!$B$10,IF(AND($H230&lt;&gt;"",$H230=INDEX(Partidos!$K$4:$K$107,MATCH($A230,Partidos!$A$4:$A$107,0))),Puntuacion!$B$11,0)))))),"")</f>
        <v/>
      </c>
      <c r="H230" s="19">
        <f>IFERROR(INDEX(Papá!H$4:H$107,MATCH($A230,Papá!$A$4:$A$107,0)),"")</f>
        <v/>
      </c>
      <c r="I230" s="19">
        <f>IFERROR(INDEX(Partidos!$J$4:$J$107,MATCH($A230,Partidos!$A$4:$A$107,0)),"")</f>
        <v/>
      </c>
      <c r="J230" s="16">
        <f>IF(AND(INDEX(Partidos!$J$4:$J$107,MATCH($A230,Partidos!$A$4:$A$107,0))&lt;&gt;"Grupos",INDEX(Partidos!$H$4:$H$107,MATCH($A230,Partidos!$A$4:$A$107,0))="Finalizado",$H230&lt;&gt;"",$H230=INDEX(Partidos!$K$4:$K$107,MATCH($A230,Partidos!$A$4:$A$107,0))),1,0)</f>
        <v/>
      </c>
    </row>
    <row r="231">
      <c r="A231" s="24" t="n">
        <v>76</v>
      </c>
      <c r="B231" s="19">
        <f>IFERROR(INDEX(Partidos!$D$4:$D$107,MATCH($A231,Partidos!$A$4:$A$107,0)),"")</f>
        <v/>
      </c>
      <c r="C231" s="19">
        <f>IFERROR(INDEX(Partidos!$E$4:$E$107,MATCH($A231,Partidos!$A$4:$A$107,0)),"")</f>
        <v/>
      </c>
      <c r="D231" s="24" t="inlineStr">
        <is>
          <t>Diego</t>
        </is>
      </c>
      <c r="E231" s="19">
        <f>IFERROR(INDEX(Diego!F$4:F$107,MATCH($A231,Diego!$A$4:$A$107,0)),"")</f>
        <v/>
      </c>
      <c r="F231" s="19">
        <f>IFERROR(INDEX(Diego!G$4:G$107,MATCH($A231,Diego!$A$4:$A$107,0)),"")</f>
        <v/>
      </c>
      <c r="G231" s="16">
        <f>IFERROR(IF(INDEX(Partidos!$H$4:$H$107,MATCH($A231,Partidos!$A$4:$A$107,0))&lt;&gt;"Finalizado","",IF(OR(NOT(ISNUMBER($E231)),NOT(ISNUMBER($F231))),"",IF(INDEX(Partidos!$J$4:$J$107,MATCH($A231,Partidos!$A$4:$A$107,0))="Grupos",IF(AND($E231=INDEX(Partidos!$F$4:$F$107,MATCH($A231,Partidos!$A$4:$A$107,0)),$F231=INDEX(Partidos!$G$4:$G$107,MATCH($A231,Partidos!$A$4:$A$107,0))),Puntuacion!$B$4,IF(($E231-$F231)=(INDEX(Partidos!$F$4:$F$107,MATCH($A231,Partidos!$A$4:$A$107,0))-INDEX(Partidos!$G$4:$G$107,MATCH($A231,Partidos!$A$4:$A$107,0))),Puntuacion!$B$5,IF(OR(AND($E231&gt;$F231,INDEX(Partidos!$F$4:$F$107,MATCH($A231,Partidos!$A$4:$A$107,0))&gt;INDEX(Partidos!$G$4:$G$107,MATCH($A231,Partidos!$A$4:$A$107,0))),AND($E231=$F231,INDEX(Partidos!$F$4:$F$107,MATCH($A231,Partidos!$A$4:$A$107,0))=INDEX(Partidos!$G$4:$G$107,MATCH($A231,Partidos!$A$4:$A$107,0))),AND($E231&lt;$F231,INDEX(Partidos!$F$4:$F$107,MATCH($A231,Partidos!$A$4:$A$107,0))&lt;INDEX(Partidos!$G$4:$G$107,MATCH($A231,Partidos!$A$4:$A$107,0)))),Puntuacion!$B$6,0))),IF(AND($E231=INDEX(Partidos!$F$4:$F$107,MATCH($A231,Partidos!$A$4:$A$107,0)),$F231=INDEX(Partidos!$G$4:$G$107,MATCH($A231,Partidos!$A$4:$A$107,0))),Puntuacion!$B$9,IF(($E231-$F231)=(INDEX(Partidos!$F$4:$F$107,MATCH($A231,Partidos!$A$4:$A$107,0))-INDEX(Partidos!$G$4:$G$107,MATCH($A231,Partidos!$A$4:$A$107,0))),Puntuacion!$B$10,IF(AND($H231&lt;&gt;"",$H231=INDEX(Partidos!$K$4:$K$107,MATCH($A231,Partidos!$A$4:$A$107,0))),Puntuacion!$B$11,0)))))),"")</f>
        <v/>
      </c>
      <c r="H231" s="19">
        <f>IFERROR(INDEX(Diego!H$4:H$107,MATCH($A231,Diego!$A$4:$A$107,0)),"")</f>
        <v/>
      </c>
      <c r="I231" s="19">
        <f>IFERROR(INDEX(Partidos!$J$4:$J$107,MATCH($A231,Partidos!$A$4:$A$107,0)),"")</f>
        <v/>
      </c>
      <c r="J231" s="16">
        <f>IF(AND(INDEX(Partidos!$J$4:$J$107,MATCH($A231,Partidos!$A$4:$A$107,0))&lt;&gt;"Grupos",INDEX(Partidos!$H$4:$H$107,MATCH($A231,Partidos!$A$4:$A$107,0))="Finalizado",$H231&lt;&gt;"",$H231=INDEX(Partidos!$K$4:$K$107,MATCH($A231,Partidos!$A$4:$A$107,0))),1,0)</f>
        <v/>
      </c>
    </row>
    <row r="232">
      <c r="A232" s="26" t="n">
        <v>77</v>
      </c>
      <c r="B232" s="19">
        <f>IFERROR(INDEX(Partidos!$D$4:$D$107,MATCH($A232,Partidos!$A$4:$A$107,0)),"")</f>
        <v/>
      </c>
      <c r="C232" s="19">
        <f>IFERROR(INDEX(Partidos!$E$4:$E$107,MATCH($A232,Partidos!$A$4:$A$107,0)),"")</f>
        <v/>
      </c>
      <c r="D232" s="26" t="inlineStr">
        <is>
          <t>Álvaro</t>
        </is>
      </c>
      <c r="E232" s="19">
        <f>IFERROR(INDEX(Álvaro!F$4:F$107,MATCH($A232,Álvaro!$A$4:$A$107,0)),"")</f>
        <v/>
      </c>
      <c r="F232" s="19">
        <f>IFERROR(INDEX(Álvaro!G$4:G$107,MATCH($A232,Álvaro!$A$4:$A$107,0)),"")</f>
        <v/>
      </c>
      <c r="G232" s="16">
        <f>IFERROR(IF(INDEX(Partidos!$H$4:$H$107,MATCH($A232,Partidos!$A$4:$A$107,0))&lt;&gt;"Finalizado","",IF(OR(NOT(ISNUMBER($E232)),NOT(ISNUMBER($F232))),"",IF(INDEX(Partidos!$J$4:$J$107,MATCH($A232,Partidos!$A$4:$A$107,0))="Grupos",IF(AND($E232=INDEX(Partidos!$F$4:$F$107,MATCH($A232,Partidos!$A$4:$A$107,0)),$F232=INDEX(Partidos!$G$4:$G$107,MATCH($A232,Partidos!$A$4:$A$107,0))),Puntuacion!$B$4,IF(($E232-$F232)=(INDEX(Partidos!$F$4:$F$107,MATCH($A232,Partidos!$A$4:$A$107,0))-INDEX(Partidos!$G$4:$G$107,MATCH($A232,Partidos!$A$4:$A$107,0))),Puntuacion!$B$5,IF(OR(AND($E232&gt;$F232,INDEX(Partidos!$F$4:$F$107,MATCH($A232,Partidos!$A$4:$A$107,0))&gt;INDEX(Partidos!$G$4:$G$107,MATCH($A232,Partidos!$A$4:$A$107,0))),AND($E232=$F232,INDEX(Partidos!$F$4:$F$107,MATCH($A232,Partidos!$A$4:$A$107,0))=INDEX(Partidos!$G$4:$G$107,MATCH($A232,Partidos!$A$4:$A$107,0))),AND($E232&lt;$F232,INDEX(Partidos!$F$4:$F$107,MATCH($A232,Partidos!$A$4:$A$107,0))&lt;INDEX(Partidos!$G$4:$G$107,MATCH($A232,Partidos!$A$4:$A$107,0)))),Puntuacion!$B$6,0))),IF(AND($E232=INDEX(Partidos!$F$4:$F$107,MATCH($A232,Partidos!$A$4:$A$107,0)),$F232=INDEX(Partidos!$G$4:$G$107,MATCH($A232,Partidos!$A$4:$A$107,0))),Puntuacion!$B$9,IF(($E232-$F232)=(INDEX(Partidos!$F$4:$F$107,MATCH($A232,Partidos!$A$4:$A$107,0))-INDEX(Partidos!$G$4:$G$107,MATCH($A232,Partidos!$A$4:$A$107,0))),Puntuacion!$B$10,IF(AND($H232&lt;&gt;"",$H232=INDEX(Partidos!$K$4:$K$107,MATCH($A232,Partidos!$A$4:$A$107,0))),Puntuacion!$B$11,0)))))),"")</f>
        <v/>
      </c>
      <c r="H232" s="19">
        <f>IFERROR(INDEX(Álvaro!H$4:H$107,MATCH($A232,Álvaro!$A$4:$A$107,0)),"")</f>
        <v/>
      </c>
      <c r="I232" s="19">
        <f>IFERROR(INDEX(Partidos!$J$4:$J$107,MATCH($A232,Partidos!$A$4:$A$107,0)),"")</f>
        <v/>
      </c>
      <c r="J232" s="16">
        <f>IF(AND(INDEX(Partidos!$J$4:$J$107,MATCH($A232,Partidos!$A$4:$A$107,0))&lt;&gt;"Grupos",INDEX(Partidos!$H$4:$H$107,MATCH($A232,Partidos!$A$4:$A$107,0))="Finalizado",$H232&lt;&gt;"",$H232=INDEX(Partidos!$K$4:$K$107,MATCH($A232,Partidos!$A$4:$A$107,0))),1,0)</f>
        <v/>
      </c>
    </row>
    <row r="233">
      <c r="A233" s="24" t="n">
        <v>77</v>
      </c>
      <c r="B233" s="19">
        <f>IFERROR(INDEX(Partidos!$D$4:$D$107,MATCH($A233,Partidos!$A$4:$A$107,0)),"")</f>
        <v/>
      </c>
      <c r="C233" s="19">
        <f>IFERROR(INDEX(Partidos!$E$4:$E$107,MATCH($A233,Partidos!$A$4:$A$107,0)),"")</f>
        <v/>
      </c>
      <c r="D233" s="24" t="inlineStr">
        <is>
          <t>Papá</t>
        </is>
      </c>
      <c r="E233" s="19">
        <f>IFERROR(INDEX(Papá!F$4:F$107,MATCH($A233,Papá!$A$4:$A$107,0)),"")</f>
        <v/>
      </c>
      <c r="F233" s="19">
        <f>IFERROR(INDEX(Papá!G$4:G$107,MATCH($A233,Papá!$A$4:$A$107,0)),"")</f>
        <v/>
      </c>
      <c r="G233" s="16">
        <f>IFERROR(IF(INDEX(Partidos!$H$4:$H$107,MATCH($A233,Partidos!$A$4:$A$107,0))&lt;&gt;"Finalizado","",IF(OR(NOT(ISNUMBER($E233)),NOT(ISNUMBER($F233))),"",IF(INDEX(Partidos!$J$4:$J$107,MATCH($A233,Partidos!$A$4:$A$107,0))="Grupos",IF(AND($E233=INDEX(Partidos!$F$4:$F$107,MATCH($A233,Partidos!$A$4:$A$107,0)),$F233=INDEX(Partidos!$G$4:$G$107,MATCH($A233,Partidos!$A$4:$A$107,0))),Puntuacion!$B$4,IF(($E233-$F233)=(INDEX(Partidos!$F$4:$F$107,MATCH($A233,Partidos!$A$4:$A$107,0))-INDEX(Partidos!$G$4:$G$107,MATCH($A233,Partidos!$A$4:$A$107,0))),Puntuacion!$B$5,IF(OR(AND($E233&gt;$F233,INDEX(Partidos!$F$4:$F$107,MATCH($A233,Partidos!$A$4:$A$107,0))&gt;INDEX(Partidos!$G$4:$G$107,MATCH($A233,Partidos!$A$4:$A$107,0))),AND($E233=$F233,INDEX(Partidos!$F$4:$F$107,MATCH($A233,Partidos!$A$4:$A$107,0))=INDEX(Partidos!$G$4:$G$107,MATCH($A233,Partidos!$A$4:$A$107,0))),AND($E233&lt;$F233,INDEX(Partidos!$F$4:$F$107,MATCH($A233,Partidos!$A$4:$A$107,0))&lt;INDEX(Partidos!$G$4:$G$107,MATCH($A233,Partidos!$A$4:$A$107,0)))),Puntuacion!$B$6,0))),IF(AND($E233=INDEX(Partidos!$F$4:$F$107,MATCH($A233,Partidos!$A$4:$A$107,0)),$F233=INDEX(Partidos!$G$4:$G$107,MATCH($A233,Partidos!$A$4:$A$107,0))),Puntuacion!$B$9,IF(($E233-$F233)=(INDEX(Partidos!$F$4:$F$107,MATCH($A233,Partidos!$A$4:$A$107,0))-INDEX(Partidos!$G$4:$G$107,MATCH($A233,Partidos!$A$4:$A$107,0))),Puntuacion!$B$10,IF(AND($H233&lt;&gt;"",$H233=INDEX(Partidos!$K$4:$K$107,MATCH($A233,Partidos!$A$4:$A$107,0))),Puntuacion!$B$11,0)))))),"")</f>
        <v/>
      </c>
      <c r="H233" s="19">
        <f>IFERROR(INDEX(Papá!H$4:H$107,MATCH($A233,Papá!$A$4:$A$107,0)),"")</f>
        <v/>
      </c>
      <c r="I233" s="19">
        <f>IFERROR(INDEX(Partidos!$J$4:$J$107,MATCH($A233,Partidos!$A$4:$A$107,0)),"")</f>
        <v/>
      </c>
      <c r="J233" s="16">
        <f>IF(AND(INDEX(Partidos!$J$4:$J$107,MATCH($A233,Partidos!$A$4:$A$107,0))&lt;&gt;"Grupos",INDEX(Partidos!$H$4:$H$107,MATCH($A233,Partidos!$A$4:$A$107,0))="Finalizado",$H233&lt;&gt;"",$H233=INDEX(Partidos!$K$4:$K$107,MATCH($A233,Partidos!$A$4:$A$107,0))),1,0)</f>
        <v/>
      </c>
    </row>
    <row r="234">
      <c r="A234" s="26" t="n">
        <v>77</v>
      </c>
      <c r="B234" s="19">
        <f>IFERROR(INDEX(Partidos!$D$4:$D$107,MATCH($A234,Partidos!$A$4:$A$107,0)),"")</f>
        <v/>
      </c>
      <c r="C234" s="19">
        <f>IFERROR(INDEX(Partidos!$E$4:$E$107,MATCH($A234,Partidos!$A$4:$A$107,0)),"")</f>
        <v/>
      </c>
      <c r="D234" s="26" t="inlineStr">
        <is>
          <t>Diego</t>
        </is>
      </c>
      <c r="E234" s="19">
        <f>IFERROR(INDEX(Diego!F$4:F$107,MATCH($A234,Diego!$A$4:$A$107,0)),"")</f>
        <v/>
      </c>
      <c r="F234" s="19">
        <f>IFERROR(INDEX(Diego!G$4:G$107,MATCH($A234,Diego!$A$4:$A$107,0)),"")</f>
        <v/>
      </c>
      <c r="G234" s="16">
        <f>IFERROR(IF(INDEX(Partidos!$H$4:$H$107,MATCH($A234,Partidos!$A$4:$A$107,0))&lt;&gt;"Finalizado","",IF(OR(NOT(ISNUMBER($E234)),NOT(ISNUMBER($F234))),"",IF(INDEX(Partidos!$J$4:$J$107,MATCH($A234,Partidos!$A$4:$A$107,0))="Grupos",IF(AND($E234=INDEX(Partidos!$F$4:$F$107,MATCH($A234,Partidos!$A$4:$A$107,0)),$F234=INDEX(Partidos!$G$4:$G$107,MATCH($A234,Partidos!$A$4:$A$107,0))),Puntuacion!$B$4,IF(($E234-$F234)=(INDEX(Partidos!$F$4:$F$107,MATCH($A234,Partidos!$A$4:$A$107,0))-INDEX(Partidos!$G$4:$G$107,MATCH($A234,Partidos!$A$4:$A$107,0))),Puntuacion!$B$5,IF(OR(AND($E234&gt;$F234,INDEX(Partidos!$F$4:$F$107,MATCH($A234,Partidos!$A$4:$A$107,0))&gt;INDEX(Partidos!$G$4:$G$107,MATCH($A234,Partidos!$A$4:$A$107,0))),AND($E234=$F234,INDEX(Partidos!$F$4:$F$107,MATCH($A234,Partidos!$A$4:$A$107,0))=INDEX(Partidos!$G$4:$G$107,MATCH($A234,Partidos!$A$4:$A$107,0))),AND($E234&lt;$F234,INDEX(Partidos!$F$4:$F$107,MATCH($A234,Partidos!$A$4:$A$107,0))&lt;INDEX(Partidos!$G$4:$G$107,MATCH($A234,Partidos!$A$4:$A$107,0)))),Puntuacion!$B$6,0))),IF(AND($E234=INDEX(Partidos!$F$4:$F$107,MATCH($A234,Partidos!$A$4:$A$107,0)),$F234=INDEX(Partidos!$G$4:$G$107,MATCH($A234,Partidos!$A$4:$A$107,0))),Puntuacion!$B$9,IF(($E234-$F234)=(INDEX(Partidos!$F$4:$F$107,MATCH($A234,Partidos!$A$4:$A$107,0))-INDEX(Partidos!$G$4:$G$107,MATCH($A234,Partidos!$A$4:$A$107,0))),Puntuacion!$B$10,IF(AND($H234&lt;&gt;"",$H234=INDEX(Partidos!$K$4:$K$107,MATCH($A234,Partidos!$A$4:$A$107,0))),Puntuacion!$B$11,0)))))),"")</f>
        <v/>
      </c>
      <c r="H234" s="19">
        <f>IFERROR(INDEX(Diego!H$4:H$107,MATCH($A234,Diego!$A$4:$A$107,0)),"")</f>
        <v/>
      </c>
      <c r="I234" s="19">
        <f>IFERROR(INDEX(Partidos!$J$4:$J$107,MATCH($A234,Partidos!$A$4:$A$107,0)),"")</f>
        <v/>
      </c>
      <c r="J234" s="16">
        <f>IF(AND(INDEX(Partidos!$J$4:$J$107,MATCH($A234,Partidos!$A$4:$A$107,0))&lt;&gt;"Grupos",INDEX(Partidos!$H$4:$H$107,MATCH($A234,Partidos!$A$4:$A$107,0))="Finalizado",$H234&lt;&gt;"",$H234=INDEX(Partidos!$K$4:$K$107,MATCH($A234,Partidos!$A$4:$A$107,0))),1,0)</f>
        <v/>
      </c>
    </row>
    <row r="235">
      <c r="A235" s="24" t="n">
        <v>78</v>
      </c>
      <c r="B235" s="19">
        <f>IFERROR(INDEX(Partidos!$D$4:$D$107,MATCH($A235,Partidos!$A$4:$A$107,0)),"")</f>
        <v/>
      </c>
      <c r="C235" s="19">
        <f>IFERROR(INDEX(Partidos!$E$4:$E$107,MATCH($A235,Partidos!$A$4:$A$107,0)),"")</f>
        <v/>
      </c>
      <c r="D235" s="24" t="inlineStr">
        <is>
          <t>Álvaro</t>
        </is>
      </c>
      <c r="E235" s="19">
        <f>IFERROR(INDEX(Álvaro!F$4:F$107,MATCH($A235,Álvaro!$A$4:$A$107,0)),"")</f>
        <v/>
      </c>
      <c r="F235" s="19">
        <f>IFERROR(INDEX(Álvaro!G$4:G$107,MATCH($A235,Álvaro!$A$4:$A$107,0)),"")</f>
        <v/>
      </c>
      <c r="G235" s="16">
        <f>IFERROR(IF(INDEX(Partidos!$H$4:$H$107,MATCH($A235,Partidos!$A$4:$A$107,0))&lt;&gt;"Finalizado","",IF(OR(NOT(ISNUMBER($E235)),NOT(ISNUMBER($F235))),"",IF(INDEX(Partidos!$J$4:$J$107,MATCH($A235,Partidos!$A$4:$A$107,0))="Grupos",IF(AND($E235=INDEX(Partidos!$F$4:$F$107,MATCH($A235,Partidos!$A$4:$A$107,0)),$F235=INDEX(Partidos!$G$4:$G$107,MATCH($A235,Partidos!$A$4:$A$107,0))),Puntuacion!$B$4,IF(($E235-$F235)=(INDEX(Partidos!$F$4:$F$107,MATCH($A235,Partidos!$A$4:$A$107,0))-INDEX(Partidos!$G$4:$G$107,MATCH($A235,Partidos!$A$4:$A$107,0))),Puntuacion!$B$5,IF(OR(AND($E235&gt;$F235,INDEX(Partidos!$F$4:$F$107,MATCH($A235,Partidos!$A$4:$A$107,0))&gt;INDEX(Partidos!$G$4:$G$107,MATCH($A235,Partidos!$A$4:$A$107,0))),AND($E235=$F235,INDEX(Partidos!$F$4:$F$107,MATCH($A235,Partidos!$A$4:$A$107,0))=INDEX(Partidos!$G$4:$G$107,MATCH($A235,Partidos!$A$4:$A$107,0))),AND($E235&lt;$F235,INDEX(Partidos!$F$4:$F$107,MATCH($A235,Partidos!$A$4:$A$107,0))&lt;INDEX(Partidos!$G$4:$G$107,MATCH($A235,Partidos!$A$4:$A$107,0)))),Puntuacion!$B$6,0))),IF(AND($E235=INDEX(Partidos!$F$4:$F$107,MATCH($A235,Partidos!$A$4:$A$107,0)),$F235=INDEX(Partidos!$G$4:$G$107,MATCH($A235,Partidos!$A$4:$A$107,0))),Puntuacion!$B$9,IF(($E235-$F235)=(INDEX(Partidos!$F$4:$F$107,MATCH($A235,Partidos!$A$4:$A$107,0))-INDEX(Partidos!$G$4:$G$107,MATCH($A235,Partidos!$A$4:$A$107,0))),Puntuacion!$B$10,IF(AND($H235&lt;&gt;"",$H235=INDEX(Partidos!$K$4:$K$107,MATCH($A235,Partidos!$A$4:$A$107,0))),Puntuacion!$B$11,0)))))),"")</f>
        <v/>
      </c>
      <c r="H235" s="19">
        <f>IFERROR(INDEX(Álvaro!H$4:H$107,MATCH($A235,Álvaro!$A$4:$A$107,0)),"")</f>
        <v/>
      </c>
      <c r="I235" s="19">
        <f>IFERROR(INDEX(Partidos!$J$4:$J$107,MATCH($A235,Partidos!$A$4:$A$107,0)),"")</f>
        <v/>
      </c>
      <c r="J235" s="16">
        <f>IF(AND(INDEX(Partidos!$J$4:$J$107,MATCH($A235,Partidos!$A$4:$A$107,0))&lt;&gt;"Grupos",INDEX(Partidos!$H$4:$H$107,MATCH($A235,Partidos!$A$4:$A$107,0))="Finalizado",$H235&lt;&gt;"",$H235=INDEX(Partidos!$K$4:$K$107,MATCH($A235,Partidos!$A$4:$A$107,0))),1,0)</f>
        <v/>
      </c>
    </row>
    <row r="236">
      <c r="A236" s="26" t="n">
        <v>78</v>
      </c>
      <c r="B236" s="19">
        <f>IFERROR(INDEX(Partidos!$D$4:$D$107,MATCH($A236,Partidos!$A$4:$A$107,0)),"")</f>
        <v/>
      </c>
      <c r="C236" s="19">
        <f>IFERROR(INDEX(Partidos!$E$4:$E$107,MATCH($A236,Partidos!$A$4:$A$107,0)),"")</f>
        <v/>
      </c>
      <c r="D236" s="26" t="inlineStr">
        <is>
          <t>Papá</t>
        </is>
      </c>
      <c r="E236" s="19">
        <f>IFERROR(INDEX(Papá!F$4:F$107,MATCH($A236,Papá!$A$4:$A$107,0)),"")</f>
        <v/>
      </c>
      <c r="F236" s="19">
        <f>IFERROR(INDEX(Papá!G$4:G$107,MATCH($A236,Papá!$A$4:$A$107,0)),"")</f>
        <v/>
      </c>
      <c r="G236" s="16">
        <f>IFERROR(IF(INDEX(Partidos!$H$4:$H$107,MATCH($A236,Partidos!$A$4:$A$107,0))&lt;&gt;"Finalizado","",IF(OR(NOT(ISNUMBER($E236)),NOT(ISNUMBER($F236))),"",IF(INDEX(Partidos!$J$4:$J$107,MATCH($A236,Partidos!$A$4:$A$107,0))="Grupos",IF(AND($E236=INDEX(Partidos!$F$4:$F$107,MATCH($A236,Partidos!$A$4:$A$107,0)),$F236=INDEX(Partidos!$G$4:$G$107,MATCH($A236,Partidos!$A$4:$A$107,0))),Puntuacion!$B$4,IF(($E236-$F236)=(INDEX(Partidos!$F$4:$F$107,MATCH($A236,Partidos!$A$4:$A$107,0))-INDEX(Partidos!$G$4:$G$107,MATCH($A236,Partidos!$A$4:$A$107,0))),Puntuacion!$B$5,IF(OR(AND($E236&gt;$F236,INDEX(Partidos!$F$4:$F$107,MATCH($A236,Partidos!$A$4:$A$107,0))&gt;INDEX(Partidos!$G$4:$G$107,MATCH($A236,Partidos!$A$4:$A$107,0))),AND($E236=$F236,INDEX(Partidos!$F$4:$F$107,MATCH($A236,Partidos!$A$4:$A$107,0))=INDEX(Partidos!$G$4:$G$107,MATCH($A236,Partidos!$A$4:$A$107,0))),AND($E236&lt;$F236,INDEX(Partidos!$F$4:$F$107,MATCH($A236,Partidos!$A$4:$A$107,0))&lt;INDEX(Partidos!$G$4:$G$107,MATCH($A236,Partidos!$A$4:$A$107,0)))),Puntuacion!$B$6,0))),IF(AND($E236=INDEX(Partidos!$F$4:$F$107,MATCH($A236,Partidos!$A$4:$A$107,0)),$F236=INDEX(Partidos!$G$4:$G$107,MATCH($A236,Partidos!$A$4:$A$107,0))),Puntuacion!$B$9,IF(($E236-$F236)=(INDEX(Partidos!$F$4:$F$107,MATCH($A236,Partidos!$A$4:$A$107,0))-INDEX(Partidos!$G$4:$G$107,MATCH($A236,Partidos!$A$4:$A$107,0))),Puntuacion!$B$10,IF(AND($H236&lt;&gt;"",$H236=INDEX(Partidos!$K$4:$K$107,MATCH($A236,Partidos!$A$4:$A$107,0))),Puntuacion!$B$11,0)))))),"")</f>
        <v/>
      </c>
      <c r="H236" s="19">
        <f>IFERROR(INDEX(Papá!H$4:H$107,MATCH($A236,Papá!$A$4:$A$107,0)),"")</f>
        <v/>
      </c>
      <c r="I236" s="19">
        <f>IFERROR(INDEX(Partidos!$J$4:$J$107,MATCH($A236,Partidos!$A$4:$A$107,0)),"")</f>
        <v/>
      </c>
      <c r="J236" s="16">
        <f>IF(AND(INDEX(Partidos!$J$4:$J$107,MATCH($A236,Partidos!$A$4:$A$107,0))&lt;&gt;"Grupos",INDEX(Partidos!$H$4:$H$107,MATCH($A236,Partidos!$A$4:$A$107,0))="Finalizado",$H236&lt;&gt;"",$H236=INDEX(Partidos!$K$4:$K$107,MATCH($A236,Partidos!$A$4:$A$107,0))),1,0)</f>
        <v/>
      </c>
    </row>
    <row r="237">
      <c r="A237" s="24" t="n">
        <v>78</v>
      </c>
      <c r="B237" s="19">
        <f>IFERROR(INDEX(Partidos!$D$4:$D$107,MATCH($A237,Partidos!$A$4:$A$107,0)),"")</f>
        <v/>
      </c>
      <c r="C237" s="19">
        <f>IFERROR(INDEX(Partidos!$E$4:$E$107,MATCH($A237,Partidos!$A$4:$A$107,0)),"")</f>
        <v/>
      </c>
      <c r="D237" s="24" t="inlineStr">
        <is>
          <t>Diego</t>
        </is>
      </c>
      <c r="E237" s="19">
        <f>IFERROR(INDEX(Diego!F$4:F$107,MATCH($A237,Diego!$A$4:$A$107,0)),"")</f>
        <v/>
      </c>
      <c r="F237" s="19">
        <f>IFERROR(INDEX(Diego!G$4:G$107,MATCH($A237,Diego!$A$4:$A$107,0)),"")</f>
        <v/>
      </c>
      <c r="G237" s="16">
        <f>IFERROR(IF(INDEX(Partidos!$H$4:$H$107,MATCH($A237,Partidos!$A$4:$A$107,0))&lt;&gt;"Finalizado","",IF(OR(NOT(ISNUMBER($E237)),NOT(ISNUMBER($F237))),"",IF(INDEX(Partidos!$J$4:$J$107,MATCH($A237,Partidos!$A$4:$A$107,0))="Grupos",IF(AND($E237=INDEX(Partidos!$F$4:$F$107,MATCH($A237,Partidos!$A$4:$A$107,0)),$F237=INDEX(Partidos!$G$4:$G$107,MATCH($A237,Partidos!$A$4:$A$107,0))),Puntuacion!$B$4,IF(($E237-$F237)=(INDEX(Partidos!$F$4:$F$107,MATCH($A237,Partidos!$A$4:$A$107,0))-INDEX(Partidos!$G$4:$G$107,MATCH($A237,Partidos!$A$4:$A$107,0))),Puntuacion!$B$5,IF(OR(AND($E237&gt;$F237,INDEX(Partidos!$F$4:$F$107,MATCH($A237,Partidos!$A$4:$A$107,0))&gt;INDEX(Partidos!$G$4:$G$107,MATCH($A237,Partidos!$A$4:$A$107,0))),AND($E237=$F237,INDEX(Partidos!$F$4:$F$107,MATCH($A237,Partidos!$A$4:$A$107,0))=INDEX(Partidos!$G$4:$G$107,MATCH($A237,Partidos!$A$4:$A$107,0))),AND($E237&lt;$F237,INDEX(Partidos!$F$4:$F$107,MATCH($A237,Partidos!$A$4:$A$107,0))&lt;INDEX(Partidos!$G$4:$G$107,MATCH($A237,Partidos!$A$4:$A$107,0)))),Puntuacion!$B$6,0))),IF(AND($E237=INDEX(Partidos!$F$4:$F$107,MATCH($A237,Partidos!$A$4:$A$107,0)),$F237=INDEX(Partidos!$G$4:$G$107,MATCH($A237,Partidos!$A$4:$A$107,0))),Puntuacion!$B$9,IF(($E237-$F237)=(INDEX(Partidos!$F$4:$F$107,MATCH($A237,Partidos!$A$4:$A$107,0))-INDEX(Partidos!$G$4:$G$107,MATCH($A237,Partidos!$A$4:$A$107,0))),Puntuacion!$B$10,IF(AND($H237&lt;&gt;"",$H237=INDEX(Partidos!$K$4:$K$107,MATCH($A237,Partidos!$A$4:$A$107,0))),Puntuacion!$B$11,0)))))),"")</f>
        <v/>
      </c>
      <c r="H237" s="19">
        <f>IFERROR(INDEX(Diego!H$4:H$107,MATCH($A237,Diego!$A$4:$A$107,0)),"")</f>
        <v/>
      </c>
      <c r="I237" s="19">
        <f>IFERROR(INDEX(Partidos!$J$4:$J$107,MATCH($A237,Partidos!$A$4:$A$107,0)),"")</f>
        <v/>
      </c>
      <c r="J237" s="16">
        <f>IF(AND(INDEX(Partidos!$J$4:$J$107,MATCH($A237,Partidos!$A$4:$A$107,0))&lt;&gt;"Grupos",INDEX(Partidos!$H$4:$H$107,MATCH($A237,Partidos!$A$4:$A$107,0))="Finalizado",$H237&lt;&gt;"",$H237=INDEX(Partidos!$K$4:$K$107,MATCH($A237,Partidos!$A$4:$A$107,0))),1,0)</f>
        <v/>
      </c>
    </row>
    <row r="238">
      <c r="A238" s="26" t="n">
        <v>79</v>
      </c>
      <c r="B238" s="19">
        <f>IFERROR(INDEX(Partidos!$D$4:$D$107,MATCH($A238,Partidos!$A$4:$A$107,0)),"")</f>
        <v/>
      </c>
      <c r="C238" s="19">
        <f>IFERROR(INDEX(Partidos!$E$4:$E$107,MATCH($A238,Partidos!$A$4:$A$107,0)),"")</f>
        <v/>
      </c>
      <c r="D238" s="26" t="inlineStr">
        <is>
          <t>Álvaro</t>
        </is>
      </c>
      <c r="E238" s="19">
        <f>IFERROR(INDEX(Álvaro!F$4:F$107,MATCH($A238,Álvaro!$A$4:$A$107,0)),"")</f>
        <v/>
      </c>
      <c r="F238" s="19">
        <f>IFERROR(INDEX(Álvaro!G$4:G$107,MATCH($A238,Álvaro!$A$4:$A$107,0)),"")</f>
        <v/>
      </c>
      <c r="G238" s="16">
        <f>IFERROR(IF(INDEX(Partidos!$H$4:$H$107,MATCH($A238,Partidos!$A$4:$A$107,0))&lt;&gt;"Finalizado","",IF(OR(NOT(ISNUMBER($E238)),NOT(ISNUMBER($F238))),"",IF(INDEX(Partidos!$J$4:$J$107,MATCH($A238,Partidos!$A$4:$A$107,0))="Grupos",IF(AND($E238=INDEX(Partidos!$F$4:$F$107,MATCH($A238,Partidos!$A$4:$A$107,0)),$F238=INDEX(Partidos!$G$4:$G$107,MATCH($A238,Partidos!$A$4:$A$107,0))),Puntuacion!$B$4,IF(($E238-$F238)=(INDEX(Partidos!$F$4:$F$107,MATCH($A238,Partidos!$A$4:$A$107,0))-INDEX(Partidos!$G$4:$G$107,MATCH($A238,Partidos!$A$4:$A$107,0))),Puntuacion!$B$5,IF(OR(AND($E238&gt;$F238,INDEX(Partidos!$F$4:$F$107,MATCH($A238,Partidos!$A$4:$A$107,0))&gt;INDEX(Partidos!$G$4:$G$107,MATCH($A238,Partidos!$A$4:$A$107,0))),AND($E238=$F238,INDEX(Partidos!$F$4:$F$107,MATCH($A238,Partidos!$A$4:$A$107,0))=INDEX(Partidos!$G$4:$G$107,MATCH($A238,Partidos!$A$4:$A$107,0))),AND($E238&lt;$F238,INDEX(Partidos!$F$4:$F$107,MATCH($A238,Partidos!$A$4:$A$107,0))&lt;INDEX(Partidos!$G$4:$G$107,MATCH($A238,Partidos!$A$4:$A$107,0)))),Puntuacion!$B$6,0))),IF(AND($E238=INDEX(Partidos!$F$4:$F$107,MATCH($A238,Partidos!$A$4:$A$107,0)),$F238=INDEX(Partidos!$G$4:$G$107,MATCH($A238,Partidos!$A$4:$A$107,0))),Puntuacion!$B$9,IF(($E238-$F238)=(INDEX(Partidos!$F$4:$F$107,MATCH($A238,Partidos!$A$4:$A$107,0))-INDEX(Partidos!$G$4:$G$107,MATCH($A238,Partidos!$A$4:$A$107,0))),Puntuacion!$B$10,IF(AND($H238&lt;&gt;"",$H238=INDEX(Partidos!$K$4:$K$107,MATCH($A238,Partidos!$A$4:$A$107,0))),Puntuacion!$B$11,0)))))),"")</f>
        <v/>
      </c>
      <c r="H238" s="19">
        <f>IFERROR(INDEX(Álvaro!H$4:H$107,MATCH($A238,Álvaro!$A$4:$A$107,0)),"")</f>
        <v/>
      </c>
      <c r="I238" s="19">
        <f>IFERROR(INDEX(Partidos!$J$4:$J$107,MATCH($A238,Partidos!$A$4:$A$107,0)),"")</f>
        <v/>
      </c>
      <c r="J238" s="16">
        <f>IF(AND(INDEX(Partidos!$J$4:$J$107,MATCH($A238,Partidos!$A$4:$A$107,0))&lt;&gt;"Grupos",INDEX(Partidos!$H$4:$H$107,MATCH($A238,Partidos!$A$4:$A$107,0))="Finalizado",$H238&lt;&gt;"",$H238=INDEX(Partidos!$K$4:$K$107,MATCH($A238,Partidos!$A$4:$A$107,0))),1,0)</f>
        <v/>
      </c>
    </row>
    <row r="239">
      <c r="A239" s="24" t="n">
        <v>79</v>
      </c>
      <c r="B239" s="19">
        <f>IFERROR(INDEX(Partidos!$D$4:$D$107,MATCH($A239,Partidos!$A$4:$A$107,0)),"")</f>
        <v/>
      </c>
      <c r="C239" s="19">
        <f>IFERROR(INDEX(Partidos!$E$4:$E$107,MATCH($A239,Partidos!$A$4:$A$107,0)),"")</f>
        <v/>
      </c>
      <c r="D239" s="24" t="inlineStr">
        <is>
          <t>Papá</t>
        </is>
      </c>
      <c r="E239" s="19">
        <f>IFERROR(INDEX(Papá!F$4:F$107,MATCH($A239,Papá!$A$4:$A$107,0)),"")</f>
        <v/>
      </c>
      <c r="F239" s="19">
        <f>IFERROR(INDEX(Papá!G$4:G$107,MATCH($A239,Papá!$A$4:$A$107,0)),"")</f>
        <v/>
      </c>
      <c r="G239" s="16">
        <f>IFERROR(IF(INDEX(Partidos!$H$4:$H$107,MATCH($A239,Partidos!$A$4:$A$107,0))&lt;&gt;"Finalizado","",IF(OR(NOT(ISNUMBER($E239)),NOT(ISNUMBER($F239))),"",IF(INDEX(Partidos!$J$4:$J$107,MATCH($A239,Partidos!$A$4:$A$107,0))="Grupos",IF(AND($E239=INDEX(Partidos!$F$4:$F$107,MATCH($A239,Partidos!$A$4:$A$107,0)),$F239=INDEX(Partidos!$G$4:$G$107,MATCH($A239,Partidos!$A$4:$A$107,0))),Puntuacion!$B$4,IF(($E239-$F239)=(INDEX(Partidos!$F$4:$F$107,MATCH($A239,Partidos!$A$4:$A$107,0))-INDEX(Partidos!$G$4:$G$107,MATCH($A239,Partidos!$A$4:$A$107,0))),Puntuacion!$B$5,IF(OR(AND($E239&gt;$F239,INDEX(Partidos!$F$4:$F$107,MATCH($A239,Partidos!$A$4:$A$107,0))&gt;INDEX(Partidos!$G$4:$G$107,MATCH($A239,Partidos!$A$4:$A$107,0))),AND($E239=$F239,INDEX(Partidos!$F$4:$F$107,MATCH($A239,Partidos!$A$4:$A$107,0))=INDEX(Partidos!$G$4:$G$107,MATCH($A239,Partidos!$A$4:$A$107,0))),AND($E239&lt;$F239,INDEX(Partidos!$F$4:$F$107,MATCH($A239,Partidos!$A$4:$A$107,0))&lt;INDEX(Partidos!$G$4:$G$107,MATCH($A239,Partidos!$A$4:$A$107,0)))),Puntuacion!$B$6,0))),IF(AND($E239=INDEX(Partidos!$F$4:$F$107,MATCH($A239,Partidos!$A$4:$A$107,0)),$F239=INDEX(Partidos!$G$4:$G$107,MATCH($A239,Partidos!$A$4:$A$107,0))),Puntuacion!$B$9,IF(($E239-$F239)=(INDEX(Partidos!$F$4:$F$107,MATCH($A239,Partidos!$A$4:$A$107,0))-INDEX(Partidos!$G$4:$G$107,MATCH($A239,Partidos!$A$4:$A$107,0))),Puntuacion!$B$10,IF(AND($H239&lt;&gt;"",$H239=INDEX(Partidos!$K$4:$K$107,MATCH($A239,Partidos!$A$4:$A$107,0))),Puntuacion!$B$11,0)))))),"")</f>
        <v/>
      </c>
      <c r="H239" s="19">
        <f>IFERROR(INDEX(Papá!H$4:H$107,MATCH($A239,Papá!$A$4:$A$107,0)),"")</f>
        <v/>
      </c>
      <c r="I239" s="19">
        <f>IFERROR(INDEX(Partidos!$J$4:$J$107,MATCH($A239,Partidos!$A$4:$A$107,0)),"")</f>
        <v/>
      </c>
      <c r="J239" s="16">
        <f>IF(AND(INDEX(Partidos!$J$4:$J$107,MATCH($A239,Partidos!$A$4:$A$107,0))&lt;&gt;"Grupos",INDEX(Partidos!$H$4:$H$107,MATCH($A239,Partidos!$A$4:$A$107,0))="Finalizado",$H239&lt;&gt;"",$H239=INDEX(Partidos!$K$4:$K$107,MATCH($A239,Partidos!$A$4:$A$107,0))),1,0)</f>
        <v/>
      </c>
    </row>
    <row r="240">
      <c r="A240" s="26" t="n">
        <v>79</v>
      </c>
      <c r="B240" s="19">
        <f>IFERROR(INDEX(Partidos!$D$4:$D$107,MATCH($A240,Partidos!$A$4:$A$107,0)),"")</f>
        <v/>
      </c>
      <c r="C240" s="19">
        <f>IFERROR(INDEX(Partidos!$E$4:$E$107,MATCH($A240,Partidos!$A$4:$A$107,0)),"")</f>
        <v/>
      </c>
      <c r="D240" s="26" t="inlineStr">
        <is>
          <t>Diego</t>
        </is>
      </c>
      <c r="E240" s="19">
        <f>IFERROR(INDEX(Diego!F$4:F$107,MATCH($A240,Diego!$A$4:$A$107,0)),"")</f>
        <v/>
      </c>
      <c r="F240" s="19">
        <f>IFERROR(INDEX(Diego!G$4:G$107,MATCH($A240,Diego!$A$4:$A$107,0)),"")</f>
        <v/>
      </c>
      <c r="G240" s="16">
        <f>IFERROR(IF(INDEX(Partidos!$H$4:$H$107,MATCH($A240,Partidos!$A$4:$A$107,0))&lt;&gt;"Finalizado","",IF(OR(NOT(ISNUMBER($E240)),NOT(ISNUMBER($F240))),"",IF(INDEX(Partidos!$J$4:$J$107,MATCH($A240,Partidos!$A$4:$A$107,0))="Grupos",IF(AND($E240=INDEX(Partidos!$F$4:$F$107,MATCH($A240,Partidos!$A$4:$A$107,0)),$F240=INDEX(Partidos!$G$4:$G$107,MATCH($A240,Partidos!$A$4:$A$107,0))),Puntuacion!$B$4,IF(($E240-$F240)=(INDEX(Partidos!$F$4:$F$107,MATCH($A240,Partidos!$A$4:$A$107,0))-INDEX(Partidos!$G$4:$G$107,MATCH($A240,Partidos!$A$4:$A$107,0))),Puntuacion!$B$5,IF(OR(AND($E240&gt;$F240,INDEX(Partidos!$F$4:$F$107,MATCH($A240,Partidos!$A$4:$A$107,0))&gt;INDEX(Partidos!$G$4:$G$107,MATCH($A240,Partidos!$A$4:$A$107,0))),AND($E240=$F240,INDEX(Partidos!$F$4:$F$107,MATCH($A240,Partidos!$A$4:$A$107,0))=INDEX(Partidos!$G$4:$G$107,MATCH($A240,Partidos!$A$4:$A$107,0))),AND($E240&lt;$F240,INDEX(Partidos!$F$4:$F$107,MATCH($A240,Partidos!$A$4:$A$107,0))&lt;INDEX(Partidos!$G$4:$G$107,MATCH($A240,Partidos!$A$4:$A$107,0)))),Puntuacion!$B$6,0))),IF(AND($E240=INDEX(Partidos!$F$4:$F$107,MATCH($A240,Partidos!$A$4:$A$107,0)),$F240=INDEX(Partidos!$G$4:$G$107,MATCH($A240,Partidos!$A$4:$A$107,0))),Puntuacion!$B$9,IF(($E240-$F240)=(INDEX(Partidos!$F$4:$F$107,MATCH($A240,Partidos!$A$4:$A$107,0))-INDEX(Partidos!$G$4:$G$107,MATCH($A240,Partidos!$A$4:$A$107,0))),Puntuacion!$B$10,IF(AND($H240&lt;&gt;"",$H240=INDEX(Partidos!$K$4:$K$107,MATCH($A240,Partidos!$A$4:$A$107,0))),Puntuacion!$B$11,0)))))),"")</f>
        <v/>
      </c>
      <c r="H240" s="19">
        <f>IFERROR(INDEX(Diego!H$4:H$107,MATCH($A240,Diego!$A$4:$A$107,0)),"")</f>
        <v/>
      </c>
      <c r="I240" s="19">
        <f>IFERROR(INDEX(Partidos!$J$4:$J$107,MATCH($A240,Partidos!$A$4:$A$107,0)),"")</f>
        <v/>
      </c>
      <c r="J240" s="16">
        <f>IF(AND(INDEX(Partidos!$J$4:$J$107,MATCH($A240,Partidos!$A$4:$A$107,0))&lt;&gt;"Grupos",INDEX(Partidos!$H$4:$H$107,MATCH($A240,Partidos!$A$4:$A$107,0))="Finalizado",$H240&lt;&gt;"",$H240=INDEX(Partidos!$K$4:$K$107,MATCH($A240,Partidos!$A$4:$A$107,0))),1,0)</f>
        <v/>
      </c>
    </row>
    <row r="241">
      <c r="A241" s="24" t="n">
        <v>80</v>
      </c>
      <c r="B241" s="19">
        <f>IFERROR(INDEX(Partidos!$D$4:$D$107,MATCH($A241,Partidos!$A$4:$A$107,0)),"")</f>
        <v/>
      </c>
      <c r="C241" s="19">
        <f>IFERROR(INDEX(Partidos!$E$4:$E$107,MATCH($A241,Partidos!$A$4:$A$107,0)),"")</f>
        <v/>
      </c>
      <c r="D241" s="24" t="inlineStr">
        <is>
          <t>Álvaro</t>
        </is>
      </c>
      <c r="E241" s="19">
        <f>IFERROR(INDEX(Álvaro!F$4:F$107,MATCH($A241,Álvaro!$A$4:$A$107,0)),"")</f>
        <v/>
      </c>
      <c r="F241" s="19">
        <f>IFERROR(INDEX(Álvaro!G$4:G$107,MATCH($A241,Álvaro!$A$4:$A$107,0)),"")</f>
        <v/>
      </c>
      <c r="G241" s="16">
        <f>IFERROR(IF(INDEX(Partidos!$H$4:$H$107,MATCH($A241,Partidos!$A$4:$A$107,0))&lt;&gt;"Finalizado","",IF(OR(NOT(ISNUMBER($E241)),NOT(ISNUMBER($F241))),"",IF(INDEX(Partidos!$J$4:$J$107,MATCH($A241,Partidos!$A$4:$A$107,0))="Grupos",IF(AND($E241=INDEX(Partidos!$F$4:$F$107,MATCH($A241,Partidos!$A$4:$A$107,0)),$F241=INDEX(Partidos!$G$4:$G$107,MATCH($A241,Partidos!$A$4:$A$107,0))),Puntuacion!$B$4,IF(($E241-$F241)=(INDEX(Partidos!$F$4:$F$107,MATCH($A241,Partidos!$A$4:$A$107,0))-INDEX(Partidos!$G$4:$G$107,MATCH($A241,Partidos!$A$4:$A$107,0))),Puntuacion!$B$5,IF(OR(AND($E241&gt;$F241,INDEX(Partidos!$F$4:$F$107,MATCH($A241,Partidos!$A$4:$A$107,0))&gt;INDEX(Partidos!$G$4:$G$107,MATCH($A241,Partidos!$A$4:$A$107,0))),AND($E241=$F241,INDEX(Partidos!$F$4:$F$107,MATCH($A241,Partidos!$A$4:$A$107,0))=INDEX(Partidos!$G$4:$G$107,MATCH($A241,Partidos!$A$4:$A$107,0))),AND($E241&lt;$F241,INDEX(Partidos!$F$4:$F$107,MATCH($A241,Partidos!$A$4:$A$107,0))&lt;INDEX(Partidos!$G$4:$G$107,MATCH($A241,Partidos!$A$4:$A$107,0)))),Puntuacion!$B$6,0))),IF(AND($E241=INDEX(Partidos!$F$4:$F$107,MATCH($A241,Partidos!$A$4:$A$107,0)),$F241=INDEX(Partidos!$G$4:$G$107,MATCH($A241,Partidos!$A$4:$A$107,0))),Puntuacion!$B$9,IF(($E241-$F241)=(INDEX(Partidos!$F$4:$F$107,MATCH($A241,Partidos!$A$4:$A$107,0))-INDEX(Partidos!$G$4:$G$107,MATCH($A241,Partidos!$A$4:$A$107,0))),Puntuacion!$B$10,IF(AND($H241&lt;&gt;"",$H241=INDEX(Partidos!$K$4:$K$107,MATCH($A241,Partidos!$A$4:$A$107,0))),Puntuacion!$B$11,0)))))),"")</f>
        <v/>
      </c>
      <c r="H241" s="19">
        <f>IFERROR(INDEX(Álvaro!H$4:H$107,MATCH($A241,Álvaro!$A$4:$A$107,0)),"")</f>
        <v/>
      </c>
      <c r="I241" s="19">
        <f>IFERROR(INDEX(Partidos!$J$4:$J$107,MATCH($A241,Partidos!$A$4:$A$107,0)),"")</f>
        <v/>
      </c>
      <c r="J241" s="16">
        <f>IF(AND(INDEX(Partidos!$J$4:$J$107,MATCH($A241,Partidos!$A$4:$A$107,0))&lt;&gt;"Grupos",INDEX(Partidos!$H$4:$H$107,MATCH($A241,Partidos!$A$4:$A$107,0))="Finalizado",$H241&lt;&gt;"",$H241=INDEX(Partidos!$K$4:$K$107,MATCH($A241,Partidos!$A$4:$A$107,0))),1,0)</f>
        <v/>
      </c>
    </row>
    <row r="242">
      <c r="A242" s="26" t="n">
        <v>80</v>
      </c>
      <c r="B242" s="19">
        <f>IFERROR(INDEX(Partidos!$D$4:$D$107,MATCH($A242,Partidos!$A$4:$A$107,0)),"")</f>
        <v/>
      </c>
      <c r="C242" s="19">
        <f>IFERROR(INDEX(Partidos!$E$4:$E$107,MATCH($A242,Partidos!$A$4:$A$107,0)),"")</f>
        <v/>
      </c>
      <c r="D242" s="26" t="inlineStr">
        <is>
          <t>Papá</t>
        </is>
      </c>
      <c r="E242" s="19">
        <f>IFERROR(INDEX(Papá!F$4:F$107,MATCH($A242,Papá!$A$4:$A$107,0)),"")</f>
        <v/>
      </c>
      <c r="F242" s="19">
        <f>IFERROR(INDEX(Papá!G$4:G$107,MATCH($A242,Papá!$A$4:$A$107,0)),"")</f>
        <v/>
      </c>
      <c r="G242" s="16">
        <f>IFERROR(IF(INDEX(Partidos!$H$4:$H$107,MATCH($A242,Partidos!$A$4:$A$107,0))&lt;&gt;"Finalizado","",IF(OR(NOT(ISNUMBER($E242)),NOT(ISNUMBER($F242))),"",IF(INDEX(Partidos!$J$4:$J$107,MATCH($A242,Partidos!$A$4:$A$107,0))="Grupos",IF(AND($E242=INDEX(Partidos!$F$4:$F$107,MATCH($A242,Partidos!$A$4:$A$107,0)),$F242=INDEX(Partidos!$G$4:$G$107,MATCH($A242,Partidos!$A$4:$A$107,0))),Puntuacion!$B$4,IF(($E242-$F242)=(INDEX(Partidos!$F$4:$F$107,MATCH($A242,Partidos!$A$4:$A$107,0))-INDEX(Partidos!$G$4:$G$107,MATCH($A242,Partidos!$A$4:$A$107,0))),Puntuacion!$B$5,IF(OR(AND($E242&gt;$F242,INDEX(Partidos!$F$4:$F$107,MATCH($A242,Partidos!$A$4:$A$107,0))&gt;INDEX(Partidos!$G$4:$G$107,MATCH($A242,Partidos!$A$4:$A$107,0))),AND($E242=$F242,INDEX(Partidos!$F$4:$F$107,MATCH($A242,Partidos!$A$4:$A$107,0))=INDEX(Partidos!$G$4:$G$107,MATCH($A242,Partidos!$A$4:$A$107,0))),AND($E242&lt;$F242,INDEX(Partidos!$F$4:$F$107,MATCH($A242,Partidos!$A$4:$A$107,0))&lt;INDEX(Partidos!$G$4:$G$107,MATCH($A242,Partidos!$A$4:$A$107,0)))),Puntuacion!$B$6,0))),IF(AND($E242=INDEX(Partidos!$F$4:$F$107,MATCH($A242,Partidos!$A$4:$A$107,0)),$F242=INDEX(Partidos!$G$4:$G$107,MATCH($A242,Partidos!$A$4:$A$107,0))),Puntuacion!$B$9,IF(($E242-$F242)=(INDEX(Partidos!$F$4:$F$107,MATCH($A242,Partidos!$A$4:$A$107,0))-INDEX(Partidos!$G$4:$G$107,MATCH($A242,Partidos!$A$4:$A$107,0))),Puntuacion!$B$10,IF(AND($H242&lt;&gt;"",$H242=INDEX(Partidos!$K$4:$K$107,MATCH($A242,Partidos!$A$4:$A$107,0))),Puntuacion!$B$11,0)))))),"")</f>
        <v/>
      </c>
      <c r="H242" s="19">
        <f>IFERROR(INDEX(Papá!H$4:H$107,MATCH($A242,Papá!$A$4:$A$107,0)),"")</f>
        <v/>
      </c>
      <c r="I242" s="19">
        <f>IFERROR(INDEX(Partidos!$J$4:$J$107,MATCH($A242,Partidos!$A$4:$A$107,0)),"")</f>
        <v/>
      </c>
      <c r="J242" s="16">
        <f>IF(AND(INDEX(Partidos!$J$4:$J$107,MATCH($A242,Partidos!$A$4:$A$107,0))&lt;&gt;"Grupos",INDEX(Partidos!$H$4:$H$107,MATCH($A242,Partidos!$A$4:$A$107,0))="Finalizado",$H242&lt;&gt;"",$H242=INDEX(Partidos!$K$4:$K$107,MATCH($A242,Partidos!$A$4:$A$107,0))),1,0)</f>
        <v/>
      </c>
    </row>
    <row r="243">
      <c r="A243" s="24" t="n">
        <v>80</v>
      </c>
      <c r="B243" s="19">
        <f>IFERROR(INDEX(Partidos!$D$4:$D$107,MATCH($A243,Partidos!$A$4:$A$107,0)),"")</f>
        <v/>
      </c>
      <c r="C243" s="19">
        <f>IFERROR(INDEX(Partidos!$E$4:$E$107,MATCH($A243,Partidos!$A$4:$A$107,0)),"")</f>
        <v/>
      </c>
      <c r="D243" s="24" t="inlineStr">
        <is>
          <t>Diego</t>
        </is>
      </c>
      <c r="E243" s="19">
        <f>IFERROR(INDEX(Diego!F$4:F$107,MATCH($A243,Diego!$A$4:$A$107,0)),"")</f>
        <v/>
      </c>
      <c r="F243" s="19">
        <f>IFERROR(INDEX(Diego!G$4:G$107,MATCH($A243,Diego!$A$4:$A$107,0)),"")</f>
        <v/>
      </c>
      <c r="G243" s="16">
        <f>IFERROR(IF(INDEX(Partidos!$H$4:$H$107,MATCH($A243,Partidos!$A$4:$A$107,0))&lt;&gt;"Finalizado","",IF(OR(NOT(ISNUMBER($E243)),NOT(ISNUMBER($F243))),"",IF(INDEX(Partidos!$J$4:$J$107,MATCH($A243,Partidos!$A$4:$A$107,0))="Grupos",IF(AND($E243=INDEX(Partidos!$F$4:$F$107,MATCH($A243,Partidos!$A$4:$A$107,0)),$F243=INDEX(Partidos!$G$4:$G$107,MATCH($A243,Partidos!$A$4:$A$107,0))),Puntuacion!$B$4,IF(($E243-$F243)=(INDEX(Partidos!$F$4:$F$107,MATCH($A243,Partidos!$A$4:$A$107,0))-INDEX(Partidos!$G$4:$G$107,MATCH($A243,Partidos!$A$4:$A$107,0))),Puntuacion!$B$5,IF(OR(AND($E243&gt;$F243,INDEX(Partidos!$F$4:$F$107,MATCH($A243,Partidos!$A$4:$A$107,0))&gt;INDEX(Partidos!$G$4:$G$107,MATCH($A243,Partidos!$A$4:$A$107,0))),AND($E243=$F243,INDEX(Partidos!$F$4:$F$107,MATCH($A243,Partidos!$A$4:$A$107,0))=INDEX(Partidos!$G$4:$G$107,MATCH($A243,Partidos!$A$4:$A$107,0))),AND($E243&lt;$F243,INDEX(Partidos!$F$4:$F$107,MATCH($A243,Partidos!$A$4:$A$107,0))&lt;INDEX(Partidos!$G$4:$G$107,MATCH($A243,Partidos!$A$4:$A$107,0)))),Puntuacion!$B$6,0))),IF(AND($E243=INDEX(Partidos!$F$4:$F$107,MATCH($A243,Partidos!$A$4:$A$107,0)),$F243=INDEX(Partidos!$G$4:$G$107,MATCH($A243,Partidos!$A$4:$A$107,0))),Puntuacion!$B$9,IF(($E243-$F243)=(INDEX(Partidos!$F$4:$F$107,MATCH($A243,Partidos!$A$4:$A$107,0))-INDEX(Partidos!$G$4:$G$107,MATCH($A243,Partidos!$A$4:$A$107,0))),Puntuacion!$B$10,IF(AND($H243&lt;&gt;"",$H243=INDEX(Partidos!$K$4:$K$107,MATCH($A243,Partidos!$A$4:$A$107,0))),Puntuacion!$B$11,0)))))),"")</f>
        <v/>
      </c>
      <c r="H243" s="19">
        <f>IFERROR(INDEX(Diego!H$4:H$107,MATCH($A243,Diego!$A$4:$A$107,0)),"")</f>
        <v/>
      </c>
      <c r="I243" s="19">
        <f>IFERROR(INDEX(Partidos!$J$4:$J$107,MATCH($A243,Partidos!$A$4:$A$107,0)),"")</f>
        <v/>
      </c>
      <c r="J243" s="16">
        <f>IF(AND(INDEX(Partidos!$J$4:$J$107,MATCH($A243,Partidos!$A$4:$A$107,0))&lt;&gt;"Grupos",INDEX(Partidos!$H$4:$H$107,MATCH($A243,Partidos!$A$4:$A$107,0))="Finalizado",$H243&lt;&gt;"",$H243=INDEX(Partidos!$K$4:$K$107,MATCH($A243,Partidos!$A$4:$A$107,0))),1,0)</f>
        <v/>
      </c>
    </row>
    <row r="244">
      <c r="A244" s="26" t="n">
        <v>81</v>
      </c>
      <c r="B244" s="19">
        <f>IFERROR(INDEX(Partidos!$D$4:$D$107,MATCH($A244,Partidos!$A$4:$A$107,0)),"")</f>
        <v/>
      </c>
      <c r="C244" s="19">
        <f>IFERROR(INDEX(Partidos!$E$4:$E$107,MATCH($A244,Partidos!$A$4:$A$107,0)),"")</f>
        <v/>
      </c>
      <c r="D244" s="26" t="inlineStr">
        <is>
          <t>Álvaro</t>
        </is>
      </c>
      <c r="E244" s="19">
        <f>IFERROR(INDEX(Álvaro!F$4:F$107,MATCH($A244,Álvaro!$A$4:$A$107,0)),"")</f>
        <v/>
      </c>
      <c r="F244" s="19">
        <f>IFERROR(INDEX(Álvaro!G$4:G$107,MATCH($A244,Álvaro!$A$4:$A$107,0)),"")</f>
        <v/>
      </c>
      <c r="G244" s="16">
        <f>IFERROR(IF(INDEX(Partidos!$H$4:$H$107,MATCH($A244,Partidos!$A$4:$A$107,0))&lt;&gt;"Finalizado","",IF(OR(NOT(ISNUMBER($E244)),NOT(ISNUMBER($F244))),"",IF(INDEX(Partidos!$J$4:$J$107,MATCH($A244,Partidos!$A$4:$A$107,0))="Grupos",IF(AND($E244=INDEX(Partidos!$F$4:$F$107,MATCH($A244,Partidos!$A$4:$A$107,0)),$F244=INDEX(Partidos!$G$4:$G$107,MATCH($A244,Partidos!$A$4:$A$107,0))),Puntuacion!$B$4,IF(($E244-$F244)=(INDEX(Partidos!$F$4:$F$107,MATCH($A244,Partidos!$A$4:$A$107,0))-INDEX(Partidos!$G$4:$G$107,MATCH($A244,Partidos!$A$4:$A$107,0))),Puntuacion!$B$5,IF(OR(AND($E244&gt;$F244,INDEX(Partidos!$F$4:$F$107,MATCH($A244,Partidos!$A$4:$A$107,0))&gt;INDEX(Partidos!$G$4:$G$107,MATCH($A244,Partidos!$A$4:$A$107,0))),AND($E244=$F244,INDEX(Partidos!$F$4:$F$107,MATCH($A244,Partidos!$A$4:$A$107,0))=INDEX(Partidos!$G$4:$G$107,MATCH($A244,Partidos!$A$4:$A$107,0))),AND($E244&lt;$F244,INDEX(Partidos!$F$4:$F$107,MATCH($A244,Partidos!$A$4:$A$107,0))&lt;INDEX(Partidos!$G$4:$G$107,MATCH($A244,Partidos!$A$4:$A$107,0)))),Puntuacion!$B$6,0))),IF(AND($E244=INDEX(Partidos!$F$4:$F$107,MATCH($A244,Partidos!$A$4:$A$107,0)),$F244=INDEX(Partidos!$G$4:$G$107,MATCH($A244,Partidos!$A$4:$A$107,0))),Puntuacion!$B$9,IF(($E244-$F244)=(INDEX(Partidos!$F$4:$F$107,MATCH($A244,Partidos!$A$4:$A$107,0))-INDEX(Partidos!$G$4:$G$107,MATCH($A244,Partidos!$A$4:$A$107,0))),Puntuacion!$B$10,IF(AND($H244&lt;&gt;"",$H244=INDEX(Partidos!$K$4:$K$107,MATCH($A244,Partidos!$A$4:$A$107,0))),Puntuacion!$B$11,0)))))),"")</f>
        <v/>
      </c>
      <c r="H244" s="19">
        <f>IFERROR(INDEX(Álvaro!H$4:H$107,MATCH($A244,Álvaro!$A$4:$A$107,0)),"")</f>
        <v/>
      </c>
      <c r="I244" s="19">
        <f>IFERROR(INDEX(Partidos!$J$4:$J$107,MATCH($A244,Partidos!$A$4:$A$107,0)),"")</f>
        <v/>
      </c>
      <c r="J244" s="16">
        <f>IF(AND(INDEX(Partidos!$J$4:$J$107,MATCH($A244,Partidos!$A$4:$A$107,0))&lt;&gt;"Grupos",INDEX(Partidos!$H$4:$H$107,MATCH($A244,Partidos!$A$4:$A$107,0))="Finalizado",$H244&lt;&gt;"",$H244=INDEX(Partidos!$K$4:$K$107,MATCH($A244,Partidos!$A$4:$A$107,0))),1,0)</f>
        <v/>
      </c>
    </row>
    <row r="245">
      <c r="A245" s="24" t="n">
        <v>81</v>
      </c>
      <c r="B245" s="19">
        <f>IFERROR(INDEX(Partidos!$D$4:$D$107,MATCH($A245,Partidos!$A$4:$A$107,0)),"")</f>
        <v/>
      </c>
      <c r="C245" s="19">
        <f>IFERROR(INDEX(Partidos!$E$4:$E$107,MATCH($A245,Partidos!$A$4:$A$107,0)),"")</f>
        <v/>
      </c>
      <c r="D245" s="24" t="inlineStr">
        <is>
          <t>Papá</t>
        </is>
      </c>
      <c r="E245" s="19">
        <f>IFERROR(INDEX(Papá!F$4:F$107,MATCH($A245,Papá!$A$4:$A$107,0)),"")</f>
        <v/>
      </c>
      <c r="F245" s="19">
        <f>IFERROR(INDEX(Papá!G$4:G$107,MATCH($A245,Papá!$A$4:$A$107,0)),"")</f>
        <v/>
      </c>
      <c r="G245" s="16">
        <f>IFERROR(IF(INDEX(Partidos!$H$4:$H$107,MATCH($A245,Partidos!$A$4:$A$107,0))&lt;&gt;"Finalizado","",IF(OR(NOT(ISNUMBER($E245)),NOT(ISNUMBER($F245))),"",IF(INDEX(Partidos!$J$4:$J$107,MATCH($A245,Partidos!$A$4:$A$107,0))="Grupos",IF(AND($E245=INDEX(Partidos!$F$4:$F$107,MATCH($A245,Partidos!$A$4:$A$107,0)),$F245=INDEX(Partidos!$G$4:$G$107,MATCH($A245,Partidos!$A$4:$A$107,0))),Puntuacion!$B$4,IF(($E245-$F245)=(INDEX(Partidos!$F$4:$F$107,MATCH($A245,Partidos!$A$4:$A$107,0))-INDEX(Partidos!$G$4:$G$107,MATCH($A245,Partidos!$A$4:$A$107,0))),Puntuacion!$B$5,IF(OR(AND($E245&gt;$F245,INDEX(Partidos!$F$4:$F$107,MATCH($A245,Partidos!$A$4:$A$107,0))&gt;INDEX(Partidos!$G$4:$G$107,MATCH($A245,Partidos!$A$4:$A$107,0))),AND($E245=$F245,INDEX(Partidos!$F$4:$F$107,MATCH($A245,Partidos!$A$4:$A$107,0))=INDEX(Partidos!$G$4:$G$107,MATCH($A245,Partidos!$A$4:$A$107,0))),AND($E245&lt;$F245,INDEX(Partidos!$F$4:$F$107,MATCH($A245,Partidos!$A$4:$A$107,0))&lt;INDEX(Partidos!$G$4:$G$107,MATCH($A245,Partidos!$A$4:$A$107,0)))),Puntuacion!$B$6,0))),IF(AND($E245=INDEX(Partidos!$F$4:$F$107,MATCH($A245,Partidos!$A$4:$A$107,0)),$F245=INDEX(Partidos!$G$4:$G$107,MATCH($A245,Partidos!$A$4:$A$107,0))),Puntuacion!$B$9,IF(($E245-$F245)=(INDEX(Partidos!$F$4:$F$107,MATCH($A245,Partidos!$A$4:$A$107,0))-INDEX(Partidos!$G$4:$G$107,MATCH($A245,Partidos!$A$4:$A$107,0))),Puntuacion!$B$10,IF(AND($H245&lt;&gt;"",$H245=INDEX(Partidos!$K$4:$K$107,MATCH($A245,Partidos!$A$4:$A$107,0))),Puntuacion!$B$11,0)))))),"")</f>
        <v/>
      </c>
      <c r="H245" s="19">
        <f>IFERROR(INDEX(Papá!H$4:H$107,MATCH($A245,Papá!$A$4:$A$107,0)),"")</f>
        <v/>
      </c>
      <c r="I245" s="19">
        <f>IFERROR(INDEX(Partidos!$J$4:$J$107,MATCH($A245,Partidos!$A$4:$A$107,0)),"")</f>
        <v/>
      </c>
      <c r="J245" s="16">
        <f>IF(AND(INDEX(Partidos!$J$4:$J$107,MATCH($A245,Partidos!$A$4:$A$107,0))&lt;&gt;"Grupos",INDEX(Partidos!$H$4:$H$107,MATCH($A245,Partidos!$A$4:$A$107,0))="Finalizado",$H245&lt;&gt;"",$H245=INDEX(Partidos!$K$4:$K$107,MATCH($A245,Partidos!$A$4:$A$107,0))),1,0)</f>
        <v/>
      </c>
    </row>
    <row r="246">
      <c r="A246" s="26" t="n">
        <v>81</v>
      </c>
      <c r="B246" s="19">
        <f>IFERROR(INDEX(Partidos!$D$4:$D$107,MATCH($A246,Partidos!$A$4:$A$107,0)),"")</f>
        <v/>
      </c>
      <c r="C246" s="19">
        <f>IFERROR(INDEX(Partidos!$E$4:$E$107,MATCH($A246,Partidos!$A$4:$A$107,0)),"")</f>
        <v/>
      </c>
      <c r="D246" s="26" t="inlineStr">
        <is>
          <t>Diego</t>
        </is>
      </c>
      <c r="E246" s="19">
        <f>IFERROR(INDEX(Diego!F$4:F$107,MATCH($A246,Diego!$A$4:$A$107,0)),"")</f>
        <v/>
      </c>
      <c r="F246" s="19">
        <f>IFERROR(INDEX(Diego!G$4:G$107,MATCH($A246,Diego!$A$4:$A$107,0)),"")</f>
        <v/>
      </c>
      <c r="G246" s="16">
        <f>IFERROR(IF(INDEX(Partidos!$H$4:$H$107,MATCH($A246,Partidos!$A$4:$A$107,0))&lt;&gt;"Finalizado","",IF(OR(NOT(ISNUMBER($E246)),NOT(ISNUMBER($F246))),"",IF(INDEX(Partidos!$J$4:$J$107,MATCH($A246,Partidos!$A$4:$A$107,0))="Grupos",IF(AND($E246=INDEX(Partidos!$F$4:$F$107,MATCH($A246,Partidos!$A$4:$A$107,0)),$F246=INDEX(Partidos!$G$4:$G$107,MATCH($A246,Partidos!$A$4:$A$107,0))),Puntuacion!$B$4,IF(($E246-$F246)=(INDEX(Partidos!$F$4:$F$107,MATCH($A246,Partidos!$A$4:$A$107,0))-INDEX(Partidos!$G$4:$G$107,MATCH($A246,Partidos!$A$4:$A$107,0))),Puntuacion!$B$5,IF(OR(AND($E246&gt;$F246,INDEX(Partidos!$F$4:$F$107,MATCH($A246,Partidos!$A$4:$A$107,0))&gt;INDEX(Partidos!$G$4:$G$107,MATCH($A246,Partidos!$A$4:$A$107,0))),AND($E246=$F246,INDEX(Partidos!$F$4:$F$107,MATCH($A246,Partidos!$A$4:$A$107,0))=INDEX(Partidos!$G$4:$G$107,MATCH($A246,Partidos!$A$4:$A$107,0))),AND($E246&lt;$F246,INDEX(Partidos!$F$4:$F$107,MATCH($A246,Partidos!$A$4:$A$107,0))&lt;INDEX(Partidos!$G$4:$G$107,MATCH($A246,Partidos!$A$4:$A$107,0)))),Puntuacion!$B$6,0))),IF(AND($E246=INDEX(Partidos!$F$4:$F$107,MATCH($A246,Partidos!$A$4:$A$107,0)),$F246=INDEX(Partidos!$G$4:$G$107,MATCH($A246,Partidos!$A$4:$A$107,0))),Puntuacion!$B$9,IF(($E246-$F246)=(INDEX(Partidos!$F$4:$F$107,MATCH($A246,Partidos!$A$4:$A$107,0))-INDEX(Partidos!$G$4:$G$107,MATCH($A246,Partidos!$A$4:$A$107,0))),Puntuacion!$B$10,IF(AND($H246&lt;&gt;"",$H246=INDEX(Partidos!$K$4:$K$107,MATCH($A246,Partidos!$A$4:$A$107,0))),Puntuacion!$B$11,0)))))),"")</f>
        <v/>
      </c>
      <c r="H246" s="19">
        <f>IFERROR(INDEX(Diego!H$4:H$107,MATCH($A246,Diego!$A$4:$A$107,0)),"")</f>
        <v/>
      </c>
      <c r="I246" s="19">
        <f>IFERROR(INDEX(Partidos!$J$4:$J$107,MATCH($A246,Partidos!$A$4:$A$107,0)),"")</f>
        <v/>
      </c>
      <c r="J246" s="16">
        <f>IF(AND(INDEX(Partidos!$J$4:$J$107,MATCH($A246,Partidos!$A$4:$A$107,0))&lt;&gt;"Grupos",INDEX(Partidos!$H$4:$H$107,MATCH($A246,Partidos!$A$4:$A$107,0))="Finalizado",$H246&lt;&gt;"",$H246=INDEX(Partidos!$K$4:$K$107,MATCH($A246,Partidos!$A$4:$A$107,0))),1,0)</f>
        <v/>
      </c>
    </row>
    <row r="247">
      <c r="A247" s="24" t="n">
        <v>82</v>
      </c>
      <c r="B247" s="19">
        <f>IFERROR(INDEX(Partidos!$D$4:$D$107,MATCH($A247,Partidos!$A$4:$A$107,0)),"")</f>
        <v/>
      </c>
      <c r="C247" s="19">
        <f>IFERROR(INDEX(Partidos!$E$4:$E$107,MATCH($A247,Partidos!$A$4:$A$107,0)),"")</f>
        <v/>
      </c>
      <c r="D247" s="24" t="inlineStr">
        <is>
          <t>Álvaro</t>
        </is>
      </c>
      <c r="E247" s="19">
        <f>IFERROR(INDEX(Álvaro!F$4:F$107,MATCH($A247,Álvaro!$A$4:$A$107,0)),"")</f>
        <v/>
      </c>
      <c r="F247" s="19">
        <f>IFERROR(INDEX(Álvaro!G$4:G$107,MATCH($A247,Álvaro!$A$4:$A$107,0)),"")</f>
        <v/>
      </c>
      <c r="G247" s="16">
        <f>IFERROR(IF(INDEX(Partidos!$H$4:$H$107,MATCH($A247,Partidos!$A$4:$A$107,0))&lt;&gt;"Finalizado","",IF(OR(NOT(ISNUMBER($E247)),NOT(ISNUMBER($F247))),"",IF(INDEX(Partidos!$J$4:$J$107,MATCH($A247,Partidos!$A$4:$A$107,0))="Grupos",IF(AND($E247=INDEX(Partidos!$F$4:$F$107,MATCH($A247,Partidos!$A$4:$A$107,0)),$F247=INDEX(Partidos!$G$4:$G$107,MATCH($A247,Partidos!$A$4:$A$107,0))),Puntuacion!$B$4,IF(($E247-$F247)=(INDEX(Partidos!$F$4:$F$107,MATCH($A247,Partidos!$A$4:$A$107,0))-INDEX(Partidos!$G$4:$G$107,MATCH($A247,Partidos!$A$4:$A$107,0))),Puntuacion!$B$5,IF(OR(AND($E247&gt;$F247,INDEX(Partidos!$F$4:$F$107,MATCH($A247,Partidos!$A$4:$A$107,0))&gt;INDEX(Partidos!$G$4:$G$107,MATCH($A247,Partidos!$A$4:$A$107,0))),AND($E247=$F247,INDEX(Partidos!$F$4:$F$107,MATCH($A247,Partidos!$A$4:$A$107,0))=INDEX(Partidos!$G$4:$G$107,MATCH($A247,Partidos!$A$4:$A$107,0))),AND($E247&lt;$F247,INDEX(Partidos!$F$4:$F$107,MATCH($A247,Partidos!$A$4:$A$107,0))&lt;INDEX(Partidos!$G$4:$G$107,MATCH($A247,Partidos!$A$4:$A$107,0)))),Puntuacion!$B$6,0))),IF(AND($E247=INDEX(Partidos!$F$4:$F$107,MATCH($A247,Partidos!$A$4:$A$107,0)),$F247=INDEX(Partidos!$G$4:$G$107,MATCH($A247,Partidos!$A$4:$A$107,0))),Puntuacion!$B$9,IF(($E247-$F247)=(INDEX(Partidos!$F$4:$F$107,MATCH($A247,Partidos!$A$4:$A$107,0))-INDEX(Partidos!$G$4:$G$107,MATCH($A247,Partidos!$A$4:$A$107,0))),Puntuacion!$B$10,IF(AND($H247&lt;&gt;"",$H247=INDEX(Partidos!$K$4:$K$107,MATCH($A247,Partidos!$A$4:$A$107,0))),Puntuacion!$B$11,0)))))),"")</f>
        <v/>
      </c>
      <c r="H247" s="19">
        <f>IFERROR(INDEX(Álvaro!H$4:H$107,MATCH($A247,Álvaro!$A$4:$A$107,0)),"")</f>
        <v/>
      </c>
      <c r="I247" s="19">
        <f>IFERROR(INDEX(Partidos!$J$4:$J$107,MATCH($A247,Partidos!$A$4:$A$107,0)),"")</f>
        <v/>
      </c>
      <c r="J247" s="16">
        <f>IF(AND(INDEX(Partidos!$J$4:$J$107,MATCH($A247,Partidos!$A$4:$A$107,0))&lt;&gt;"Grupos",INDEX(Partidos!$H$4:$H$107,MATCH($A247,Partidos!$A$4:$A$107,0))="Finalizado",$H247&lt;&gt;"",$H247=INDEX(Partidos!$K$4:$K$107,MATCH($A247,Partidos!$A$4:$A$107,0))),1,0)</f>
        <v/>
      </c>
    </row>
    <row r="248">
      <c r="A248" s="26" t="n">
        <v>82</v>
      </c>
      <c r="B248" s="19">
        <f>IFERROR(INDEX(Partidos!$D$4:$D$107,MATCH($A248,Partidos!$A$4:$A$107,0)),"")</f>
        <v/>
      </c>
      <c r="C248" s="19">
        <f>IFERROR(INDEX(Partidos!$E$4:$E$107,MATCH($A248,Partidos!$A$4:$A$107,0)),"")</f>
        <v/>
      </c>
      <c r="D248" s="26" t="inlineStr">
        <is>
          <t>Papá</t>
        </is>
      </c>
      <c r="E248" s="19">
        <f>IFERROR(INDEX(Papá!F$4:F$107,MATCH($A248,Papá!$A$4:$A$107,0)),"")</f>
        <v/>
      </c>
      <c r="F248" s="19">
        <f>IFERROR(INDEX(Papá!G$4:G$107,MATCH($A248,Papá!$A$4:$A$107,0)),"")</f>
        <v/>
      </c>
      <c r="G248" s="16">
        <f>IFERROR(IF(INDEX(Partidos!$H$4:$H$107,MATCH($A248,Partidos!$A$4:$A$107,0))&lt;&gt;"Finalizado","",IF(OR(NOT(ISNUMBER($E248)),NOT(ISNUMBER($F248))),"",IF(INDEX(Partidos!$J$4:$J$107,MATCH($A248,Partidos!$A$4:$A$107,0))="Grupos",IF(AND($E248=INDEX(Partidos!$F$4:$F$107,MATCH($A248,Partidos!$A$4:$A$107,0)),$F248=INDEX(Partidos!$G$4:$G$107,MATCH($A248,Partidos!$A$4:$A$107,0))),Puntuacion!$B$4,IF(($E248-$F248)=(INDEX(Partidos!$F$4:$F$107,MATCH($A248,Partidos!$A$4:$A$107,0))-INDEX(Partidos!$G$4:$G$107,MATCH($A248,Partidos!$A$4:$A$107,0))),Puntuacion!$B$5,IF(OR(AND($E248&gt;$F248,INDEX(Partidos!$F$4:$F$107,MATCH($A248,Partidos!$A$4:$A$107,0))&gt;INDEX(Partidos!$G$4:$G$107,MATCH($A248,Partidos!$A$4:$A$107,0))),AND($E248=$F248,INDEX(Partidos!$F$4:$F$107,MATCH($A248,Partidos!$A$4:$A$107,0))=INDEX(Partidos!$G$4:$G$107,MATCH($A248,Partidos!$A$4:$A$107,0))),AND($E248&lt;$F248,INDEX(Partidos!$F$4:$F$107,MATCH($A248,Partidos!$A$4:$A$107,0))&lt;INDEX(Partidos!$G$4:$G$107,MATCH($A248,Partidos!$A$4:$A$107,0)))),Puntuacion!$B$6,0))),IF(AND($E248=INDEX(Partidos!$F$4:$F$107,MATCH($A248,Partidos!$A$4:$A$107,0)),$F248=INDEX(Partidos!$G$4:$G$107,MATCH($A248,Partidos!$A$4:$A$107,0))),Puntuacion!$B$9,IF(($E248-$F248)=(INDEX(Partidos!$F$4:$F$107,MATCH($A248,Partidos!$A$4:$A$107,0))-INDEX(Partidos!$G$4:$G$107,MATCH($A248,Partidos!$A$4:$A$107,0))),Puntuacion!$B$10,IF(AND($H248&lt;&gt;"",$H248=INDEX(Partidos!$K$4:$K$107,MATCH($A248,Partidos!$A$4:$A$107,0))),Puntuacion!$B$11,0)))))),"")</f>
        <v/>
      </c>
      <c r="H248" s="19">
        <f>IFERROR(INDEX(Papá!H$4:H$107,MATCH($A248,Papá!$A$4:$A$107,0)),"")</f>
        <v/>
      </c>
      <c r="I248" s="19">
        <f>IFERROR(INDEX(Partidos!$J$4:$J$107,MATCH($A248,Partidos!$A$4:$A$107,0)),"")</f>
        <v/>
      </c>
      <c r="J248" s="16">
        <f>IF(AND(INDEX(Partidos!$J$4:$J$107,MATCH($A248,Partidos!$A$4:$A$107,0))&lt;&gt;"Grupos",INDEX(Partidos!$H$4:$H$107,MATCH($A248,Partidos!$A$4:$A$107,0))="Finalizado",$H248&lt;&gt;"",$H248=INDEX(Partidos!$K$4:$K$107,MATCH($A248,Partidos!$A$4:$A$107,0))),1,0)</f>
        <v/>
      </c>
    </row>
    <row r="249">
      <c r="A249" s="24" t="n">
        <v>82</v>
      </c>
      <c r="B249" s="19">
        <f>IFERROR(INDEX(Partidos!$D$4:$D$107,MATCH($A249,Partidos!$A$4:$A$107,0)),"")</f>
        <v/>
      </c>
      <c r="C249" s="19">
        <f>IFERROR(INDEX(Partidos!$E$4:$E$107,MATCH($A249,Partidos!$A$4:$A$107,0)),"")</f>
        <v/>
      </c>
      <c r="D249" s="24" t="inlineStr">
        <is>
          <t>Diego</t>
        </is>
      </c>
      <c r="E249" s="19">
        <f>IFERROR(INDEX(Diego!F$4:F$107,MATCH($A249,Diego!$A$4:$A$107,0)),"")</f>
        <v/>
      </c>
      <c r="F249" s="19">
        <f>IFERROR(INDEX(Diego!G$4:G$107,MATCH($A249,Diego!$A$4:$A$107,0)),"")</f>
        <v/>
      </c>
      <c r="G249" s="16">
        <f>IFERROR(IF(INDEX(Partidos!$H$4:$H$107,MATCH($A249,Partidos!$A$4:$A$107,0))&lt;&gt;"Finalizado","",IF(OR(NOT(ISNUMBER($E249)),NOT(ISNUMBER($F249))),"",IF(INDEX(Partidos!$J$4:$J$107,MATCH($A249,Partidos!$A$4:$A$107,0))="Grupos",IF(AND($E249=INDEX(Partidos!$F$4:$F$107,MATCH($A249,Partidos!$A$4:$A$107,0)),$F249=INDEX(Partidos!$G$4:$G$107,MATCH($A249,Partidos!$A$4:$A$107,0))),Puntuacion!$B$4,IF(($E249-$F249)=(INDEX(Partidos!$F$4:$F$107,MATCH($A249,Partidos!$A$4:$A$107,0))-INDEX(Partidos!$G$4:$G$107,MATCH($A249,Partidos!$A$4:$A$107,0))),Puntuacion!$B$5,IF(OR(AND($E249&gt;$F249,INDEX(Partidos!$F$4:$F$107,MATCH($A249,Partidos!$A$4:$A$107,0))&gt;INDEX(Partidos!$G$4:$G$107,MATCH($A249,Partidos!$A$4:$A$107,0))),AND($E249=$F249,INDEX(Partidos!$F$4:$F$107,MATCH($A249,Partidos!$A$4:$A$107,0))=INDEX(Partidos!$G$4:$G$107,MATCH($A249,Partidos!$A$4:$A$107,0))),AND($E249&lt;$F249,INDEX(Partidos!$F$4:$F$107,MATCH($A249,Partidos!$A$4:$A$107,0))&lt;INDEX(Partidos!$G$4:$G$107,MATCH($A249,Partidos!$A$4:$A$107,0)))),Puntuacion!$B$6,0))),IF(AND($E249=INDEX(Partidos!$F$4:$F$107,MATCH($A249,Partidos!$A$4:$A$107,0)),$F249=INDEX(Partidos!$G$4:$G$107,MATCH($A249,Partidos!$A$4:$A$107,0))),Puntuacion!$B$9,IF(($E249-$F249)=(INDEX(Partidos!$F$4:$F$107,MATCH($A249,Partidos!$A$4:$A$107,0))-INDEX(Partidos!$G$4:$G$107,MATCH($A249,Partidos!$A$4:$A$107,0))),Puntuacion!$B$10,IF(AND($H249&lt;&gt;"",$H249=INDEX(Partidos!$K$4:$K$107,MATCH($A249,Partidos!$A$4:$A$107,0))),Puntuacion!$B$11,0)))))),"")</f>
        <v/>
      </c>
      <c r="H249" s="19">
        <f>IFERROR(INDEX(Diego!H$4:H$107,MATCH($A249,Diego!$A$4:$A$107,0)),"")</f>
        <v/>
      </c>
      <c r="I249" s="19">
        <f>IFERROR(INDEX(Partidos!$J$4:$J$107,MATCH($A249,Partidos!$A$4:$A$107,0)),"")</f>
        <v/>
      </c>
      <c r="J249" s="16">
        <f>IF(AND(INDEX(Partidos!$J$4:$J$107,MATCH($A249,Partidos!$A$4:$A$107,0))&lt;&gt;"Grupos",INDEX(Partidos!$H$4:$H$107,MATCH($A249,Partidos!$A$4:$A$107,0))="Finalizado",$H249&lt;&gt;"",$H249=INDEX(Partidos!$K$4:$K$107,MATCH($A249,Partidos!$A$4:$A$107,0))),1,0)</f>
        <v/>
      </c>
    </row>
    <row r="250">
      <c r="A250" s="26" t="n">
        <v>83</v>
      </c>
      <c r="B250" s="19">
        <f>IFERROR(INDEX(Partidos!$D$4:$D$107,MATCH($A250,Partidos!$A$4:$A$107,0)),"")</f>
        <v/>
      </c>
      <c r="C250" s="19">
        <f>IFERROR(INDEX(Partidos!$E$4:$E$107,MATCH($A250,Partidos!$A$4:$A$107,0)),"")</f>
        <v/>
      </c>
      <c r="D250" s="26" t="inlineStr">
        <is>
          <t>Álvaro</t>
        </is>
      </c>
      <c r="E250" s="19">
        <f>IFERROR(INDEX(Álvaro!F$4:F$107,MATCH($A250,Álvaro!$A$4:$A$107,0)),"")</f>
        <v/>
      </c>
      <c r="F250" s="19">
        <f>IFERROR(INDEX(Álvaro!G$4:G$107,MATCH($A250,Álvaro!$A$4:$A$107,0)),"")</f>
        <v/>
      </c>
      <c r="G250" s="16">
        <f>IFERROR(IF(INDEX(Partidos!$H$4:$H$107,MATCH($A250,Partidos!$A$4:$A$107,0))&lt;&gt;"Finalizado","",IF(OR(NOT(ISNUMBER($E250)),NOT(ISNUMBER($F250))),"",IF(INDEX(Partidos!$J$4:$J$107,MATCH($A250,Partidos!$A$4:$A$107,0))="Grupos",IF(AND($E250=INDEX(Partidos!$F$4:$F$107,MATCH($A250,Partidos!$A$4:$A$107,0)),$F250=INDEX(Partidos!$G$4:$G$107,MATCH($A250,Partidos!$A$4:$A$107,0))),Puntuacion!$B$4,IF(($E250-$F250)=(INDEX(Partidos!$F$4:$F$107,MATCH($A250,Partidos!$A$4:$A$107,0))-INDEX(Partidos!$G$4:$G$107,MATCH($A250,Partidos!$A$4:$A$107,0))),Puntuacion!$B$5,IF(OR(AND($E250&gt;$F250,INDEX(Partidos!$F$4:$F$107,MATCH($A250,Partidos!$A$4:$A$107,0))&gt;INDEX(Partidos!$G$4:$G$107,MATCH($A250,Partidos!$A$4:$A$107,0))),AND($E250=$F250,INDEX(Partidos!$F$4:$F$107,MATCH($A250,Partidos!$A$4:$A$107,0))=INDEX(Partidos!$G$4:$G$107,MATCH($A250,Partidos!$A$4:$A$107,0))),AND($E250&lt;$F250,INDEX(Partidos!$F$4:$F$107,MATCH($A250,Partidos!$A$4:$A$107,0))&lt;INDEX(Partidos!$G$4:$G$107,MATCH($A250,Partidos!$A$4:$A$107,0)))),Puntuacion!$B$6,0))),IF(AND($E250=INDEX(Partidos!$F$4:$F$107,MATCH($A250,Partidos!$A$4:$A$107,0)),$F250=INDEX(Partidos!$G$4:$G$107,MATCH($A250,Partidos!$A$4:$A$107,0))),Puntuacion!$B$9,IF(($E250-$F250)=(INDEX(Partidos!$F$4:$F$107,MATCH($A250,Partidos!$A$4:$A$107,0))-INDEX(Partidos!$G$4:$G$107,MATCH($A250,Partidos!$A$4:$A$107,0))),Puntuacion!$B$10,IF(AND($H250&lt;&gt;"",$H250=INDEX(Partidos!$K$4:$K$107,MATCH($A250,Partidos!$A$4:$A$107,0))),Puntuacion!$B$11,0)))))),"")</f>
        <v/>
      </c>
      <c r="H250" s="19">
        <f>IFERROR(INDEX(Álvaro!H$4:H$107,MATCH($A250,Álvaro!$A$4:$A$107,0)),"")</f>
        <v/>
      </c>
      <c r="I250" s="19">
        <f>IFERROR(INDEX(Partidos!$J$4:$J$107,MATCH($A250,Partidos!$A$4:$A$107,0)),"")</f>
        <v/>
      </c>
      <c r="J250" s="16">
        <f>IF(AND(INDEX(Partidos!$J$4:$J$107,MATCH($A250,Partidos!$A$4:$A$107,0))&lt;&gt;"Grupos",INDEX(Partidos!$H$4:$H$107,MATCH($A250,Partidos!$A$4:$A$107,0))="Finalizado",$H250&lt;&gt;"",$H250=INDEX(Partidos!$K$4:$K$107,MATCH($A250,Partidos!$A$4:$A$107,0))),1,0)</f>
        <v/>
      </c>
    </row>
    <row r="251">
      <c r="A251" s="24" t="n">
        <v>83</v>
      </c>
      <c r="B251" s="19">
        <f>IFERROR(INDEX(Partidos!$D$4:$D$107,MATCH($A251,Partidos!$A$4:$A$107,0)),"")</f>
        <v/>
      </c>
      <c r="C251" s="19">
        <f>IFERROR(INDEX(Partidos!$E$4:$E$107,MATCH($A251,Partidos!$A$4:$A$107,0)),"")</f>
        <v/>
      </c>
      <c r="D251" s="24" t="inlineStr">
        <is>
          <t>Papá</t>
        </is>
      </c>
      <c r="E251" s="19">
        <f>IFERROR(INDEX(Papá!F$4:F$107,MATCH($A251,Papá!$A$4:$A$107,0)),"")</f>
        <v/>
      </c>
      <c r="F251" s="19">
        <f>IFERROR(INDEX(Papá!G$4:G$107,MATCH($A251,Papá!$A$4:$A$107,0)),"")</f>
        <v/>
      </c>
      <c r="G251" s="16">
        <f>IFERROR(IF(INDEX(Partidos!$H$4:$H$107,MATCH($A251,Partidos!$A$4:$A$107,0))&lt;&gt;"Finalizado","",IF(OR(NOT(ISNUMBER($E251)),NOT(ISNUMBER($F251))),"",IF(INDEX(Partidos!$J$4:$J$107,MATCH($A251,Partidos!$A$4:$A$107,0))="Grupos",IF(AND($E251=INDEX(Partidos!$F$4:$F$107,MATCH($A251,Partidos!$A$4:$A$107,0)),$F251=INDEX(Partidos!$G$4:$G$107,MATCH($A251,Partidos!$A$4:$A$107,0))),Puntuacion!$B$4,IF(($E251-$F251)=(INDEX(Partidos!$F$4:$F$107,MATCH($A251,Partidos!$A$4:$A$107,0))-INDEX(Partidos!$G$4:$G$107,MATCH($A251,Partidos!$A$4:$A$107,0))),Puntuacion!$B$5,IF(OR(AND($E251&gt;$F251,INDEX(Partidos!$F$4:$F$107,MATCH($A251,Partidos!$A$4:$A$107,0))&gt;INDEX(Partidos!$G$4:$G$107,MATCH($A251,Partidos!$A$4:$A$107,0))),AND($E251=$F251,INDEX(Partidos!$F$4:$F$107,MATCH($A251,Partidos!$A$4:$A$107,0))=INDEX(Partidos!$G$4:$G$107,MATCH($A251,Partidos!$A$4:$A$107,0))),AND($E251&lt;$F251,INDEX(Partidos!$F$4:$F$107,MATCH($A251,Partidos!$A$4:$A$107,0))&lt;INDEX(Partidos!$G$4:$G$107,MATCH($A251,Partidos!$A$4:$A$107,0)))),Puntuacion!$B$6,0))),IF(AND($E251=INDEX(Partidos!$F$4:$F$107,MATCH($A251,Partidos!$A$4:$A$107,0)),$F251=INDEX(Partidos!$G$4:$G$107,MATCH($A251,Partidos!$A$4:$A$107,0))),Puntuacion!$B$9,IF(($E251-$F251)=(INDEX(Partidos!$F$4:$F$107,MATCH($A251,Partidos!$A$4:$A$107,0))-INDEX(Partidos!$G$4:$G$107,MATCH($A251,Partidos!$A$4:$A$107,0))),Puntuacion!$B$10,IF(AND($H251&lt;&gt;"",$H251=INDEX(Partidos!$K$4:$K$107,MATCH($A251,Partidos!$A$4:$A$107,0))),Puntuacion!$B$11,0)))))),"")</f>
        <v/>
      </c>
      <c r="H251" s="19">
        <f>IFERROR(INDEX(Papá!H$4:H$107,MATCH($A251,Papá!$A$4:$A$107,0)),"")</f>
        <v/>
      </c>
      <c r="I251" s="19">
        <f>IFERROR(INDEX(Partidos!$J$4:$J$107,MATCH($A251,Partidos!$A$4:$A$107,0)),"")</f>
        <v/>
      </c>
      <c r="J251" s="16">
        <f>IF(AND(INDEX(Partidos!$J$4:$J$107,MATCH($A251,Partidos!$A$4:$A$107,0))&lt;&gt;"Grupos",INDEX(Partidos!$H$4:$H$107,MATCH($A251,Partidos!$A$4:$A$107,0))="Finalizado",$H251&lt;&gt;"",$H251=INDEX(Partidos!$K$4:$K$107,MATCH($A251,Partidos!$A$4:$A$107,0))),1,0)</f>
        <v/>
      </c>
    </row>
    <row r="252">
      <c r="A252" s="26" t="n">
        <v>83</v>
      </c>
      <c r="B252" s="19">
        <f>IFERROR(INDEX(Partidos!$D$4:$D$107,MATCH($A252,Partidos!$A$4:$A$107,0)),"")</f>
        <v/>
      </c>
      <c r="C252" s="19">
        <f>IFERROR(INDEX(Partidos!$E$4:$E$107,MATCH($A252,Partidos!$A$4:$A$107,0)),"")</f>
        <v/>
      </c>
      <c r="D252" s="26" t="inlineStr">
        <is>
          <t>Diego</t>
        </is>
      </c>
      <c r="E252" s="19">
        <f>IFERROR(INDEX(Diego!F$4:F$107,MATCH($A252,Diego!$A$4:$A$107,0)),"")</f>
        <v/>
      </c>
      <c r="F252" s="19">
        <f>IFERROR(INDEX(Diego!G$4:G$107,MATCH($A252,Diego!$A$4:$A$107,0)),"")</f>
        <v/>
      </c>
      <c r="G252" s="16">
        <f>IFERROR(IF(INDEX(Partidos!$H$4:$H$107,MATCH($A252,Partidos!$A$4:$A$107,0))&lt;&gt;"Finalizado","",IF(OR(NOT(ISNUMBER($E252)),NOT(ISNUMBER($F252))),"",IF(INDEX(Partidos!$J$4:$J$107,MATCH($A252,Partidos!$A$4:$A$107,0))="Grupos",IF(AND($E252=INDEX(Partidos!$F$4:$F$107,MATCH($A252,Partidos!$A$4:$A$107,0)),$F252=INDEX(Partidos!$G$4:$G$107,MATCH($A252,Partidos!$A$4:$A$107,0))),Puntuacion!$B$4,IF(($E252-$F252)=(INDEX(Partidos!$F$4:$F$107,MATCH($A252,Partidos!$A$4:$A$107,0))-INDEX(Partidos!$G$4:$G$107,MATCH($A252,Partidos!$A$4:$A$107,0))),Puntuacion!$B$5,IF(OR(AND($E252&gt;$F252,INDEX(Partidos!$F$4:$F$107,MATCH($A252,Partidos!$A$4:$A$107,0))&gt;INDEX(Partidos!$G$4:$G$107,MATCH($A252,Partidos!$A$4:$A$107,0))),AND($E252=$F252,INDEX(Partidos!$F$4:$F$107,MATCH($A252,Partidos!$A$4:$A$107,0))=INDEX(Partidos!$G$4:$G$107,MATCH($A252,Partidos!$A$4:$A$107,0))),AND($E252&lt;$F252,INDEX(Partidos!$F$4:$F$107,MATCH($A252,Partidos!$A$4:$A$107,0))&lt;INDEX(Partidos!$G$4:$G$107,MATCH($A252,Partidos!$A$4:$A$107,0)))),Puntuacion!$B$6,0))),IF(AND($E252=INDEX(Partidos!$F$4:$F$107,MATCH($A252,Partidos!$A$4:$A$107,0)),$F252=INDEX(Partidos!$G$4:$G$107,MATCH($A252,Partidos!$A$4:$A$107,0))),Puntuacion!$B$9,IF(($E252-$F252)=(INDEX(Partidos!$F$4:$F$107,MATCH($A252,Partidos!$A$4:$A$107,0))-INDEX(Partidos!$G$4:$G$107,MATCH($A252,Partidos!$A$4:$A$107,0))),Puntuacion!$B$10,IF(AND($H252&lt;&gt;"",$H252=INDEX(Partidos!$K$4:$K$107,MATCH($A252,Partidos!$A$4:$A$107,0))),Puntuacion!$B$11,0)))))),"")</f>
        <v/>
      </c>
      <c r="H252" s="19">
        <f>IFERROR(INDEX(Diego!H$4:H$107,MATCH($A252,Diego!$A$4:$A$107,0)),"")</f>
        <v/>
      </c>
      <c r="I252" s="19">
        <f>IFERROR(INDEX(Partidos!$J$4:$J$107,MATCH($A252,Partidos!$A$4:$A$107,0)),"")</f>
        <v/>
      </c>
      <c r="J252" s="16">
        <f>IF(AND(INDEX(Partidos!$J$4:$J$107,MATCH($A252,Partidos!$A$4:$A$107,0))&lt;&gt;"Grupos",INDEX(Partidos!$H$4:$H$107,MATCH($A252,Partidos!$A$4:$A$107,0))="Finalizado",$H252&lt;&gt;"",$H252=INDEX(Partidos!$K$4:$K$107,MATCH($A252,Partidos!$A$4:$A$107,0))),1,0)</f>
        <v/>
      </c>
    </row>
    <row r="253">
      <c r="A253" s="24" t="n">
        <v>84</v>
      </c>
      <c r="B253" s="19">
        <f>IFERROR(INDEX(Partidos!$D$4:$D$107,MATCH($A253,Partidos!$A$4:$A$107,0)),"")</f>
        <v/>
      </c>
      <c r="C253" s="19">
        <f>IFERROR(INDEX(Partidos!$E$4:$E$107,MATCH($A253,Partidos!$A$4:$A$107,0)),"")</f>
        <v/>
      </c>
      <c r="D253" s="24" t="inlineStr">
        <is>
          <t>Álvaro</t>
        </is>
      </c>
      <c r="E253" s="19">
        <f>IFERROR(INDEX(Álvaro!F$4:F$107,MATCH($A253,Álvaro!$A$4:$A$107,0)),"")</f>
        <v/>
      </c>
      <c r="F253" s="19">
        <f>IFERROR(INDEX(Álvaro!G$4:G$107,MATCH($A253,Álvaro!$A$4:$A$107,0)),"")</f>
        <v/>
      </c>
      <c r="G253" s="16">
        <f>IFERROR(IF(INDEX(Partidos!$H$4:$H$107,MATCH($A253,Partidos!$A$4:$A$107,0))&lt;&gt;"Finalizado","",IF(OR(NOT(ISNUMBER($E253)),NOT(ISNUMBER($F253))),"",IF(INDEX(Partidos!$J$4:$J$107,MATCH($A253,Partidos!$A$4:$A$107,0))="Grupos",IF(AND($E253=INDEX(Partidos!$F$4:$F$107,MATCH($A253,Partidos!$A$4:$A$107,0)),$F253=INDEX(Partidos!$G$4:$G$107,MATCH($A253,Partidos!$A$4:$A$107,0))),Puntuacion!$B$4,IF(($E253-$F253)=(INDEX(Partidos!$F$4:$F$107,MATCH($A253,Partidos!$A$4:$A$107,0))-INDEX(Partidos!$G$4:$G$107,MATCH($A253,Partidos!$A$4:$A$107,0))),Puntuacion!$B$5,IF(OR(AND($E253&gt;$F253,INDEX(Partidos!$F$4:$F$107,MATCH($A253,Partidos!$A$4:$A$107,0))&gt;INDEX(Partidos!$G$4:$G$107,MATCH($A253,Partidos!$A$4:$A$107,0))),AND($E253=$F253,INDEX(Partidos!$F$4:$F$107,MATCH($A253,Partidos!$A$4:$A$107,0))=INDEX(Partidos!$G$4:$G$107,MATCH($A253,Partidos!$A$4:$A$107,0))),AND($E253&lt;$F253,INDEX(Partidos!$F$4:$F$107,MATCH($A253,Partidos!$A$4:$A$107,0))&lt;INDEX(Partidos!$G$4:$G$107,MATCH($A253,Partidos!$A$4:$A$107,0)))),Puntuacion!$B$6,0))),IF(AND($E253=INDEX(Partidos!$F$4:$F$107,MATCH($A253,Partidos!$A$4:$A$107,0)),$F253=INDEX(Partidos!$G$4:$G$107,MATCH($A253,Partidos!$A$4:$A$107,0))),Puntuacion!$B$9,IF(($E253-$F253)=(INDEX(Partidos!$F$4:$F$107,MATCH($A253,Partidos!$A$4:$A$107,0))-INDEX(Partidos!$G$4:$G$107,MATCH($A253,Partidos!$A$4:$A$107,0))),Puntuacion!$B$10,IF(AND($H253&lt;&gt;"",$H253=INDEX(Partidos!$K$4:$K$107,MATCH($A253,Partidos!$A$4:$A$107,0))),Puntuacion!$B$11,0)))))),"")</f>
        <v/>
      </c>
      <c r="H253" s="19">
        <f>IFERROR(INDEX(Álvaro!H$4:H$107,MATCH($A253,Álvaro!$A$4:$A$107,0)),"")</f>
        <v/>
      </c>
      <c r="I253" s="19">
        <f>IFERROR(INDEX(Partidos!$J$4:$J$107,MATCH($A253,Partidos!$A$4:$A$107,0)),"")</f>
        <v/>
      </c>
      <c r="J253" s="16">
        <f>IF(AND(INDEX(Partidos!$J$4:$J$107,MATCH($A253,Partidos!$A$4:$A$107,0))&lt;&gt;"Grupos",INDEX(Partidos!$H$4:$H$107,MATCH($A253,Partidos!$A$4:$A$107,0))="Finalizado",$H253&lt;&gt;"",$H253=INDEX(Partidos!$K$4:$K$107,MATCH($A253,Partidos!$A$4:$A$107,0))),1,0)</f>
        <v/>
      </c>
    </row>
    <row r="254">
      <c r="A254" s="26" t="n">
        <v>84</v>
      </c>
      <c r="B254" s="19">
        <f>IFERROR(INDEX(Partidos!$D$4:$D$107,MATCH($A254,Partidos!$A$4:$A$107,0)),"")</f>
        <v/>
      </c>
      <c r="C254" s="19">
        <f>IFERROR(INDEX(Partidos!$E$4:$E$107,MATCH($A254,Partidos!$A$4:$A$107,0)),"")</f>
        <v/>
      </c>
      <c r="D254" s="26" t="inlineStr">
        <is>
          <t>Papá</t>
        </is>
      </c>
      <c r="E254" s="19">
        <f>IFERROR(INDEX(Papá!F$4:F$107,MATCH($A254,Papá!$A$4:$A$107,0)),"")</f>
        <v/>
      </c>
      <c r="F254" s="19">
        <f>IFERROR(INDEX(Papá!G$4:G$107,MATCH($A254,Papá!$A$4:$A$107,0)),"")</f>
        <v/>
      </c>
      <c r="G254" s="16">
        <f>IFERROR(IF(INDEX(Partidos!$H$4:$H$107,MATCH($A254,Partidos!$A$4:$A$107,0))&lt;&gt;"Finalizado","",IF(OR(NOT(ISNUMBER($E254)),NOT(ISNUMBER($F254))),"",IF(INDEX(Partidos!$J$4:$J$107,MATCH($A254,Partidos!$A$4:$A$107,0))="Grupos",IF(AND($E254=INDEX(Partidos!$F$4:$F$107,MATCH($A254,Partidos!$A$4:$A$107,0)),$F254=INDEX(Partidos!$G$4:$G$107,MATCH($A254,Partidos!$A$4:$A$107,0))),Puntuacion!$B$4,IF(($E254-$F254)=(INDEX(Partidos!$F$4:$F$107,MATCH($A254,Partidos!$A$4:$A$107,0))-INDEX(Partidos!$G$4:$G$107,MATCH($A254,Partidos!$A$4:$A$107,0))),Puntuacion!$B$5,IF(OR(AND($E254&gt;$F254,INDEX(Partidos!$F$4:$F$107,MATCH($A254,Partidos!$A$4:$A$107,0))&gt;INDEX(Partidos!$G$4:$G$107,MATCH($A254,Partidos!$A$4:$A$107,0))),AND($E254=$F254,INDEX(Partidos!$F$4:$F$107,MATCH($A254,Partidos!$A$4:$A$107,0))=INDEX(Partidos!$G$4:$G$107,MATCH($A254,Partidos!$A$4:$A$107,0))),AND($E254&lt;$F254,INDEX(Partidos!$F$4:$F$107,MATCH($A254,Partidos!$A$4:$A$107,0))&lt;INDEX(Partidos!$G$4:$G$107,MATCH($A254,Partidos!$A$4:$A$107,0)))),Puntuacion!$B$6,0))),IF(AND($E254=INDEX(Partidos!$F$4:$F$107,MATCH($A254,Partidos!$A$4:$A$107,0)),$F254=INDEX(Partidos!$G$4:$G$107,MATCH($A254,Partidos!$A$4:$A$107,0))),Puntuacion!$B$9,IF(($E254-$F254)=(INDEX(Partidos!$F$4:$F$107,MATCH($A254,Partidos!$A$4:$A$107,0))-INDEX(Partidos!$G$4:$G$107,MATCH($A254,Partidos!$A$4:$A$107,0))),Puntuacion!$B$10,IF(AND($H254&lt;&gt;"",$H254=INDEX(Partidos!$K$4:$K$107,MATCH($A254,Partidos!$A$4:$A$107,0))),Puntuacion!$B$11,0)))))),"")</f>
        <v/>
      </c>
      <c r="H254" s="19">
        <f>IFERROR(INDEX(Papá!H$4:H$107,MATCH($A254,Papá!$A$4:$A$107,0)),"")</f>
        <v/>
      </c>
      <c r="I254" s="19">
        <f>IFERROR(INDEX(Partidos!$J$4:$J$107,MATCH($A254,Partidos!$A$4:$A$107,0)),"")</f>
        <v/>
      </c>
      <c r="J254" s="16">
        <f>IF(AND(INDEX(Partidos!$J$4:$J$107,MATCH($A254,Partidos!$A$4:$A$107,0))&lt;&gt;"Grupos",INDEX(Partidos!$H$4:$H$107,MATCH($A254,Partidos!$A$4:$A$107,0))="Finalizado",$H254&lt;&gt;"",$H254=INDEX(Partidos!$K$4:$K$107,MATCH($A254,Partidos!$A$4:$A$107,0))),1,0)</f>
        <v/>
      </c>
    </row>
    <row r="255">
      <c r="A255" s="24" t="n">
        <v>84</v>
      </c>
      <c r="B255" s="19">
        <f>IFERROR(INDEX(Partidos!$D$4:$D$107,MATCH($A255,Partidos!$A$4:$A$107,0)),"")</f>
        <v/>
      </c>
      <c r="C255" s="19">
        <f>IFERROR(INDEX(Partidos!$E$4:$E$107,MATCH($A255,Partidos!$A$4:$A$107,0)),"")</f>
        <v/>
      </c>
      <c r="D255" s="24" t="inlineStr">
        <is>
          <t>Diego</t>
        </is>
      </c>
      <c r="E255" s="19">
        <f>IFERROR(INDEX(Diego!F$4:F$107,MATCH($A255,Diego!$A$4:$A$107,0)),"")</f>
        <v/>
      </c>
      <c r="F255" s="19">
        <f>IFERROR(INDEX(Diego!G$4:G$107,MATCH($A255,Diego!$A$4:$A$107,0)),"")</f>
        <v/>
      </c>
      <c r="G255" s="16">
        <f>IFERROR(IF(INDEX(Partidos!$H$4:$H$107,MATCH($A255,Partidos!$A$4:$A$107,0))&lt;&gt;"Finalizado","",IF(OR(NOT(ISNUMBER($E255)),NOT(ISNUMBER($F255))),"",IF(INDEX(Partidos!$J$4:$J$107,MATCH($A255,Partidos!$A$4:$A$107,0))="Grupos",IF(AND($E255=INDEX(Partidos!$F$4:$F$107,MATCH($A255,Partidos!$A$4:$A$107,0)),$F255=INDEX(Partidos!$G$4:$G$107,MATCH($A255,Partidos!$A$4:$A$107,0))),Puntuacion!$B$4,IF(($E255-$F255)=(INDEX(Partidos!$F$4:$F$107,MATCH($A255,Partidos!$A$4:$A$107,0))-INDEX(Partidos!$G$4:$G$107,MATCH($A255,Partidos!$A$4:$A$107,0))),Puntuacion!$B$5,IF(OR(AND($E255&gt;$F255,INDEX(Partidos!$F$4:$F$107,MATCH($A255,Partidos!$A$4:$A$107,0))&gt;INDEX(Partidos!$G$4:$G$107,MATCH($A255,Partidos!$A$4:$A$107,0))),AND($E255=$F255,INDEX(Partidos!$F$4:$F$107,MATCH($A255,Partidos!$A$4:$A$107,0))=INDEX(Partidos!$G$4:$G$107,MATCH($A255,Partidos!$A$4:$A$107,0))),AND($E255&lt;$F255,INDEX(Partidos!$F$4:$F$107,MATCH($A255,Partidos!$A$4:$A$107,0))&lt;INDEX(Partidos!$G$4:$G$107,MATCH($A255,Partidos!$A$4:$A$107,0)))),Puntuacion!$B$6,0))),IF(AND($E255=INDEX(Partidos!$F$4:$F$107,MATCH($A255,Partidos!$A$4:$A$107,0)),$F255=INDEX(Partidos!$G$4:$G$107,MATCH($A255,Partidos!$A$4:$A$107,0))),Puntuacion!$B$9,IF(($E255-$F255)=(INDEX(Partidos!$F$4:$F$107,MATCH($A255,Partidos!$A$4:$A$107,0))-INDEX(Partidos!$G$4:$G$107,MATCH($A255,Partidos!$A$4:$A$107,0))),Puntuacion!$B$10,IF(AND($H255&lt;&gt;"",$H255=INDEX(Partidos!$K$4:$K$107,MATCH($A255,Partidos!$A$4:$A$107,0))),Puntuacion!$B$11,0)))))),"")</f>
        <v/>
      </c>
      <c r="H255" s="19">
        <f>IFERROR(INDEX(Diego!H$4:H$107,MATCH($A255,Diego!$A$4:$A$107,0)),"")</f>
        <v/>
      </c>
      <c r="I255" s="19">
        <f>IFERROR(INDEX(Partidos!$J$4:$J$107,MATCH($A255,Partidos!$A$4:$A$107,0)),"")</f>
        <v/>
      </c>
      <c r="J255" s="16">
        <f>IF(AND(INDEX(Partidos!$J$4:$J$107,MATCH($A255,Partidos!$A$4:$A$107,0))&lt;&gt;"Grupos",INDEX(Partidos!$H$4:$H$107,MATCH($A255,Partidos!$A$4:$A$107,0))="Finalizado",$H255&lt;&gt;"",$H255=INDEX(Partidos!$K$4:$K$107,MATCH($A255,Partidos!$A$4:$A$107,0))),1,0)</f>
        <v/>
      </c>
    </row>
    <row r="256">
      <c r="A256" s="26" t="n">
        <v>85</v>
      </c>
      <c r="B256" s="19">
        <f>IFERROR(INDEX(Partidos!$D$4:$D$107,MATCH($A256,Partidos!$A$4:$A$107,0)),"")</f>
        <v/>
      </c>
      <c r="C256" s="19">
        <f>IFERROR(INDEX(Partidos!$E$4:$E$107,MATCH($A256,Partidos!$A$4:$A$107,0)),"")</f>
        <v/>
      </c>
      <c r="D256" s="26" t="inlineStr">
        <is>
          <t>Álvaro</t>
        </is>
      </c>
      <c r="E256" s="19">
        <f>IFERROR(INDEX(Álvaro!F$4:F$107,MATCH($A256,Álvaro!$A$4:$A$107,0)),"")</f>
        <v/>
      </c>
      <c r="F256" s="19">
        <f>IFERROR(INDEX(Álvaro!G$4:G$107,MATCH($A256,Álvaro!$A$4:$A$107,0)),"")</f>
        <v/>
      </c>
      <c r="G256" s="16">
        <f>IFERROR(IF(INDEX(Partidos!$H$4:$H$107,MATCH($A256,Partidos!$A$4:$A$107,0))&lt;&gt;"Finalizado","",IF(OR(NOT(ISNUMBER($E256)),NOT(ISNUMBER($F256))),"",IF(INDEX(Partidos!$J$4:$J$107,MATCH($A256,Partidos!$A$4:$A$107,0))="Grupos",IF(AND($E256=INDEX(Partidos!$F$4:$F$107,MATCH($A256,Partidos!$A$4:$A$107,0)),$F256=INDEX(Partidos!$G$4:$G$107,MATCH($A256,Partidos!$A$4:$A$107,0))),Puntuacion!$B$4,IF(($E256-$F256)=(INDEX(Partidos!$F$4:$F$107,MATCH($A256,Partidos!$A$4:$A$107,0))-INDEX(Partidos!$G$4:$G$107,MATCH($A256,Partidos!$A$4:$A$107,0))),Puntuacion!$B$5,IF(OR(AND($E256&gt;$F256,INDEX(Partidos!$F$4:$F$107,MATCH($A256,Partidos!$A$4:$A$107,0))&gt;INDEX(Partidos!$G$4:$G$107,MATCH($A256,Partidos!$A$4:$A$107,0))),AND($E256=$F256,INDEX(Partidos!$F$4:$F$107,MATCH($A256,Partidos!$A$4:$A$107,0))=INDEX(Partidos!$G$4:$G$107,MATCH($A256,Partidos!$A$4:$A$107,0))),AND($E256&lt;$F256,INDEX(Partidos!$F$4:$F$107,MATCH($A256,Partidos!$A$4:$A$107,0))&lt;INDEX(Partidos!$G$4:$G$107,MATCH($A256,Partidos!$A$4:$A$107,0)))),Puntuacion!$B$6,0))),IF(AND($E256=INDEX(Partidos!$F$4:$F$107,MATCH($A256,Partidos!$A$4:$A$107,0)),$F256=INDEX(Partidos!$G$4:$G$107,MATCH($A256,Partidos!$A$4:$A$107,0))),Puntuacion!$B$9,IF(($E256-$F256)=(INDEX(Partidos!$F$4:$F$107,MATCH($A256,Partidos!$A$4:$A$107,0))-INDEX(Partidos!$G$4:$G$107,MATCH($A256,Partidos!$A$4:$A$107,0))),Puntuacion!$B$10,IF(AND($H256&lt;&gt;"",$H256=INDEX(Partidos!$K$4:$K$107,MATCH($A256,Partidos!$A$4:$A$107,0))),Puntuacion!$B$11,0)))))),"")</f>
        <v/>
      </c>
      <c r="H256" s="19">
        <f>IFERROR(INDEX(Álvaro!H$4:H$107,MATCH($A256,Álvaro!$A$4:$A$107,0)),"")</f>
        <v/>
      </c>
      <c r="I256" s="19">
        <f>IFERROR(INDEX(Partidos!$J$4:$J$107,MATCH($A256,Partidos!$A$4:$A$107,0)),"")</f>
        <v/>
      </c>
      <c r="J256" s="16">
        <f>IF(AND(INDEX(Partidos!$J$4:$J$107,MATCH($A256,Partidos!$A$4:$A$107,0))&lt;&gt;"Grupos",INDEX(Partidos!$H$4:$H$107,MATCH($A256,Partidos!$A$4:$A$107,0))="Finalizado",$H256&lt;&gt;"",$H256=INDEX(Partidos!$K$4:$K$107,MATCH($A256,Partidos!$A$4:$A$107,0))),1,0)</f>
        <v/>
      </c>
    </row>
    <row r="257">
      <c r="A257" s="24" t="n">
        <v>85</v>
      </c>
      <c r="B257" s="19">
        <f>IFERROR(INDEX(Partidos!$D$4:$D$107,MATCH($A257,Partidos!$A$4:$A$107,0)),"")</f>
        <v/>
      </c>
      <c r="C257" s="19">
        <f>IFERROR(INDEX(Partidos!$E$4:$E$107,MATCH($A257,Partidos!$A$4:$A$107,0)),"")</f>
        <v/>
      </c>
      <c r="D257" s="24" t="inlineStr">
        <is>
          <t>Papá</t>
        </is>
      </c>
      <c r="E257" s="19">
        <f>IFERROR(INDEX(Papá!F$4:F$107,MATCH($A257,Papá!$A$4:$A$107,0)),"")</f>
        <v/>
      </c>
      <c r="F257" s="19">
        <f>IFERROR(INDEX(Papá!G$4:G$107,MATCH($A257,Papá!$A$4:$A$107,0)),"")</f>
        <v/>
      </c>
      <c r="G257" s="16">
        <f>IFERROR(IF(INDEX(Partidos!$H$4:$H$107,MATCH($A257,Partidos!$A$4:$A$107,0))&lt;&gt;"Finalizado","",IF(OR(NOT(ISNUMBER($E257)),NOT(ISNUMBER($F257))),"",IF(INDEX(Partidos!$J$4:$J$107,MATCH($A257,Partidos!$A$4:$A$107,0))="Grupos",IF(AND($E257=INDEX(Partidos!$F$4:$F$107,MATCH($A257,Partidos!$A$4:$A$107,0)),$F257=INDEX(Partidos!$G$4:$G$107,MATCH($A257,Partidos!$A$4:$A$107,0))),Puntuacion!$B$4,IF(($E257-$F257)=(INDEX(Partidos!$F$4:$F$107,MATCH($A257,Partidos!$A$4:$A$107,0))-INDEX(Partidos!$G$4:$G$107,MATCH($A257,Partidos!$A$4:$A$107,0))),Puntuacion!$B$5,IF(OR(AND($E257&gt;$F257,INDEX(Partidos!$F$4:$F$107,MATCH($A257,Partidos!$A$4:$A$107,0))&gt;INDEX(Partidos!$G$4:$G$107,MATCH($A257,Partidos!$A$4:$A$107,0))),AND($E257=$F257,INDEX(Partidos!$F$4:$F$107,MATCH($A257,Partidos!$A$4:$A$107,0))=INDEX(Partidos!$G$4:$G$107,MATCH($A257,Partidos!$A$4:$A$107,0))),AND($E257&lt;$F257,INDEX(Partidos!$F$4:$F$107,MATCH($A257,Partidos!$A$4:$A$107,0))&lt;INDEX(Partidos!$G$4:$G$107,MATCH($A257,Partidos!$A$4:$A$107,0)))),Puntuacion!$B$6,0))),IF(AND($E257=INDEX(Partidos!$F$4:$F$107,MATCH($A257,Partidos!$A$4:$A$107,0)),$F257=INDEX(Partidos!$G$4:$G$107,MATCH($A257,Partidos!$A$4:$A$107,0))),Puntuacion!$B$9,IF(($E257-$F257)=(INDEX(Partidos!$F$4:$F$107,MATCH($A257,Partidos!$A$4:$A$107,0))-INDEX(Partidos!$G$4:$G$107,MATCH($A257,Partidos!$A$4:$A$107,0))),Puntuacion!$B$10,IF(AND($H257&lt;&gt;"",$H257=INDEX(Partidos!$K$4:$K$107,MATCH($A257,Partidos!$A$4:$A$107,0))),Puntuacion!$B$11,0)))))),"")</f>
        <v/>
      </c>
      <c r="H257" s="19">
        <f>IFERROR(INDEX(Papá!H$4:H$107,MATCH($A257,Papá!$A$4:$A$107,0)),"")</f>
        <v/>
      </c>
      <c r="I257" s="19">
        <f>IFERROR(INDEX(Partidos!$J$4:$J$107,MATCH($A257,Partidos!$A$4:$A$107,0)),"")</f>
        <v/>
      </c>
      <c r="J257" s="16">
        <f>IF(AND(INDEX(Partidos!$J$4:$J$107,MATCH($A257,Partidos!$A$4:$A$107,0))&lt;&gt;"Grupos",INDEX(Partidos!$H$4:$H$107,MATCH($A257,Partidos!$A$4:$A$107,0))="Finalizado",$H257&lt;&gt;"",$H257=INDEX(Partidos!$K$4:$K$107,MATCH($A257,Partidos!$A$4:$A$107,0))),1,0)</f>
        <v/>
      </c>
    </row>
    <row r="258">
      <c r="A258" s="26" t="n">
        <v>85</v>
      </c>
      <c r="B258" s="19">
        <f>IFERROR(INDEX(Partidos!$D$4:$D$107,MATCH($A258,Partidos!$A$4:$A$107,0)),"")</f>
        <v/>
      </c>
      <c r="C258" s="19">
        <f>IFERROR(INDEX(Partidos!$E$4:$E$107,MATCH($A258,Partidos!$A$4:$A$107,0)),"")</f>
        <v/>
      </c>
      <c r="D258" s="26" t="inlineStr">
        <is>
          <t>Diego</t>
        </is>
      </c>
      <c r="E258" s="19">
        <f>IFERROR(INDEX(Diego!F$4:F$107,MATCH($A258,Diego!$A$4:$A$107,0)),"")</f>
        <v/>
      </c>
      <c r="F258" s="19">
        <f>IFERROR(INDEX(Diego!G$4:G$107,MATCH($A258,Diego!$A$4:$A$107,0)),"")</f>
        <v/>
      </c>
      <c r="G258" s="16">
        <f>IFERROR(IF(INDEX(Partidos!$H$4:$H$107,MATCH($A258,Partidos!$A$4:$A$107,0))&lt;&gt;"Finalizado","",IF(OR(NOT(ISNUMBER($E258)),NOT(ISNUMBER($F258))),"",IF(INDEX(Partidos!$J$4:$J$107,MATCH($A258,Partidos!$A$4:$A$107,0))="Grupos",IF(AND($E258=INDEX(Partidos!$F$4:$F$107,MATCH($A258,Partidos!$A$4:$A$107,0)),$F258=INDEX(Partidos!$G$4:$G$107,MATCH($A258,Partidos!$A$4:$A$107,0))),Puntuacion!$B$4,IF(($E258-$F258)=(INDEX(Partidos!$F$4:$F$107,MATCH($A258,Partidos!$A$4:$A$107,0))-INDEX(Partidos!$G$4:$G$107,MATCH($A258,Partidos!$A$4:$A$107,0))),Puntuacion!$B$5,IF(OR(AND($E258&gt;$F258,INDEX(Partidos!$F$4:$F$107,MATCH($A258,Partidos!$A$4:$A$107,0))&gt;INDEX(Partidos!$G$4:$G$107,MATCH($A258,Partidos!$A$4:$A$107,0))),AND($E258=$F258,INDEX(Partidos!$F$4:$F$107,MATCH($A258,Partidos!$A$4:$A$107,0))=INDEX(Partidos!$G$4:$G$107,MATCH($A258,Partidos!$A$4:$A$107,0))),AND($E258&lt;$F258,INDEX(Partidos!$F$4:$F$107,MATCH($A258,Partidos!$A$4:$A$107,0))&lt;INDEX(Partidos!$G$4:$G$107,MATCH($A258,Partidos!$A$4:$A$107,0)))),Puntuacion!$B$6,0))),IF(AND($E258=INDEX(Partidos!$F$4:$F$107,MATCH($A258,Partidos!$A$4:$A$107,0)),$F258=INDEX(Partidos!$G$4:$G$107,MATCH($A258,Partidos!$A$4:$A$107,0))),Puntuacion!$B$9,IF(($E258-$F258)=(INDEX(Partidos!$F$4:$F$107,MATCH($A258,Partidos!$A$4:$A$107,0))-INDEX(Partidos!$G$4:$G$107,MATCH($A258,Partidos!$A$4:$A$107,0))),Puntuacion!$B$10,IF(AND($H258&lt;&gt;"",$H258=INDEX(Partidos!$K$4:$K$107,MATCH($A258,Partidos!$A$4:$A$107,0))),Puntuacion!$B$11,0)))))),"")</f>
        <v/>
      </c>
      <c r="H258" s="19">
        <f>IFERROR(INDEX(Diego!H$4:H$107,MATCH($A258,Diego!$A$4:$A$107,0)),"")</f>
        <v/>
      </c>
      <c r="I258" s="19">
        <f>IFERROR(INDEX(Partidos!$J$4:$J$107,MATCH($A258,Partidos!$A$4:$A$107,0)),"")</f>
        <v/>
      </c>
      <c r="J258" s="16">
        <f>IF(AND(INDEX(Partidos!$J$4:$J$107,MATCH($A258,Partidos!$A$4:$A$107,0))&lt;&gt;"Grupos",INDEX(Partidos!$H$4:$H$107,MATCH($A258,Partidos!$A$4:$A$107,0))="Finalizado",$H258&lt;&gt;"",$H258=INDEX(Partidos!$K$4:$K$107,MATCH($A258,Partidos!$A$4:$A$107,0))),1,0)</f>
        <v/>
      </c>
    </row>
    <row r="259">
      <c r="A259" s="24" t="n">
        <v>86</v>
      </c>
      <c r="B259" s="19">
        <f>IFERROR(INDEX(Partidos!$D$4:$D$107,MATCH($A259,Partidos!$A$4:$A$107,0)),"")</f>
        <v/>
      </c>
      <c r="C259" s="19">
        <f>IFERROR(INDEX(Partidos!$E$4:$E$107,MATCH($A259,Partidos!$A$4:$A$107,0)),"")</f>
        <v/>
      </c>
      <c r="D259" s="24" t="inlineStr">
        <is>
          <t>Álvaro</t>
        </is>
      </c>
      <c r="E259" s="19">
        <f>IFERROR(INDEX(Álvaro!F$4:F$107,MATCH($A259,Álvaro!$A$4:$A$107,0)),"")</f>
        <v/>
      </c>
      <c r="F259" s="19">
        <f>IFERROR(INDEX(Álvaro!G$4:G$107,MATCH($A259,Álvaro!$A$4:$A$107,0)),"")</f>
        <v/>
      </c>
      <c r="G259" s="16">
        <f>IFERROR(IF(INDEX(Partidos!$H$4:$H$107,MATCH($A259,Partidos!$A$4:$A$107,0))&lt;&gt;"Finalizado","",IF(OR(NOT(ISNUMBER($E259)),NOT(ISNUMBER($F259))),"",IF(INDEX(Partidos!$J$4:$J$107,MATCH($A259,Partidos!$A$4:$A$107,0))="Grupos",IF(AND($E259=INDEX(Partidos!$F$4:$F$107,MATCH($A259,Partidos!$A$4:$A$107,0)),$F259=INDEX(Partidos!$G$4:$G$107,MATCH($A259,Partidos!$A$4:$A$107,0))),Puntuacion!$B$4,IF(($E259-$F259)=(INDEX(Partidos!$F$4:$F$107,MATCH($A259,Partidos!$A$4:$A$107,0))-INDEX(Partidos!$G$4:$G$107,MATCH($A259,Partidos!$A$4:$A$107,0))),Puntuacion!$B$5,IF(OR(AND($E259&gt;$F259,INDEX(Partidos!$F$4:$F$107,MATCH($A259,Partidos!$A$4:$A$107,0))&gt;INDEX(Partidos!$G$4:$G$107,MATCH($A259,Partidos!$A$4:$A$107,0))),AND($E259=$F259,INDEX(Partidos!$F$4:$F$107,MATCH($A259,Partidos!$A$4:$A$107,0))=INDEX(Partidos!$G$4:$G$107,MATCH($A259,Partidos!$A$4:$A$107,0))),AND($E259&lt;$F259,INDEX(Partidos!$F$4:$F$107,MATCH($A259,Partidos!$A$4:$A$107,0))&lt;INDEX(Partidos!$G$4:$G$107,MATCH($A259,Partidos!$A$4:$A$107,0)))),Puntuacion!$B$6,0))),IF(AND($E259=INDEX(Partidos!$F$4:$F$107,MATCH($A259,Partidos!$A$4:$A$107,0)),$F259=INDEX(Partidos!$G$4:$G$107,MATCH($A259,Partidos!$A$4:$A$107,0))),Puntuacion!$B$9,IF(($E259-$F259)=(INDEX(Partidos!$F$4:$F$107,MATCH($A259,Partidos!$A$4:$A$107,0))-INDEX(Partidos!$G$4:$G$107,MATCH($A259,Partidos!$A$4:$A$107,0))),Puntuacion!$B$10,IF(AND($H259&lt;&gt;"",$H259=INDEX(Partidos!$K$4:$K$107,MATCH($A259,Partidos!$A$4:$A$107,0))),Puntuacion!$B$11,0)))))),"")</f>
        <v/>
      </c>
      <c r="H259" s="19">
        <f>IFERROR(INDEX(Álvaro!H$4:H$107,MATCH($A259,Álvaro!$A$4:$A$107,0)),"")</f>
        <v/>
      </c>
      <c r="I259" s="19">
        <f>IFERROR(INDEX(Partidos!$J$4:$J$107,MATCH($A259,Partidos!$A$4:$A$107,0)),"")</f>
        <v/>
      </c>
      <c r="J259" s="16">
        <f>IF(AND(INDEX(Partidos!$J$4:$J$107,MATCH($A259,Partidos!$A$4:$A$107,0))&lt;&gt;"Grupos",INDEX(Partidos!$H$4:$H$107,MATCH($A259,Partidos!$A$4:$A$107,0))="Finalizado",$H259&lt;&gt;"",$H259=INDEX(Partidos!$K$4:$K$107,MATCH($A259,Partidos!$A$4:$A$107,0))),1,0)</f>
        <v/>
      </c>
    </row>
    <row r="260">
      <c r="A260" s="26" t="n">
        <v>86</v>
      </c>
      <c r="B260" s="19">
        <f>IFERROR(INDEX(Partidos!$D$4:$D$107,MATCH($A260,Partidos!$A$4:$A$107,0)),"")</f>
        <v/>
      </c>
      <c r="C260" s="19">
        <f>IFERROR(INDEX(Partidos!$E$4:$E$107,MATCH($A260,Partidos!$A$4:$A$107,0)),"")</f>
        <v/>
      </c>
      <c r="D260" s="26" t="inlineStr">
        <is>
          <t>Papá</t>
        </is>
      </c>
      <c r="E260" s="19">
        <f>IFERROR(INDEX(Papá!F$4:F$107,MATCH($A260,Papá!$A$4:$A$107,0)),"")</f>
        <v/>
      </c>
      <c r="F260" s="19">
        <f>IFERROR(INDEX(Papá!G$4:G$107,MATCH($A260,Papá!$A$4:$A$107,0)),"")</f>
        <v/>
      </c>
      <c r="G260" s="16">
        <f>IFERROR(IF(INDEX(Partidos!$H$4:$H$107,MATCH($A260,Partidos!$A$4:$A$107,0))&lt;&gt;"Finalizado","",IF(OR(NOT(ISNUMBER($E260)),NOT(ISNUMBER($F260))),"",IF(INDEX(Partidos!$J$4:$J$107,MATCH($A260,Partidos!$A$4:$A$107,0))="Grupos",IF(AND($E260=INDEX(Partidos!$F$4:$F$107,MATCH($A260,Partidos!$A$4:$A$107,0)),$F260=INDEX(Partidos!$G$4:$G$107,MATCH($A260,Partidos!$A$4:$A$107,0))),Puntuacion!$B$4,IF(($E260-$F260)=(INDEX(Partidos!$F$4:$F$107,MATCH($A260,Partidos!$A$4:$A$107,0))-INDEX(Partidos!$G$4:$G$107,MATCH($A260,Partidos!$A$4:$A$107,0))),Puntuacion!$B$5,IF(OR(AND($E260&gt;$F260,INDEX(Partidos!$F$4:$F$107,MATCH($A260,Partidos!$A$4:$A$107,0))&gt;INDEX(Partidos!$G$4:$G$107,MATCH($A260,Partidos!$A$4:$A$107,0))),AND($E260=$F260,INDEX(Partidos!$F$4:$F$107,MATCH($A260,Partidos!$A$4:$A$107,0))=INDEX(Partidos!$G$4:$G$107,MATCH($A260,Partidos!$A$4:$A$107,0))),AND($E260&lt;$F260,INDEX(Partidos!$F$4:$F$107,MATCH($A260,Partidos!$A$4:$A$107,0))&lt;INDEX(Partidos!$G$4:$G$107,MATCH($A260,Partidos!$A$4:$A$107,0)))),Puntuacion!$B$6,0))),IF(AND($E260=INDEX(Partidos!$F$4:$F$107,MATCH($A260,Partidos!$A$4:$A$107,0)),$F260=INDEX(Partidos!$G$4:$G$107,MATCH($A260,Partidos!$A$4:$A$107,0))),Puntuacion!$B$9,IF(($E260-$F260)=(INDEX(Partidos!$F$4:$F$107,MATCH($A260,Partidos!$A$4:$A$107,0))-INDEX(Partidos!$G$4:$G$107,MATCH($A260,Partidos!$A$4:$A$107,0))),Puntuacion!$B$10,IF(AND($H260&lt;&gt;"",$H260=INDEX(Partidos!$K$4:$K$107,MATCH($A260,Partidos!$A$4:$A$107,0))),Puntuacion!$B$11,0)))))),"")</f>
        <v/>
      </c>
      <c r="H260" s="19">
        <f>IFERROR(INDEX(Papá!H$4:H$107,MATCH($A260,Papá!$A$4:$A$107,0)),"")</f>
        <v/>
      </c>
      <c r="I260" s="19">
        <f>IFERROR(INDEX(Partidos!$J$4:$J$107,MATCH($A260,Partidos!$A$4:$A$107,0)),"")</f>
        <v/>
      </c>
      <c r="J260" s="16">
        <f>IF(AND(INDEX(Partidos!$J$4:$J$107,MATCH($A260,Partidos!$A$4:$A$107,0))&lt;&gt;"Grupos",INDEX(Partidos!$H$4:$H$107,MATCH($A260,Partidos!$A$4:$A$107,0))="Finalizado",$H260&lt;&gt;"",$H260=INDEX(Partidos!$K$4:$K$107,MATCH($A260,Partidos!$A$4:$A$107,0))),1,0)</f>
        <v/>
      </c>
    </row>
    <row r="261">
      <c r="A261" s="24" t="n">
        <v>86</v>
      </c>
      <c r="B261" s="19">
        <f>IFERROR(INDEX(Partidos!$D$4:$D$107,MATCH($A261,Partidos!$A$4:$A$107,0)),"")</f>
        <v/>
      </c>
      <c r="C261" s="19">
        <f>IFERROR(INDEX(Partidos!$E$4:$E$107,MATCH($A261,Partidos!$A$4:$A$107,0)),"")</f>
        <v/>
      </c>
      <c r="D261" s="24" t="inlineStr">
        <is>
          <t>Diego</t>
        </is>
      </c>
      <c r="E261" s="19">
        <f>IFERROR(INDEX(Diego!F$4:F$107,MATCH($A261,Diego!$A$4:$A$107,0)),"")</f>
        <v/>
      </c>
      <c r="F261" s="19">
        <f>IFERROR(INDEX(Diego!G$4:G$107,MATCH($A261,Diego!$A$4:$A$107,0)),"")</f>
        <v/>
      </c>
      <c r="G261" s="16">
        <f>IFERROR(IF(INDEX(Partidos!$H$4:$H$107,MATCH($A261,Partidos!$A$4:$A$107,0))&lt;&gt;"Finalizado","",IF(OR(NOT(ISNUMBER($E261)),NOT(ISNUMBER($F261))),"",IF(INDEX(Partidos!$J$4:$J$107,MATCH($A261,Partidos!$A$4:$A$107,0))="Grupos",IF(AND($E261=INDEX(Partidos!$F$4:$F$107,MATCH($A261,Partidos!$A$4:$A$107,0)),$F261=INDEX(Partidos!$G$4:$G$107,MATCH($A261,Partidos!$A$4:$A$107,0))),Puntuacion!$B$4,IF(($E261-$F261)=(INDEX(Partidos!$F$4:$F$107,MATCH($A261,Partidos!$A$4:$A$107,0))-INDEX(Partidos!$G$4:$G$107,MATCH($A261,Partidos!$A$4:$A$107,0))),Puntuacion!$B$5,IF(OR(AND($E261&gt;$F261,INDEX(Partidos!$F$4:$F$107,MATCH($A261,Partidos!$A$4:$A$107,0))&gt;INDEX(Partidos!$G$4:$G$107,MATCH($A261,Partidos!$A$4:$A$107,0))),AND($E261=$F261,INDEX(Partidos!$F$4:$F$107,MATCH($A261,Partidos!$A$4:$A$107,0))=INDEX(Partidos!$G$4:$G$107,MATCH($A261,Partidos!$A$4:$A$107,0))),AND($E261&lt;$F261,INDEX(Partidos!$F$4:$F$107,MATCH($A261,Partidos!$A$4:$A$107,0))&lt;INDEX(Partidos!$G$4:$G$107,MATCH($A261,Partidos!$A$4:$A$107,0)))),Puntuacion!$B$6,0))),IF(AND($E261=INDEX(Partidos!$F$4:$F$107,MATCH($A261,Partidos!$A$4:$A$107,0)),$F261=INDEX(Partidos!$G$4:$G$107,MATCH($A261,Partidos!$A$4:$A$107,0))),Puntuacion!$B$9,IF(($E261-$F261)=(INDEX(Partidos!$F$4:$F$107,MATCH($A261,Partidos!$A$4:$A$107,0))-INDEX(Partidos!$G$4:$G$107,MATCH($A261,Partidos!$A$4:$A$107,0))),Puntuacion!$B$10,IF(AND($H261&lt;&gt;"",$H261=INDEX(Partidos!$K$4:$K$107,MATCH($A261,Partidos!$A$4:$A$107,0))),Puntuacion!$B$11,0)))))),"")</f>
        <v/>
      </c>
      <c r="H261" s="19">
        <f>IFERROR(INDEX(Diego!H$4:H$107,MATCH($A261,Diego!$A$4:$A$107,0)),"")</f>
        <v/>
      </c>
      <c r="I261" s="19">
        <f>IFERROR(INDEX(Partidos!$J$4:$J$107,MATCH($A261,Partidos!$A$4:$A$107,0)),"")</f>
        <v/>
      </c>
      <c r="J261" s="16">
        <f>IF(AND(INDEX(Partidos!$J$4:$J$107,MATCH($A261,Partidos!$A$4:$A$107,0))&lt;&gt;"Grupos",INDEX(Partidos!$H$4:$H$107,MATCH($A261,Partidos!$A$4:$A$107,0))="Finalizado",$H261&lt;&gt;"",$H261=INDEX(Partidos!$K$4:$K$107,MATCH($A261,Partidos!$A$4:$A$107,0))),1,0)</f>
        <v/>
      </c>
    </row>
    <row r="262">
      <c r="A262" s="26" t="n">
        <v>87</v>
      </c>
      <c r="B262" s="19">
        <f>IFERROR(INDEX(Partidos!$D$4:$D$107,MATCH($A262,Partidos!$A$4:$A$107,0)),"")</f>
        <v/>
      </c>
      <c r="C262" s="19">
        <f>IFERROR(INDEX(Partidos!$E$4:$E$107,MATCH($A262,Partidos!$A$4:$A$107,0)),"")</f>
        <v/>
      </c>
      <c r="D262" s="26" t="inlineStr">
        <is>
          <t>Álvaro</t>
        </is>
      </c>
      <c r="E262" s="19">
        <f>IFERROR(INDEX(Álvaro!F$4:F$107,MATCH($A262,Álvaro!$A$4:$A$107,0)),"")</f>
        <v/>
      </c>
      <c r="F262" s="19">
        <f>IFERROR(INDEX(Álvaro!G$4:G$107,MATCH($A262,Álvaro!$A$4:$A$107,0)),"")</f>
        <v/>
      </c>
      <c r="G262" s="16">
        <f>IFERROR(IF(INDEX(Partidos!$H$4:$H$107,MATCH($A262,Partidos!$A$4:$A$107,0))&lt;&gt;"Finalizado","",IF(OR(NOT(ISNUMBER($E262)),NOT(ISNUMBER($F262))),"",IF(INDEX(Partidos!$J$4:$J$107,MATCH($A262,Partidos!$A$4:$A$107,0))="Grupos",IF(AND($E262=INDEX(Partidos!$F$4:$F$107,MATCH($A262,Partidos!$A$4:$A$107,0)),$F262=INDEX(Partidos!$G$4:$G$107,MATCH($A262,Partidos!$A$4:$A$107,0))),Puntuacion!$B$4,IF(($E262-$F262)=(INDEX(Partidos!$F$4:$F$107,MATCH($A262,Partidos!$A$4:$A$107,0))-INDEX(Partidos!$G$4:$G$107,MATCH($A262,Partidos!$A$4:$A$107,0))),Puntuacion!$B$5,IF(OR(AND($E262&gt;$F262,INDEX(Partidos!$F$4:$F$107,MATCH($A262,Partidos!$A$4:$A$107,0))&gt;INDEX(Partidos!$G$4:$G$107,MATCH($A262,Partidos!$A$4:$A$107,0))),AND($E262=$F262,INDEX(Partidos!$F$4:$F$107,MATCH($A262,Partidos!$A$4:$A$107,0))=INDEX(Partidos!$G$4:$G$107,MATCH($A262,Partidos!$A$4:$A$107,0))),AND($E262&lt;$F262,INDEX(Partidos!$F$4:$F$107,MATCH($A262,Partidos!$A$4:$A$107,0))&lt;INDEX(Partidos!$G$4:$G$107,MATCH($A262,Partidos!$A$4:$A$107,0)))),Puntuacion!$B$6,0))),IF(AND($E262=INDEX(Partidos!$F$4:$F$107,MATCH($A262,Partidos!$A$4:$A$107,0)),$F262=INDEX(Partidos!$G$4:$G$107,MATCH($A262,Partidos!$A$4:$A$107,0))),Puntuacion!$B$9,IF(($E262-$F262)=(INDEX(Partidos!$F$4:$F$107,MATCH($A262,Partidos!$A$4:$A$107,0))-INDEX(Partidos!$G$4:$G$107,MATCH($A262,Partidos!$A$4:$A$107,0))),Puntuacion!$B$10,IF(AND($H262&lt;&gt;"",$H262=INDEX(Partidos!$K$4:$K$107,MATCH($A262,Partidos!$A$4:$A$107,0))),Puntuacion!$B$11,0)))))),"")</f>
        <v/>
      </c>
      <c r="H262" s="19">
        <f>IFERROR(INDEX(Álvaro!H$4:H$107,MATCH($A262,Álvaro!$A$4:$A$107,0)),"")</f>
        <v/>
      </c>
      <c r="I262" s="19">
        <f>IFERROR(INDEX(Partidos!$J$4:$J$107,MATCH($A262,Partidos!$A$4:$A$107,0)),"")</f>
        <v/>
      </c>
      <c r="J262" s="16">
        <f>IF(AND(INDEX(Partidos!$J$4:$J$107,MATCH($A262,Partidos!$A$4:$A$107,0))&lt;&gt;"Grupos",INDEX(Partidos!$H$4:$H$107,MATCH($A262,Partidos!$A$4:$A$107,0))="Finalizado",$H262&lt;&gt;"",$H262=INDEX(Partidos!$K$4:$K$107,MATCH($A262,Partidos!$A$4:$A$107,0))),1,0)</f>
        <v/>
      </c>
    </row>
    <row r="263">
      <c r="A263" s="24" t="n">
        <v>87</v>
      </c>
      <c r="B263" s="19">
        <f>IFERROR(INDEX(Partidos!$D$4:$D$107,MATCH($A263,Partidos!$A$4:$A$107,0)),"")</f>
        <v/>
      </c>
      <c r="C263" s="19">
        <f>IFERROR(INDEX(Partidos!$E$4:$E$107,MATCH($A263,Partidos!$A$4:$A$107,0)),"")</f>
        <v/>
      </c>
      <c r="D263" s="24" t="inlineStr">
        <is>
          <t>Papá</t>
        </is>
      </c>
      <c r="E263" s="19">
        <f>IFERROR(INDEX(Papá!F$4:F$107,MATCH($A263,Papá!$A$4:$A$107,0)),"")</f>
        <v/>
      </c>
      <c r="F263" s="19">
        <f>IFERROR(INDEX(Papá!G$4:G$107,MATCH($A263,Papá!$A$4:$A$107,0)),"")</f>
        <v/>
      </c>
      <c r="G263" s="16">
        <f>IFERROR(IF(INDEX(Partidos!$H$4:$H$107,MATCH($A263,Partidos!$A$4:$A$107,0))&lt;&gt;"Finalizado","",IF(OR(NOT(ISNUMBER($E263)),NOT(ISNUMBER($F263))),"",IF(INDEX(Partidos!$J$4:$J$107,MATCH($A263,Partidos!$A$4:$A$107,0))="Grupos",IF(AND($E263=INDEX(Partidos!$F$4:$F$107,MATCH($A263,Partidos!$A$4:$A$107,0)),$F263=INDEX(Partidos!$G$4:$G$107,MATCH($A263,Partidos!$A$4:$A$107,0))),Puntuacion!$B$4,IF(($E263-$F263)=(INDEX(Partidos!$F$4:$F$107,MATCH($A263,Partidos!$A$4:$A$107,0))-INDEX(Partidos!$G$4:$G$107,MATCH($A263,Partidos!$A$4:$A$107,0))),Puntuacion!$B$5,IF(OR(AND($E263&gt;$F263,INDEX(Partidos!$F$4:$F$107,MATCH($A263,Partidos!$A$4:$A$107,0))&gt;INDEX(Partidos!$G$4:$G$107,MATCH($A263,Partidos!$A$4:$A$107,0))),AND($E263=$F263,INDEX(Partidos!$F$4:$F$107,MATCH($A263,Partidos!$A$4:$A$107,0))=INDEX(Partidos!$G$4:$G$107,MATCH($A263,Partidos!$A$4:$A$107,0))),AND($E263&lt;$F263,INDEX(Partidos!$F$4:$F$107,MATCH($A263,Partidos!$A$4:$A$107,0))&lt;INDEX(Partidos!$G$4:$G$107,MATCH($A263,Partidos!$A$4:$A$107,0)))),Puntuacion!$B$6,0))),IF(AND($E263=INDEX(Partidos!$F$4:$F$107,MATCH($A263,Partidos!$A$4:$A$107,0)),$F263=INDEX(Partidos!$G$4:$G$107,MATCH($A263,Partidos!$A$4:$A$107,0))),Puntuacion!$B$9,IF(($E263-$F263)=(INDEX(Partidos!$F$4:$F$107,MATCH($A263,Partidos!$A$4:$A$107,0))-INDEX(Partidos!$G$4:$G$107,MATCH($A263,Partidos!$A$4:$A$107,0))),Puntuacion!$B$10,IF(AND($H263&lt;&gt;"",$H263=INDEX(Partidos!$K$4:$K$107,MATCH($A263,Partidos!$A$4:$A$107,0))),Puntuacion!$B$11,0)))))),"")</f>
        <v/>
      </c>
      <c r="H263" s="19">
        <f>IFERROR(INDEX(Papá!H$4:H$107,MATCH($A263,Papá!$A$4:$A$107,0)),"")</f>
        <v/>
      </c>
      <c r="I263" s="19">
        <f>IFERROR(INDEX(Partidos!$J$4:$J$107,MATCH($A263,Partidos!$A$4:$A$107,0)),"")</f>
        <v/>
      </c>
      <c r="J263" s="16">
        <f>IF(AND(INDEX(Partidos!$J$4:$J$107,MATCH($A263,Partidos!$A$4:$A$107,0))&lt;&gt;"Grupos",INDEX(Partidos!$H$4:$H$107,MATCH($A263,Partidos!$A$4:$A$107,0))="Finalizado",$H263&lt;&gt;"",$H263=INDEX(Partidos!$K$4:$K$107,MATCH($A263,Partidos!$A$4:$A$107,0))),1,0)</f>
        <v/>
      </c>
    </row>
    <row r="264">
      <c r="A264" s="26" t="n">
        <v>87</v>
      </c>
      <c r="B264" s="19">
        <f>IFERROR(INDEX(Partidos!$D$4:$D$107,MATCH($A264,Partidos!$A$4:$A$107,0)),"")</f>
        <v/>
      </c>
      <c r="C264" s="19">
        <f>IFERROR(INDEX(Partidos!$E$4:$E$107,MATCH($A264,Partidos!$A$4:$A$107,0)),"")</f>
        <v/>
      </c>
      <c r="D264" s="26" t="inlineStr">
        <is>
          <t>Diego</t>
        </is>
      </c>
      <c r="E264" s="19">
        <f>IFERROR(INDEX(Diego!F$4:F$107,MATCH($A264,Diego!$A$4:$A$107,0)),"")</f>
        <v/>
      </c>
      <c r="F264" s="19">
        <f>IFERROR(INDEX(Diego!G$4:G$107,MATCH($A264,Diego!$A$4:$A$107,0)),"")</f>
        <v/>
      </c>
      <c r="G264" s="16">
        <f>IFERROR(IF(INDEX(Partidos!$H$4:$H$107,MATCH($A264,Partidos!$A$4:$A$107,0))&lt;&gt;"Finalizado","",IF(OR(NOT(ISNUMBER($E264)),NOT(ISNUMBER($F264))),"",IF(INDEX(Partidos!$J$4:$J$107,MATCH($A264,Partidos!$A$4:$A$107,0))="Grupos",IF(AND($E264=INDEX(Partidos!$F$4:$F$107,MATCH($A264,Partidos!$A$4:$A$107,0)),$F264=INDEX(Partidos!$G$4:$G$107,MATCH($A264,Partidos!$A$4:$A$107,0))),Puntuacion!$B$4,IF(($E264-$F264)=(INDEX(Partidos!$F$4:$F$107,MATCH($A264,Partidos!$A$4:$A$107,0))-INDEX(Partidos!$G$4:$G$107,MATCH($A264,Partidos!$A$4:$A$107,0))),Puntuacion!$B$5,IF(OR(AND($E264&gt;$F264,INDEX(Partidos!$F$4:$F$107,MATCH($A264,Partidos!$A$4:$A$107,0))&gt;INDEX(Partidos!$G$4:$G$107,MATCH($A264,Partidos!$A$4:$A$107,0))),AND($E264=$F264,INDEX(Partidos!$F$4:$F$107,MATCH($A264,Partidos!$A$4:$A$107,0))=INDEX(Partidos!$G$4:$G$107,MATCH($A264,Partidos!$A$4:$A$107,0))),AND($E264&lt;$F264,INDEX(Partidos!$F$4:$F$107,MATCH($A264,Partidos!$A$4:$A$107,0))&lt;INDEX(Partidos!$G$4:$G$107,MATCH($A264,Partidos!$A$4:$A$107,0)))),Puntuacion!$B$6,0))),IF(AND($E264=INDEX(Partidos!$F$4:$F$107,MATCH($A264,Partidos!$A$4:$A$107,0)),$F264=INDEX(Partidos!$G$4:$G$107,MATCH($A264,Partidos!$A$4:$A$107,0))),Puntuacion!$B$9,IF(($E264-$F264)=(INDEX(Partidos!$F$4:$F$107,MATCH($A264,Partidos!$A$4:$A$107,0))-INDEX(Partidos!$G$4:$G$107,MATCH($A264,Partidos!$A$4:$A$107,0))),Puntuacion!$B$10,IF(AND($H264&lt;&gt;"",$H264=INDEX(Partidos!$K$4:$K$107,MATCH($A264,Partidos!$A$4:$A$107,0))),Puntuacion!$B$11,0)))))),"")</f>
        <v/>
      </c>
      <c r="H264" s="19">
        <f>IFERROR(INDEX(Diego!H$4:H$107,MATCH($A264,Diego!$A$4:$A$107,0)),"")</f>
        <v/>
      </c>
      <c r="I264" s="19">
        <f>IFERROR(INDEX(Partidos!$J$4:$J$107,MATCH($A264,Partidos!$A$4:$A$107,0)),"")</f>
        <v/>
      </c>
      <c r="J264" s="16">
        <f>IF(AND(INDEX(Partidos!$J$4:$J$107,MATCH($A264,Partidos!$A$4:$A$107,0))&lt;&gt;"Grupos",INDEX(Partidos!$H$4:$H$107,MATCH($A264,Partidos!$A$4:$A$107,0))="Finalizado",$H264&lt;&gt;"",$H264=INDEX(Partidos!$K$4:$K$107,MATCH($A264,Partidos!$A$4:$A$107,0))),1,0)</f>
        <v/>
      </c>
    </row>
    <row r="265">
      <c r="A265" s="24" t="n">
        <v>88</v>
      </c>
      <c r="B265" s="19">
        <f>IFERROR(INDEX(Partidos!$D$4:$D$107,MATCH($A265,Partidos!$A$4:$A$107,0)),"")</f>
        <v/>
      </c>
      <c r="C265" s="19">
        <f>IFERROR(INDEX(Partidos!$E$4:$E$107,MATCH($A265,Partidos!$A$4:$A$107,0)),"")</f>
        <v/>
      </c>
      <c r="D265" s="24" t="inlineStr">
        <is>
          <t>Álvaro</t>
        </is>
      </c>
      <c r="E265" s="19">
        <f>IFERROR(INDEX(Álvaro!F$4:F$107,MATCH($A265,Álvaro!$A$4:$A$107,0)),"")</f>
        <v/>
      </c>
      <c r="F265" s="19">
        <f>IFERROR(INDEX(Álvaro!G$4:G$107,MATCH($A265,Álvaro!$A$4:$A$107,0)),"")</f>
        <v/>
      </c>
      <c r="G265" s="16">
        <f>IFERROR(IF(INDEX(Partidos!$H$4:$H$107,MATCH($A265,Partidos!$A$4:$A$107,0))&lt;&gt;"Finalizado","",IF(OR(NOT(ISNUMBER($E265)),NOT(ISNUMBER($F265))),"",IF(INDEX(Partidos!$J$4:$J$107,MATCH($A265,Partidos!$A$4:$A$107,0))="Grupos",IF(AND($E265=INDEX(Partidos!$F$4:$F$107,MATCH($A265,Partidos!$A$4:$A$107,0)),$F265=INDEX(Partidos!$G$4:$G$107,MATCH($A265,Partidos!$A$4:$A$107,0))),Puntuacion!$B$4,IF(($E265-$F265)=(INDEX(Partidos!$F$4:$F$107,MATCH($A265,Partidos!$A$4:$A$107,0))-INDEX(Partidos!$G$4:$G$107,MATCH($A265,Partidos!$A$4:$A$107,0))),Puntuacion!$B$5,IF(OR(AND($E265&gt;$F265,INDEX(Partidos!$F$4:$F$107,MATCH($A265,Partidos!$A$4:$A$107,0))&gt;INDEX(Partidos!$G$4:$G$107,MATCH($A265,Partidos!$A$4:$A$107,0))),AND($E265=$F265,INDEX(Partidos!$F$4:$F$107,MATCH($A265,Partidos!$A$4:$A$107,0))=INDEX(Partidos!$G$4:$G$107,MATCH($A265,Partidos!$A$4:$A$107,0))),AND($E265&lt;$F265,INDEX(Partidos!$F$4:$F$107,MATCH($A265,Partidos!$A$4:$A$107,0))&lt;INDEX(Partidos!$G$4:$G$107,MATCH($A265,Partidos!$A$4:$A$107,0)))),Puntuacion!$B$6,0))),IF(AND($E265=INDEX(Partidos!$F$4:$F$107,MATCH($A265,Partidos!$A$4:$A$107,0)),$F265=INDEX(Partidos!$G$4:$G$107,MATCH($A265,Partidos!$A$4:$A$107,0))),Puntuacion!$B$9,IF(($E265-$F265)=(INDEX(Partidos!$F$4:$F$107,MATCH($A265,Partidos!$A$4:$A$107,0))-INDEX(Partidos!$G$4:$G$107,MATCH($A265,Partidos!$A$4:$A$107,0))),Puntuacion!$B$10,IF(AND($H265&lt;&gt;"",$H265=INDEX(Partidos!$K$4:$K$107,MATCH($A265,Partidos!$A$4:$A$107,0))),Puntuacion!$B$11,0)))))),"")</f>
        <v/>
      </c>
      <c r="H265" s="19">
        <f>IFERROR(INDEX(Álvaro!H$4:H$107,MATCH($A265,Álvaro!$A$4:$A$107,0)),"")</f>
        <v/>
      </c>
      <c r="I265" s="19">
        <f>IFERROR(INDEX(Partidos!$J$4:$J$107,MATCH($A265,Partidos!$A$4:$A$107,0)),"")</f>
        <v/>
      </c>
      <c r="J265" s="16">
        <f>IF(AND(INDEX(Partidos!$J$4:$J$107,MATCH($A265,Partidos!$A$4:$A$107,0))&lt;&gt;"Grupos",INDEX(Partidos!$H$4:$H$107,MATCH($A265,Partidos!$A$4:$A$107,0))="Finalizado",$H265&lt;&gt;"",$H265=INDEX(Partidos!$K$4:$K$107,MATCH($A265,Partidos!$A$4:$A$107,0))),1,0)</f>
        <v/>
      </c>
    </row>
    <row r="266">
      <c r="A266" s="26" t="n">
        <v>88</v>
      </c>
      <c r="B266" s="19">
        <f>IFERROR(INDEX(Partidos!$D$4:$D$107,MATCH($A266,Partidos!$A$4:$A$107,0)),"")</f>
        <v/>
      </c>
      <c r="C266" s="19">
        <f>IFERROR(INDEX(Partidos!$E$4:$E$107,MATCH($A266,Partidos!$A$4:$A$107,0)),"")</f>
        <v/>
      </c>
      <c r="D266" s="26" t="inlineStr">
        <is>
          <t>Papá</t>
        </is>
      </c>
      <c r="E266" s="19">
        <f>IFERROR(INDEX(Papá!F$4:F$107,MATCH($A266,Papá!$A$4:$A$107,0)),"")</f>
        <v/>
      </c>
      <c r="F266" s="19">
        <f>IFERROR(INDEX(Papá!G$4:G$107,MATCH($A266,Papá!$A$4:$A$107,0)),"")</f>
        <v/>
      </c>
      <c r="G266" s="16">
        <f>IFERROR(IF(INDEX(Partidos!$H$4:$H$107,MATCH($A266,Partidos!$A$4:$A$107,0))&lt;&gt;"Finalizado","",IF(OR(NOT(ISNUMBER($E266)),NOT(ISNUMBER($F266))),"",IF(INDEX(Partidos!$J$4:$J$107,MATCH($A266,Partidos!$A$4:$A$107,0))="Grupos",IF(AND($E266=INDEX(Partidos!$F$4:$F$107,MATCH($A266,Partidos!$A$4:$A$107,0)),$F266=INDEX(Partidos!$G$4:$G$107,MATCH($A266,Partidos!$A$4:$A$107,0))),Puntuacion!$B$4,IF(($E266-$F266)=(INDEX(Partidos!$F$4:$F$107,MATCH($A266,Partidos!$A$4:$A$107,0))-INDEX(Partidos!$G$4:$G$107,MATCH($A266,Partidos!$A$4:$A$107,0))),Puntuacion!$B$5,IF(OR(AND($E266&gt;$F266,INDEX(Partidos!$F$4:$F$107,MATCH($A266,Partidos!$A$4:$A$107,0))&gt;INDEX(Partidos!$G$4:$G$107,MATCH($A266,Partidos!$A$4:$A$107,0))),AND($E266=$F266,INDEX(Partidos!$F$4:$F$107,MATCH($A266,Partidos!$A$4:$A$107,0))=INDEX(Partidos!$G$4:$G$107,MATCH($A266,Partidos!$A$4:$A$107,0))),AND($E266&lt;$F266,INDEX(Partidos!$F$4:$F$107,MATCH($A266,Partidos!$A$4:$A$107,0))&lt;INDEX(Partidos!$G$4:$G$107,MATCH($A266,Partidos!$A$4:$A$107,0)))),Puntuacion!$B$6,0))),IF(AND($E266=INDEX(Partidos!$F$4:$F$107,MATCH($A266,Partidos!$A$4:$A$107,0)),$F266=INDEX(Partidos!$G$4:$G$107,MATCH($A266,Partidos!$A$4:$A$107,0))),Puntuacion!$B$9,IF(($E266-$F266)=(INDEX(Partidos!$F$4:$F$107,MATCH($A266,Partidos!$A$4:$A$107,0))-INDEX(Partidos!$G$4:$G$107,MATCH($A266,Partidos!$A$4:$A$107,0))),Puntuacion!$B$10,IF(AND($H266&lt;&gt;"",$H266=INDEX(Partidos!$K$4:$K$107,MATCH($A266,Partidos!$A$4:$A$107,0))),Puntuacion!$B$11,0)))))),"")</f>
        <v/>
      </c>
      <c r="H266" s="19">
        <f>IFERROR(INDEX(Papá!H$4:H$107,MATCH($A266,Papá!$A$4:$A$107,0)),"")</f>
        <v/>
      </c>
      <c r="I266" s="19">
        <f>IFERROR(INDEX(Partidos!$J$4:$J$107,MATCH($A266,Partidos!$A$4:$A$107,0)),"")</f>
        <v/>
      </c>
      <c r="J266" s="16">
        <f>IF(AND(INDEX(Partidos!$J$4:$J$107,MATCH($A266,Partidos!$A$4:$A$107,0))&lt;&gt;"Grupos",INDEX(Partidos!$H$4:$H$107,MATCH($A266,Partidos!$A$4:$A$107,0))="Finalizado",$H266&lt;&gt;"",$H266=INDEX(Partidos!$K$4:$K$107,MATCH($A266,Partidos!$A$4:$A$107,0))),1,0)</f>
        <v/>
      </c>
    </row>
    <row r="267">
      <c r="A267" s="24" t="n">
        <v>88</v>
      </c>
      <c r="B267" s="19">
        <f>IFERROR(INDEX(Partidos!$D$4:$D$107,MATCH($A267,Partidos!$A$4:$A$107,0)),"")</f>
        <v/>
      </c>
      <c r="C267" s="19">
        <f>IFERROR(INDEX(Partidos!$E$4:$E$107,MATCH($A267,Partidos!$A$4:$A$107,0)),"")</f>
        <v/>
      </c>
      <c r="D267" s="24" t="inlineStr">
        <is>
          <t>Diego</t>
        </is>
      </c>
      <c r="E267" s="19">
        <f>IFERROR(INDEX(Diego!F$4:F$107,MATCH($A267,Diego!$A$4:$A$107,0)),"")</f>
        <v/>
      </c>
      <c r="F267" s="19">
        <f>IFERROR(INDEX(Diego!G$4:G$107,MATCH($A267,Diego!$A$4:$A$107,0)),"")</f>
        <v/>
      </c>
      <c r="G267" s="16">
        <f>IFERROR(IF(INDEX(Partidos!$H$4:$H$107,MATCH($A267,Partidos!$A$4:$A$107,0))&lt;&gt;"Finalizado","",IF(OR(NOT(ISNUMBER($E267)),NOT(ISNUMBER($F267))),"",IF(INDEX(Partidos!$J$4:$J$107,MATCH($A267,Partidos!$A$4:$A$107,0))="Grupos",IF(AND($E267=INDEX(Partidos!$F$4:$F$107,MATCH($A267,Partidos!$A$4:$A$107,0)),$F267=INDEX(Partidos!$G$4:$G$107,MATCH($A267,Partidos!$A$4:$A$107,0))),Puntuacion!$B$4,IF(($E267-$F267)=(INDEX(Partidos!$F$4:$F$107,MATCH($A267,Partidos!$A$4:$A$107,0))-INDEX(Partidos!$G$4:$G$107,MATCH($A267,Partidos!$A$4:$A$107,0))),Puntuacion!$B$5,IF(OR(AND($E267&gt;$F267,INDEX(Partidos!$F$4:$F$107,MATCH($A267,Partidos!$A$4:$A$107,0))&gt;INDEX(Partidos!$G$4:$G$107,MATCH($A267,Partidos!$A$4:$A$107,0))),AND($E267=$F267,INDEX(Partidos!$F$4:$F$107,MATCH($A267,Partidos!$A$4:$A$107,0))=INDEX(Partidos!$G$4:$G$107,MATCH($A267,Partidos!$A$4:$A$107,0))),AND($E267&lt;$F267,INDEX(Partidos!$F$4:$F$107,MATCH($A267,Partidos!$A$4:$A$107,0))&lt;INDEX(Partidos!$G$4:$G$107,MATCH($A267,Partidos!$A$4:$A$107,0)))),Puntuacion!$B$6,0))),IF(AND($E267=INDEX(Partidos!$F$4:$F$107,MATCH($A267,Partidos!$A$4:$A$107,0)),$F267=INDEX(Partidos!$G$4:$G$107,MATCH($A267,Partidos!$A$4:$A$107,0))),Puntuacion!$B$9,IF(($E267-$F267)=(INDEX(Partidos!$F$4:$F$107,MATCH($A267,Partidos!$A$4:$A$107,0))-INDEX(Partidos!$G$4:$G$107,MATCH($A267,Partidos!$A$4:$A$107,0))),Puntuacion!$B$10,IF(AND($H267&lt;&gt;"",$H267=INDEX(Partidos!$K$4:$K$107,MATCH($A267,Partidos!$A$4:$A$107,0))),Puntuacion!$B$11,0)))))),"")</f>
        <v/>
      </c>
      <c r="H267" s="19">
        <f>IFERROR(INDEX(Diego!H$4:H$107,MATCH($A267,Diego!$A$4:$A$107,0)),"")</f>
        <v/>
      </c>
      <c r="I267" s="19">
        <f>IFERROR(INDEX(Partidos!$J$4:$J$107,MATCH($A267,Partidos!$A$4:$A$107,0)),"")</f>
        <v/>
      </c>
      <c r="J267" s="16">
        <f>IF(AND(INDEX(Partidos!$J$4:$J$107,MATCH($A267,Partidos!$A$4:$A$107,0))&lt;&gt;"Grupos",INDEX(Partidos!$H$4:$H$107,MATCH($A267,Partidos!$A$4:$A$107,0))="Finalizado",$H267&lt;&gt;"",$H267=INDEX(Partidos!$K$4:$K$107,MATCH($A267,Partidos!$A$4:$A$107,0))),1,0)</f>
        <v/>
      </c>
    </row>
    <row r="268">
      <c r="A268" s="26" t="n">
        <v>89</v>
      </c>
      <c r="B268" s="19">
        <f>IFERROR(INDEX(Partidos!$D$4:$D$107,MATCH($A268,Partidos!$A$4:$A$107,0)),"")</f>
        <v/>
      </c>
      <c r="C268" s="19">
        <f>IFERROR(INDEX(Partidos!$E$4:$E$107,MATCH($A268,Partidos!$A$4:$A$107,0)),"")</f>
        <v/>
      </c>
      <c r="D268" s="26" t="inlineStr">
        <is>
          <t>Álvaro</t>
        </is>
      </c>
      <c r="E268" s="19">
        <f>IFERROR(INDEX(Álvaro!F$4:F$107,MATCH($A268,Álvaro!$A$4:$A$107,0)),"")</f>
        <v/>
      </c>
      <c r="F268" s="19">
        <f>IFERROR(INDEX(Álvaro!G$4:G$107,MATCH($A268,Álvaro!$A$4:$A$107,0)),"")</f>
        <v/>
      </c>
      <c r="G268" s="16">
        <f>IFERROR(IF(INDEX(Partidos!$H$4:$H$107,MATCH($A268,Partidos!$A$4:$A$107,0))&lt;&gt;"Finalizado","",IF(OR(NOT(ISNUMBER($E268)),NOT(ISNUMBER($F268))),"",IF(INDEX(Partidos!$J$4:$J$107,MATCH($A268,Partidos!$A$4:$A$107,0))="Grupos",IF(AND($E268=INDEX(Partidos!$F$4:$F$107,MATCH($A268,Partidos!$A$4:$A$107,0)),$F268=INDEX(Partidos!$G$4:$G$107,MATCH($A268,Partidos!$A$4:$A$107,0))),Puntuacion!$B$4,IF(($E268-$F268)=(INDEX(Partidos!$F$4:$F$107,MATCH($A268,Partidos!$A$4:$A$107,0))-INDEX(Partidos!$G$4:$G$107,MATCH($A268,Partidos!$A$4:$A$107,0))),Puntuacion!$B$5,IF(OR(AND($E268&gt;$F268,INDEX(Partidos!$F$4:$F$107,MATCH($A268,Partidos!$A$4:$A$107,0))&gt;INDEX(Partidos!$G$4:$G$107,MATCH($A268,Partidos!$A$4:$A$107,0))),AND($E268=$F268,INDEX(Partidos!$F$4:$F$107,MATCH($A268,Partidos!$A$4:$A$107,0))=INDEX(Partidos!$G$4:$G$107,MATCH($A268,Partidos!$A$4:$A$107,0))),AND($E268&lt;$F268,INDEX(Partidos!$F$4:$F$107,MATCH($A268,Partidos!$A$4:$A$107,0))&lt;INDEX(Partidos!$G$4:$G$107,MATCH($A268,Partidos!$A$4:$A$107,0)))),Puntuacion!$B$6,0))),IF(AND($E268=INDEX(Partidos!$F$4:$F$107,MATCH($A268,Partidos!$A$4:$A$107,0)),$F268=INDEX(Partidos!$G$4:$G$107,MATCH($A268,Partidos!$A$4:$A$107,0))),Puntuacion!$B$9,IF(($E268-$F268)=(INDEX(Partidos!$F$4:$F$107,MATCH($A268,Partidos!$A$4:$A$107,0))-INDEX(Partidos!$G$4:$G$107,MATCH($A268,Partidos!$A$4:$A$107,0))),Puntuacion!$B$10,IF(AND($H268&lt;&gt;"",$H268=INDEX(Partidos!$K$4:$K$107,MATCH($A268,Partidos!$A$4:$A$107,0))),Puntuacion!$B$11,0)))))),"")</f>
        <v/>
      </c>
      <c r="H268" s="19">
        <f>IFERROR(INDEX(Álvaro!H$4:H$107,MATCH($A268,Álvaro!$A$4:$A$107,0)),"")</f>
        <v/>
      </c>
      <c r="I268" s="19">
        <f>IFERROR(INDEX(Partidos!$J$4:$J$107,MATCH($A268,Partidos!$A$4:$A$107,0)),"")</f>
        <v/>
      </c>
      <c r="J268" s="16">
        <f>IF(AND(INDEX(Partidos!$J$4:$J$107,MATCH($A268,Partidos!$A$4:$A$107,0))&lt;&gt;"Grupos",INDEX(Partidos!$H$4:$H$107,MATCH($A268,Partidos!$A$4:$A$107,0))="Finalizado",$H268&lt;&gt;"",$H268=INDEX(Partidos!$K$4:$K$107,MATCH($A268,Partidos!$A$4:$A$107,0))),1,0)</f>
        <v/>
      </c>
    </row>
    <row r="269">
      <c r="A269" s="24" t="n">
        <v>89</v>
      </c>
      <c r="B269" s="19">
        <f>IFERROR(INDEX(Partidos!$D$4:$D$107,MATCH($A269,Partidos!$A$4:$A$107,0)),"")</f>
        <v/>
      </c>
      <c r="C269" s="19">
        <f>IFERROR(INDEX(Partidos!$E$4:$E$107,MATCH($A269,Partidos!$A$4:$A$107,0)),"")</f>
        <v/>
      </c>
      <c r="D269" s="24" t="inlineStr">
        <is>
          <t>Papá</t>
        </is>
      </c>
      <c r="E269" s="19">
        <f>IFERROR(INDEX(Papá!F$4:F$107,MATCH($A269,Papá!$A$4:$A$107,0)),"")</f>
        <v/>
      </c>
      <c r="F269" s="19">
        <f>IFERROR(INDEX(Papá!G$4:G$107,MATCH($A269,Papá!$A$4:$A$107,0)),"")</f>
        <v/>
      </c>
      <c r="G269" s="16">
        <f>IFERROR(IF(INDEX(Partidos!$H$4:$H$107,MATCH($A269,Partidos!$A$4:$A$107,0))&lt;&gt;"Finalizado","",IF(OR(NOT(ISNUMBER($E269)),NOT(ISNUMBER($F269))),"",IF(INDEX(Partidos!$J$4:$J$107,MATCH($A269,Partidos!$A$4:$A$107,0))="Grupos",IF(AND($E269=INDEX(Partidos!$F$4:$F$107,MATCH($A269,Partidos!$A$4:$A$107,0)),$F269=INDEX(Partidos!$G$4:$G$107,MATCH($A269,Partidos!$A$4:$A$107,0))),Puntuacion!$B$4,IF(($E269-$F269)=(INDEX(Partidos!$F$4:$F$107,MATCH($A269,Partidos!$A$4:$A$107,0))-INDEX(Partidos!$G$4:$G$107,MATCH($A269,Partidos!$A$4:$A$107,0))),Puntuacion!$B$5,IF(OR(AND($E269&gt;$F269,INDEX(Partidos!$F$4:$F$107,MATCH($A269,Partidos!$A$4:$A$107,0))&gt;INDEX(Partidos!$G$4:$G$107,MATCH($A269,Partidos!$A$4:$A$107,0))),AND($E269=$F269,INDEX(Partidos!$F$4:$F$107,MATCH($A269,Partidos!$A$4:$A$107,0))=INDEX(Partidos!$G$4:$G$107,MATCH($A269,Partidos!$A$4:$A$107,0))),AND($E269&lt;$F269,INDEX(Partidos!$F$4:$F$107,MATCH($A269,Partidos!$A$4:$A$107,0))&lt;INDEX(Partidos!$G$4:$G$107,MATCH($A269,Partidos!$A$4:$A$107,0)))),Puntuacion!$B$6,0))),IF(AND($E269=INDEX(Partidos!$F$4:$F$107,MATCH($A269,Partidos!$A$4:$A$107,0)),$F269=INDEX(Partidos!$G$4:$G$107,MATCH($A269,Partidos!$A$4:$A$107,0))),Puntuacion!$B$9,IF(($E269-$F269)=(INDEX(Partidos!$F$4:$F$107,MATCH($A269,Partidos!$A$4:$A$107,0))-INDEX(Partidos!$G$4:$G$107,MATCH($A269,Partidos!$A$4:$A$107,0))),Puntuacion!$B$10,IF(AND($H269&lt;&gt;"",$H269=INDEX(Partidos!$K$4:$K$107,MATCH($A269,Partidos!$A$4:$A$107,0))),Puntuacion!$B$11,0)))))),"")</f>
        <v/>
      </c>
      <c r="H269" s="19">
        <f>IFERROR(INDEX(Papá!H$4:H$107,MATCH($A269,Papá!$A$4:$A$107,0)),"")</f>
        <v/>
      </c>
      <c r="I269" s="19">
        <f>IFERROR(INDEX(Partidos!$J$4:$J$107,MATCH($A269,Partidos!$A$4:$A$107,0)),"")</f>
        <v/>
      </c>
      <c r="J269" s="16">
        <f>IF(AND(INDEX(Partidos!$J$4:$J$107,MATCH($A269,Partidos!$A$4:$A$107,0))&lt;&gt;"Grupos",INDEX(Partidos!$H$4:$H$107,MATCH($A269,Partidos!$A$4:$A$107,0))="Finalizado",$H269&lt;&gt;"",$H269=INDEX(Partidos!$K$4:$K$107,MATCH($A269,Partidos!$A$4:$A$107,0))),1,0)</f>
        <v/>
      </c>
    </row>
    <row r="270">
      <c r="A270" s="26" t="n">
        <v>89</v>
      </c>
      <c r="B270" s="19">
        <f>IFERROR(INDEX(Partidos!$D$4:$D$107,MATCH($A270,Partidos!$A$4:$A$107,0)),"")</f>
        <v/>
      </c>
      <c r="C270" s="19">
        <f>IFERROR(INDEX(Partidos!$E$4:$E$107,MATCH($A270,Partidos!$A$4:$A$107,0)),"")</f>
        <v/>
      </c>
      <c r="D270" s="26" t="inlineStr">
        <is>
          <t>Diego</t>
        </is>
      </c>
      <c r="E270" s="19">
        <f>IFERROR(INDEX(Diego!F$4:F$107,MATCH($A270,Diego!$A$4:$A$107,0)),"")</f>
        <v/>
      </c>
      <c r="F270" s="19">
        <f>IFERROR(INDEX(Diego!G$4:G$107,MATCH($A270,Diego!$A$4:$A$107,0)),"")</f>
        <v/>
      </c>
      <c r="G270" s="16">
        <f>IFERROR(IF(INDEX(Partidos!$H$4:$H$107,MATCH($A270,Partidos!$A$4:$A$107,0))&lt;&gt;"Finalizado","",IF(OR(NOT(ISNUMBER($E270)),NOT(ISNUMBER($F270))),"",IF(INDEX(Partidos!$J$4:$J$107,MATCH($A270,Partidos!$A$4:$A$107,0))="Grupos",IF(AND($E270=INDEX(Partidos!$F$4:$F$107,MATCH($A270,Partidos!$A$4:$A$107,0)),$F270=INDEX(Partidos!$G$4:$G$107,MATCH($A270,Partidos!$A$4:$A$107,0))),Puntuacion!$B$4,IF(($E270-$F270)=(INDEX(Partidos!$F$4:$F$107,MATCH($A270,Partidos!$A$4:$A$107,0))-INDEX(Partidos!$G$4:$G$107,MATCH($A270,Partidos!$A$4:$A$107,0))),Puntuacion!$B$5,IF(OR(AND($E270&gt;$F270,INDEX(Partidos!$F$4:$F$107,MATCH($A270,Partidos!$A$4:$A$107,0))&gt;INDEX(Partidos!$G$4:$G$107,MATCH($A270,Partidos!$A$4:$A$107,0))),AND($E270=$F270,INDEX(Partidos!$F$4:$F$107,MATCH($A270,Partidos!$A$4:$A$107,0))=INDEX(Partidos!$G$4:$G$107,MATCH($A270,Partidos!$A$4:$A$107,0))),AND($E270&lt;$F270,INDEX(Partidos!$F$4:$F$107,MATCH($A270,Partidos!$A$4:$A$107,0))&lt;INDEX(Partidos!$G$4:$G$107,MATCH($A270,Partidos!$A$4:$A$107,0)))),Puntuacion!$B$6,0))),IF(AND($E270=INDEX(Partidos!$F$4:$F$107,MATCH($A270,Partidos!$A$4:$A$107,0)),$F270=INDEX(Partidos!$G$4:$G$107,MATCH($A270,Partidos!$A$4:$A$107,0))),Puntuacion!$B$9,IF(($E270-$F270)=(INDEX(Partidos!$F$4:$F$107,MATCH($A270,Partidos!$A$4:$A$107,0))-INDEX(Partidos!$G$4:$G$107,MATCH($A270,Partidos!$A$4:$A$107,0))),Puntuacion!$B$10,IF(AND($H270&lt;&gt;"",$H270=INDEX(Partidos!$K$4:$K$107,MATCH($A270,Partidos!$A$4:$A$107,0))),Puntuacion!$B$11,0)))))),"")</f>
        <v/>
      </c>
      <c r="H270" s="19">
        <f>IFERROR(INDEX(Diego!H$4:H$107,MATCH($A270,Diego!$A$4:$A$107,0)),"")</f>
        <v/>
      </c>
      <c r="I270" s="19">
        <f>IFERROR(INDEX(Partidos!$J$4:$J$107,MATCH($A270,Partidos!$A$4:$A$107,0)),"")</f>
        <v/>
      </c>
      <c r="J270" s="16">
        <f>IF(AND(INDEX(Partidos!$J$4:$J$107,MATCH($A270,Partidos!$A$4:$A$107,0))&lt;&gt;"Grupos",INDEX(Partidos!$H$4:$H$107,MATCH($A270,Partidos!$A$4:$A$107,0))="Finalizado",$H270&lt;&gt;"",$H270=INDEX(Partidos!$K$4:$K$107,MATCH($A270,Partidos!$A$4:$A$107,0))),1,0)</f>
        <v/>
      </c>
    </row>
    <row r="271">
      <c r="A271" s="24" t="n">
        <v>90</v>
      </c>
      <c r="B271" s="19">
        <f>IFERROR(INDEX(Partidos!$D$4:$D$107,MATCH($A271,Partidos!$A$4:$A$107,0)),"")</f>
        <v/>
      </c>
      <c r="C271" s="19">
        <f>IFERROR(INDEX(Partidos!$E$4:$E$107,MATCH($A271,Partidos!$A$4:$A$107,0)),"")</f>
        <v/>
      </c>
      <c r="D271" s="24" t="inlineStr">
        <is>
          <t>Álvaro</t>
        </is>
      </c>
      <c r="E271" s="19">
        <f>IFERROR(INDEX(Álvaro!F$4:F$107,MATCH($A271,Álvaro!$A$4:$A$107,0)),"")</f>
        <v/>
      </c>
      <c r="F271" s="19">
        <f>IFERROR(INDEX(Álvaro!G$4:G$107,MATCH($A271,Álvaro!$A$4:$A$107,0)),"")</f>
        <v/>
      </c>
      <c r="G271" s="16">
        <f>IFERROR(IF(INDEX(Partidos!$H$4:$H$107,MATCH($A271,Partidos!$A$4:$A$107,0))&lt;&gt;"Finalizado","",IF(OR(NOT(ISNUMBER($E271)),NOT(ISNUMBER($F271))),"",IF(INDEX(Partidos!$J$4:$J$107,MATCH($A271,Partidos!$A$4:$A$107,0))="Grupos",IF(AND($E271=INDEX(Partidos!$F$4:$F$107,MATCH($A271,Partidos!$A$4:$A$107,0)),$F271=INDEX(Partidos!$G$4:$G$107,MATCH($A271,Partidos!$A$4:$A$107,0))),Puntuacion!$B$4,IF(($E271-$F271)=(INDEX(Partidos!$F$4:$F$107,MATCH($A271,Partidos!$A$4:$A$107,0))-INDEX(Partidos!$G$4:$G$107,MATCH($A271,Partidos!$A$4:$A$107,0))),Puntuacion!$B$5,IF(OR(AND($E271&gt;$F271,INDEX(Partidos!$F$4:$F$107,MATCH($A271,Partidos!$A$4:$A$107,0))&gt;INDEX(Partidos!$G$4:$G$107,MATCH($A271,Partidos!$A$4:$A$107,0))),AND($E271=$F271,INDEX(Partidos!$F$4:$F$107,MATCH($A271,Partidos!$A$4:$A$107,0))=INDEX(Partidos!$G$4:$G$107,MATCH($A271,Partidos!$A$4:$A$107,0))),AND($E271&lt;$F271,INDEX(Partidos!$F$4:$F$107,MATCH($A271,Partidos!$A$4:$A$107,0))&lt;INDEX(Partidos!$G$4:$G$107,MATCH($A271,Partidos!$A$4:$A$107,0)))),Puntuacion!$B$6,0))),IF(AND($E271=INDEX(Partidos!$F$4:$F$107,MATCH($A271,Partidos!$A$4:$A$107,0)),$F271=INDEX(Partidos!$G$4:$G$107,MATCH($A271,Partidos!$A$4:$A$107,0))),Puntuacion!$B$9,IF(($E271-$F271)=(INDEX(Partidos!$F$4:$F$107,MATCH($A271,Partidos!$A$4:$A$107,0))-INDEX(Partidos!$G$4:$G$107,MATCH($A271,Partidos!$A$4:$A$107,0))),Puntuacion!$B$10,IF(AND($H271&lt;&gt;"",$H271=INDEX(Partidos!$K$4:$K$107,MATCH($A271,Partidos!$A$4:$A$107,0))),Puntuacion!$B$11,0)))))),"")</f>
        <v/>
      </c>
      <c r="H271" s="19">
        <f>IFERROR(INDEX(Álvaro!H$4:H$107,MATCH($A271,Álvaro!$A$4:$A$107,0)),"")</f>
        <v/>
      </c>
      <c r="I271" s="19">
        <f>IFERROR(INDEX(Partidos!$J$4:$J$107,MATCH($A271,Partidos!$A$4:$A$107,0)),"")</f>
        <v/>
      </c>
      <c r="J271" s="16">
        <f>IF(AND(INDEX(Partidos!$J$4:$J$107,MATCH($A271,Partidos!$A$4:$A$107,0))&lt;&gt;"Grupos",INDEX(Partidos!$H$4:$H$107,MATCH($A271,Partidos!$A$4:$A$107,0))="Finalizado",$H271&lt;&gt;"",$H271=INDEX(Partidos!$K$4:$K$107,MATCH($A271,Partidos!$A$4:$A$107,0))),1,0)</f>
        <v/>
      </c>
    </row>
    <row r="272">
      <c r="A272" s="26" t="n">
        <v>90</v>
      </c>
      <c r="B272" s="19">
        <f>IFERROR(INDEX(Partidos!$D$4:$D$107,MATCH($A272,Partidos!$A$4:$A$107,0)),"")</f>
        <v/>
      </c>
      <c r="C272" s="19">
        <f>IFERROR(INDEX(Partidos!$E$4:$E$107,MATCH($A272,Partidos!$A$4:$A$107,0)),"")</f>
        <v/>
      </c>
      <c r="D272" s="26" t="inlineStr">
        <is>
          <t>Papá</t>
        </is>
      </c>
      <c r="E272" s="19">
        <f>IFERROR(INDEX(Papá!F$4:F$107,MATCH($A272,Papá!$A$4:$A$107,0)),"")</f>
        <v/>
      </c>
      <c r="F272" s="19">
        <f>IFERROR(INDEX(Papá!G$4:G$107,MATCH($A272,Papá!$A$4:$A$107,0)),"")</f>
        <v/>
      </c>
      <c r="G272" s="16">
        <f>IFERROR(IF(INDEX(Partidos!$H$4:$H$107,MATCH($A272,Partidos!$A$4:$A$107,0))&lt;&gt;"Finalizado","",IF(OR(NOT(ISNUMBER($E272)),NOT(ISNUMBER($F272))),"",IF(INDEX(Partidos!$J$4:$J$107,MATCH($A272,Partidos!$A$4:$A$107,0))="Grupos",IF(AND($E272=INDEX(Partidos!$F$4:$F$107,MATCH($A272,Partidos!$A$4:$A$107,0)),$F272=INDEX(Partidos!$G$4:$G$107,MATCH($A272,Partidos!$A$4:$A$107,0))),Puntuacion!$B$4,IF(($E272-$F272)=(INDEX(Partidos!$F$4:$F$107,MATCH($A272,Partidos!$A$4:$A$107,0))-INDEX(Partidos!$G$4:$G$107,MATCH($A272,Partidos!$A$4:$A$107,0))),Puntuacion!$B$5,IF(OR(AND($E272&gt;$F272,INDEX(Partidos!$F$4:$F$107,MATCH($A272,Partidos!$A$4:$A$107,0))&gt;INDEX(Partidos!$G$4:$G$107,MATCH($A272,Partidos!$A$4:$A$107,0))),AND($E272=$F272,INDEX(Partidos!$F$4:$F$107,MATCH($A272,Partidos!$A$4:$A$107,0))=INDEX(Partidos!$G$4:$G$107,MATCH($A272,Partidos!$A$4:$A$107,0))),AND($E272&lt;$F272,INDEX(Partidos!$F$4:$F$107,MATCH($A272,Partidos!$A$4:$A$107,0))&lt;INDEX(Partidos!$G$4:$G$107,MATCH($A272,Partidos!$A$4:$A$107,0)))),Puntuacion!$B$6,0))),IF(AND($E272=INDEX(Partidos!$F$4:$F$107,MATCH($A272,Partidos!$A$4:$A$107,0)),$F272=INDEX(Partidos!$G$4:$G$107,MATCH($A272,Partidos!$A$4:$A$107,0))),Puntuacion!$B$9,IF(($E272-$F272)=(INDEX(Partidos!$F$4:$F$107,MATCH($A272,Partidos!$A$4:$A$107,0))-INDEX(Partidos!$G$4:$G$107,MATCH($A272,Partidos!$A$4:$A$107,0))),Puntuacion!$B$10,IF(AND($H272&lt;&gt;"",$H272=INDEX(Partidos!$K$4:$K$107,MATCH($A272,Partidos!$A$4:$A$107,0))),Puntuacion!$B$11,0)))))),"")</f>
        <v/>
      </c>
      <c r="H272" s="19">
        <f>IFERROR(INDEX(Papá!H$4:H$107,MATCH($A272,Papá!$A$4:$A$107,0)),"")</f>
        <v/>
      </c>
      <c r="I272" s="19">
        <f>IFERROR(INDEX(Partidos!$J$4:$J$107,MATCH($A272,Partidos!$A$4:$A$107,0)),"")</f>
        <v/>
      </c>
      <c r="J272" s="16">
        <f>IF(AND(INDEX(Partidos!$J$4:$J$107,MATCH($A272,Partidos!$A$4:$A$107,0))&lt;&gt;"Grupos",INDEX(Partidos!$H$4:$H$107,MATCH($A272,Partidos!$A$4:$A$107,0))="Finalizado",$H272&lt;&gt;"",$H272=INDEX(Partidos!$K$4:$K$107,MATCH($A272,Partidos!$A$4:$A$107,0))),1,0)</f>
        <v/>
      </c>
    </row>
    <row r="273">
      <c r="A273" s="24" t="n">
        <v>90</v>
      </c>
      <c r="B273" s="19">
        <f>IFERROR(INDEX(Partidos!$D$4:$D$107,MATCH($A273,Partidos!$A$4:$A$107,0)),"")</f>
        <v/>
      </c>
      <c r="C273" s="19">
        <f>IFERROR(INDEX(Partidos!$E$4:$E$107,MATCH($A273,Partidos!$A$4:$A$107,0)),"")</f>
        <v/>
      </c>
      <c r="D273" s="24" t="inlineStr">
        <is>
          <t>Diego</t>
        </is>
      </c>
      <c r="E273" s="19">
        <f>IFERROR(INDEX(Diego!F$4:F$107,MATCH($A273,Diego!$A$4:$A$107,0)),"")</f>
        <v/>
      </c>
      <c r="F273" s="19">
        <f>IFERROR(INDEX(Diego!G$4:G$107,MATCH($A273,Diego!$A$4:$A$107,0)),"")</f>
        <v/>
      </c>
      <c r="G273" s="16">
        <f>IFERROR(IF(INDEX(Partidos!$H$4:$H$107,MATCH($A273,Partidos!$A$4:$A$107,0))&lt;&gt;"Finalizado","",IF(OR(NOT(ISNUMBER($E273)),NOT(ISNUMBER($F273))),"",IF(INDEX(Partidos!$J$4:$J$107,MATCH($A273,Partidos!$A$4:$A$107,0))="Grupos",IF(AND($E273=INDEX(Partidos!$F$4:$F$107,MATCH($A273,Partidos!$A$4:$A$107,0)),$F273=INDEX(Partidos!$G$4:$G$107,MATCH($A273,Partidos!$A$4:$A$107,0))),Puntuacion!$B$4,IF(($E273-$F273)=(INDEX(Partidos!$F$4:$F$107,MATCH($A273,Partidos!$A$4:$A$107,0))-INDEX(Partidos!$G$4:$G$107,MATCH($A273,Partidos!$A$4:$A$107,0))),Puntuacion!$B$5,IF(OR(AND($E273&gt;$F273,INDEX(Partidos!$F$4:$F$107,MATCH($A273,Partidos!$A$4:$A$107,0))&gt;INDEX(Partidos!$G$4:$G$107,MATCH($A273,Partidos!$A$4:$A$107,0))),AND($E273=$F273,INDEX(Partidos!$F$4:$F$107,MATCH($A273,Partidos!$A$4:$A$107,0))=INDEX(Partidos!$G$4:$G$107,MATCH($A273,Partidos!$A$4:$A$107,0))),AND($E273&lt;$F273,INDEX(Partidos!$F$4:$F$107,MATCH($A273,Partidos!$A$4:$A$107,0))&lt;INDEX(Partidos!$G$4:$G$107,MATCH($A273,Partidos!$A$4:$A$107,0)))),Puntuacion!$B$6,0))),IF(AND($E273=INDEX(Partidos!$F$4:$F$107,MATCH($A273,Partidos!$A$4:$A$107,0)),$F273=INDEX(Partidos!$G$4:$G$107,MATCH($A273,Partidos!$A$4:$A$107,0))),Puntuacion!$B$9,IF(($E273-$F273)=(INDEX(Partidos!$F$4:$F$107,MATCH($A273,Partidos!$A$4:$A$107,0))-INDEX(Partidos!$G$4:$G$107,MATCH($A273,Partidos!$A$4:$A$107,0))),Puntuacion!$B$10,IF(AND($H273&lt;&gt;"",$H273=INDEX(Partidos!$K$4:$K$107,MATCH($A273,Partidos!$A$4:$A$107,0))),Puntuacion!$B$11,0)))))),"")</f>
        <v/>
      </c>
      <c r="H273" s="19">
        <f>IFERROR(INDEX(Diego!H$4:H$107,MATCH($A273,Diego!$A$4:$A$107,0)),"")</f>
        <v/>
      </c>
      <c r="I273" s="19">
        <f>IFERROR(INDEX(Partidos!$J$4:$J$107,MATCH($A273,Partidos!$A$4:$A$107,0)),"")</f>
        <v/>
      </c>
      <c r="J273" s="16">
        <f>IF(AND(INDEX(Partidos!$J$4:$J$107,MATCH($A273,Partidos!$A$4:$A$107,0))&lt;&gt;"Grupos",INDEX(Partidos!$H$4:$H$107,MATCH($A273,Partidos!$A$4:$A$107,0))="Finalizado",$H273&lt;&gt;"",$H273=INDEX(Partidos!$K$4:$K$107,MATCH($A273,Partidos!$A$4:$A$107,0))),1,0)</f>
        <v/>
      </c>
    </row>
    <row r="274">
      <c r="A274" s="26" t="n">
        <v>91</v>
      </c>
      <c r="B274" s="19">
        <f>IFERROR(INDEX(Partidos!$D$4:$D$107,MATCH($A274,Partidos!$A$4:$A$107,0)),"")</f>
        <v/>
      </c>
      <c r="C274" s="19">
        <f>IFERROR(INDEX(Partidos!$E$4:$E$107,MATCH($A274,Partidos!$A$4:$A$107,0)),"")</f>
        <v/>
      </c>
      <c r="D274" s="26" t="inlineStr">
        <is>
          <t>Álvaro</t>
        </is>
      </c>
      <c r="E274" s="19">
        <f>IFERROR(INDEX(Álvaro!F$4:F$107,MATCH($A274,Álvaro!$A$4:$A$107,0)),"")</f>
        <v/>
      </c>
      <c r="F274" s="19">
        <f>IFERROR(INDEX(Álvaro!G$4:G$107,MATCH($A274,Álvaro!$A$4:$A$107,0)),"")</f>
        <v/>
      </c>
      <c r="G274" s="16">
        <f>IFERROR(IF(INDEX(Partidos!$H$4:$H$107,MATCH($A274,Partidos!$A$4:$A$107,0))&lt;&gt;"Finalizado","",IF(OR(NOT(ISNUMBER($E274)),NOT(ISNUMBER($F274))),"",IF(INDEX(Partidos!$J$4:$J$107,MATCH($A274,Partidos!$A$4:$A$107,0))="Grupos",IF(AND($E274=INDEX(Partidos!$F$4:$F$107,MATCH($A274,Partidos!$A$4:$A$107,0)),$F274=INDEX(Partidos!$G$4:$G$107,MATCH($A274,Partidos!$A$4:$A$107,0))),Puntuacion!$B$4,IF(($E274-$F274)=(INDEX(Partidos!$F$4:$F$107,MATCH($A274,Partidos!$A$4:$A$107,0))-INDEX(Partidos!$G$4:$G$107,MATCH($A274,Partidos!$A$4:$A$107,0))),Puntuacion!$B$5,IF(OR(AND($E274&gt;$F274,INDEX(Partidos!$F$4:$F$107,MATCH($A274,Partidos!$A$4:$A$107,0))&gt;INDEX(Partidos!$G$4:$G$107,MATCH($A274,Partidos!$A$4:$A$107,0))),AND($E274=$F274,INDEX(Partidos!$F$4:$F$107,MATCH($A274,Partidos!$A$4:$A$107,0))=INDEX(Partidos!$G$4:$G$107,MATCH($A274,Partidos!$A$4:$A$107,0))),AND($E274&lt;$F274,INDEX(Partidos!$F$4:$F$107,MATCH($A274,Partidos!$A$4:$A$107,0))&lt;INDEX(Partidos!$G$4:$G$107,MATCH($A274,Partidos!$A$4:$A$107,0)))),Puntuacion!$B$6,0))),IF(AND($E274=INDEX(Partidos!$F$4:$F$107,MATCH($A274,Partidos!$A$4:$A$107,0)),$F274=INDEX(Partidos!$G$4:$G$107,MATCH($A274,Partidos!$A$4:$A$107,0))),Puntuacion!$B$9,IF(($E274-$F274)=(INDEX(Partidos!$F$4:$F$107,MATCH($A274,Partidos!$A$4:$A$107,0))-INDEX(Partidos!$G$4:$G$107,MATCH($A274,Partidos!$A$4:$A$107,0))),Puntuacion!$B$10,IF(AND($H274&lt;&gt;"",$H274=INDEX(Partidos!$K$4:$K$107,MATCH($A274,Partidos!$A$4:$A$107,0))),Puntuacion!$B$11,0)))))),"")</f>
        <v/>
      </c>
      <c r="H274" s="19">
        <f>IFERROR(INDEX(Álvaro!H$4:H$107,MATCH($A274,Álvaro!$A$4:$A$107,0)),"")</f>
        <v/>
      </c>
      <c r="I274" s="19">
        <f>IFERROR(INDEX(Partidos!$J$4:$J$107,MATCH($A274,Partidos!$A$4:$A$107,0)),"")</f>
        <v/>
      </c>
      <c r="J274" s="16">
        <f>IF(AND(INDEX(Partidos!$J$4:$J$107,MATCH($A274,Partidos!$A$4:$A$107,0))&lt;&gt;"Grupos",INDEX(Partidos!$H$4:$H$107,MATCH($A274,Partidos!$A$4:$A$107,0))="Finalizado",$H274&lt;&gt;"",$H274=INDEX(Partidos!$K$4:$K$107,MATCH($A274,Partidos!$A$4:$A$107,0))),1,0)</f>
        <v/>
      </c>
    </row>
    <row r="275">
      <c r="A275" s="24" t="n">
        <v>91</v>
      </c>
      <c r="B275" s="19">
        <f>IFERROR(INDEX(Partidos!$D$4:$D$107,MATCH($A275,Partidos!$A$4:$A$107,0)),"")</f>
        <v/>
      </c>
      <c r="C275" s="19">
        <f>IFERROR(INDEX(Partidos!$E$4:$E$107,MATCH($A275,Partidos!$A$4:$A$107,0)),"")</f>
        <v/>
      </c>
      <c r="D275" s="24" t="inlineStr">
        <is>
          <t>Papá</t>
        </is>
      </c>
      <c r="E275" s="19">
        <f>IFERROR(INDEX(Papá!F$4:F$107,MATCH($A275,Papá!$A$4:$A$107,0)),"")</f>
        <v/>
      </c>
      <c r="F275" s="19">
        <f>IFERROR(INDEX(Papá!G$4:G$107,MATCH($A275,Papá!$A$4:$A$107,0)),"")</f>
        <v/>
      </c>
      <c r="G275" s="16">
        <f>IFERROR(IF(INDEX(Partidos!$H$4:$H$107,MATCH($A275,Partidos!$A$4:$A$107,0))&lt;&gt;"Finalizado","",IF(OR(NOT(ISNUMBER($E275)),NOT(ISNUMBER($F275))),"",IF(INDEX(Partidos!$J$4:$J$107,MATCH($A275,Partidos!$A$4:$A$107,0))="Grupos",IF(AND($E275=INDEX(Partidos!$F$4:$F$107,MATCH($A275,Partidos!$A$4:$A$107,0)),$F275=INDEX(Partidos!$G$4:$G$107,MATCH($A275,Partidos!$A$4:$A$107,0))),Puntuacion!$B$4,IF(($E275-$F275)=(INDEX(Partidos!$F$4:$F$107,MATCH($A275,Partidos!$A$4:$A$107,0))-INDEX(Partidos!$G$4:$G$107,MATCH($A275,Partidos!$A$4:$A$107,0))),Puntuacion!$B$5,IF(OR(AND($E275&gt;$F275,INDEX(Partidos!$F$4:$F$107,MATCH($A275,Partidos!$A$4:$A$107,0))&gt;INDEX(Partidos!$G$4:$G$107,MATCH($A275,Partidos!$A$4:$A$107,0))),AND($E275=$F275,INDEX(Partidos!$F$4:$F$107,MATCH($A275,Partidos!$A$4:$A$107,0))=INDEX(Partidos!$G$4:$G$107,MATCH($A275,Partidos!$A$4:$A$107,0))),AND($E275&lt;$F275,INDEX(Partidos!$F$4:$F$107,MATCH($A275,Partidos!$A$4:$A$107,0))&lt;INDEX(Partidos!$G$4:$G$107,MATCH($A275,Partidos!$A$4:$A$107,0)))),Puntuacion!$B$6,0))),IF(AND($E275=INDEX(Partidos!$F$4:$F$107,MATCH($A275,Partidos!$A$4:$A$107,0)),$F275=INDEX(Partidos!$G$4:$G$107,MATCH($A275,Partidos!$A$4:$A$107,0))),Puntuacion!$B$9,IF(($E275-$F275)=(INDEX(Partidos!$F$4:$F$107,MATCH($A275,Partidos!$A$4:$A$107,0))-INDEX(Partidos!$G$4:$G$107,MATCH($A275,Partidos!$A$4:$A$107,0))),Puntuacion!$B$10,IF(AND($H275&lt;&gt;"",$H275=INDEX(Partidos!$K$4:$K$107,MATCH($A275,Partidos!$A$4:$A$107,0))),Puntuacion!$B$11,0)))))),"")</f>
        <v/>
      </c>
      <c r="H275" s="19">
        <f>IFERROR(INDEX(Papá!H$4:H$107,MATCH($A275,Papá!$A$4:$A$107,0)),"")</f>
        <v/>
      </c>
      <c r="I275" s="19">
        <f>IFERROR(INDEX(Partidos!$J$4:$J$107,MATCH($A275,Partidos!$A$4:$A$107,0)),"")</f>
        <v/>
      </c>
      <c r="J275" s="16">
        <f>IF(AND(INDEX(Partidos!$J$4:$J$107,MATCH($A275,Partidos!$A$4:$A$107,0))&lt;&gt;"Grupos",INDEX(Partidos!$H$4:$H$107,MATCH($A275,Partidos!$A$4:$A$107,0))="Finalizado",$H275&lt;&gt;"",$H275=INDEX(Partidos!$K$4:$K$107,MATCH($A275,Partidos!$A$4:$A$107,0))),1,0)</f>
        <v/>
      </c>
    </row>
    <row r="276">
      <c r="A276" s="26" t="n">
        <v>91</v>
      </c>
      <c r="B276" s="19">
        <f>IFERROR(INDEX(Partidos!$D$4:$D$107,MATCH($A276,Partidos!$A$4:$A$107,0)),"")</f>
        <v/>
      </c>
      <c r="C276" s="19">
        <f>IFERROR(INDEX(Partidos!$E$4:$E$107,MATCH($A276,Partidos!$A$4:$A$107,0)),"")</f>
        <v/>
      </c>
      <c r="D276" s="26" t="inlineStr">
        <is>
          <t>Diego</t>
        </is>
      </c>
      <c r="E276" s="19">
        <f>IFERROR(INDEX(Diego!F$4:F$107,MATCH($A276,Diego!$A$4:$A$107,0)),"")</f>
        <v/>
      </c>
      <c r="F276" s="19">
        <f>IFERROR(INDEX(Diego!G$4:G$107,MATCH($A276,Diego!$A$4:$A$107,0)),"")</f>
        <v/>
      </c>
      <c r="G276" s="16">
        <f>IFERROR(IF(INDEX(Partidos!$H$4:$H$107,MATCH($A276,Partidos!$A$4:$A$107,0))&lt;&gt;"Finalizado","",IF(OR(NOT(ISNUMBER($E276)),NOT(ISNUMBER($F276))),"",IF(INDEX(Partidos!$J$4:$J$107,MATCH($A276,Partidos!$A$4:$A$107,0))="Grupos",IF(AND($E276=INDEX(Partidos!$F$4:$F$107,MATCH($A276,Partidos!$A$4:$A$107,0)),$F276=INDEX(Partidos!$G$4:$G$107,MATCH($A276,Partidos!$A$4:$A$107,0))),Puntuacion!$B$4,IF(($E276-$F276)=(INDEX(Partidos!$F$4:$F$107,MATCH($A276,Partidos!$A$4:$A$107,0))-INDEX(Partidos!$G$4:$G$107,MATCH($A276,Partidos!$A$4:$A$107,0))),Puntuacion!$B$5,IF(OR(AND($E276&gt;$F276,INDEX(Partidos!$F$4:$F$107,MATCH($A276,Partidos!$A$4:$A$107,0))&gt;INDEX(Partidos!$G$4:$G$107,MATCH($A276,Partidos!$A$4:$A$107,0))),AND($E276=$F276,INDEX(Partidos!$F$4:$F$107,MATCH($A276,Partidos!$A$4:$A$107,0))=INDEX(Partidos!$G$4:$G$107,MATCH($A276,Partidos!$A$4:$A$107,0))),AND($E276&lt;$F276,INDEX(Partidos!$F$4:$F$107,MATCH($A276,Partidos!$A$4:$A$107,0))&lt;INDEX(Partidos!$G$4:$G$107,MATCH($A276,Partidos!$A$4:$A$107,0)))),Puntuacion!$B$6,0))),IF(AND($E276=INDEX(Partidos!$F$4:$F$107,MATCH($A276,Partidos!$A$4:$A$107,0)),$F276=INDEX(Partidos!$G$4:$G$107,MATCH($A276,Partidos!$A$4:$A$107,0))),Puntuacion!$B$9,IF(($E276-$F276)=(INDEX(Partidos!$F$4:$F$107,MATCH($A276,Partidos!$A$4:$A$107,0))-INDEX(Partidos!$G$4:$G$107,MATCH($A276,Partidos!$A$4:$A$107,0))),Puntuacion!$B$10,IF(AND($H276&lt;&gt;"",$H276=INDEX(Partidos!$K$4:$K$107,MATCH($A276,Partidos!$A$4:$A$107,0))),Puntuacion!$B$11,0)))))),"")</f>
        <v/>
      </c>
      <c r="H276" s="19">
        <f>IFERROR(INDEX(Diego!H$4:H$107,MATCH($A276,Diego!$A$4:$A$107,0)),"")</f>
        <v/>
      </c>
      <c r="I276" s="19">
        <f>IFERROR(INDEX(Partidos!$J$4:$J$107,MATCH($A276,Partidos!$A$4:$A$107,0)),"")</f>
        <v/>
      </c>
      <c r="J276" s="16">
        <f>IF(AND(INDEX(Partidos!$J$4:$J$107,MATCH($A276,Partidos!$A$4:$A$107,0))&lt;&gt;"Grupos",INDEX(Partidos!$H$4:$H$107,MATCH($A276,Partidos!$A$4:$A$107,0))="Finalizado",$H276&lt;&gt;"",$H276=INDEX(Partidos!$K$4:$K$107,MATCH($A276,Partidos!$A$4:$A$107,0))),1,0)</f>
        <v/>
      </c>
    </row>
    <row r="277">
      <c r="A277" s="24" t="n">
        <v>92</v>
      </c>
      <c r="B277" s="19">
        <f>IFERROR(INDEX(Partidos!$D$4:$D$107,MATCH($A277,Partidos!$A$4:$A$107,0)),"")</f>
        <v/>
      </c>
      <c r="C277" s="19">
        <f>IFERROR(INDEX(Partidos!$E$4:$E$107,MATCH($A277,Partidos!$A$4:$A$107,0)),"")</f>
        <v/>
      </c>
      <c r="D277" s="24" t="inlineStr">
        <is>
          <t>Álvaro</t>
        </is>
      </c>
      <c r="E277" s="19">
        <f>IFERROR(INDEX(Álvaro!F$4:F$107,MATCH($A277,Álvaro!$A$4:$A$107,0)),"")</f>
        <v/>
      </c>
      <c r="F277" s="19">
        <f>IFERROR(INDEX(Álvaro!G$4:G$107,MATCH($A277,Álvaro!$A$4:$A$107,0)),"")</f>
        <v/>
      </c>
      <c r="G277" s="16">
        <f>IFERROR(IF(INDEX(Partidos!$H$4:$H$107,MATCH($A277,Partidos!$A$4:$A$107,0))&lt;&gt;"Finalizado","",IF(OR(NOT(ISNUMBER($E277)),NOT(ISNUMBER($F277))),"",IF(INDEX(Partidos!$J$4:$J$107,MATCH($A277,Partidos!$A$4:$A$107,0))="Grupos",IF(AND($E277=INDEX(Partidos!$F$4:$F$107,MATCH($A277,Partidos!$A$4:$A$107,0)),$F277=INDEX(Partidos!$G$4:$G$107,MATCH($A277,Partidos!$A$4:$A$107,0))),Puntuacion!$B$4,IF(($E277-$F277)=(INDEX(Partidos!$F$4:$F$107,MATCH($A277,Partidos!$A$4:$A$107,0))-INDEX(Partidos!$G$4:$G$107,MATCH($A277,Partidos!$A$4:$A$107,0))),Puntuacion!$B$5,IF(OR(AND($E277&gt;$F277,INDEX(Partidos!$F$4:$F$107,MATCH($A277,Partidos!$A$4:$A$107,0))&gt;INDEX(Partidos!$G$4:$G$107,MATCH($A277,Partidos!$A$4:$A$107,0))),AND($E277=$F277,INDEX(Partidos!$F$4:$F$107,MATCH($A277,Partidos!$A$4:$A$107,0))=INDEX(Partidos!$G$4:$G$107,MATCH($A277,Partidos!$A$4:$A$107,0))),AND($E277&lt;$F277,INDEX(Partidos!$F$4:$F$107,MATCH($A277,Partidos!$A$4:$A$107,0))&lt;INDEX(Partidos!$G$4:$G$107,MATCH($A277,Partidos!$A$4:$A$107,0)))),Puntuacion!$B$6,0))),IF(AND($E277=INDEX(Partidos!$F$4:$F$107,MATCH($A277,Partidos!$A$4:$A$107,0)),$F277=INDEX(Partidos!$G$4:$G$107,MATCH($A277,Partidos!$A$4:$A$107,0))),Puntuacion!$B$9,IF(($E277-$F277)=(INDEX(Partidos!$F$4:$F$107,MATCH($A277,Partidos!$A$4:$A$107,0))-INDEX(Partidos!$G$4:$G$107,MATCH($A277,Partidos!$A$4:$A$107,0))),Puntuacion!$B$10,IF(AND($H277&lt;&gt;"",$H277=INDEX(Partidos!$K$4:$K$107,MATCH($A277,Partidos!$A$4:$A$107,0))),Puntuacion!$B$11,0)))))),"")</f>
        <v/>
      </c>
      <c r="H277" s="19">
        <f>IFERROR(INDEX(Álvaro!H$4:H$107,MATCH($A277,Álvaro!$A$4:$A$107,0)),"")</f>
        <v/>
      </c>
      <c r="I277" s="19">
        <f>IFERROR(INDEX(Partidos!$J$4:$J$107,MATCH($A277,Partidos!$A$4:$A$107,0)),"")</f>
        <v/>
      </c>
      <c r="J277" s="16">
        <f>IF(AND(INDEX(Partidos!$J$4:$J$107,MATCH($A277,Partidos!$A$4:$A$107,0))&lt;&gt;"Grupos",INDEX(Partidos!$H$4:$H$107,MATCH($A277,Partidos!$A$4:$A$107,0))="Finalizado",$H277&lt;&gt;"",$H277=INDEX(Partidos!$K$4:$K$107,MATCH($A277,Partidos!$A$4:$A$107,0))),1,0)</f>
        <v/>
      </c>
    </row>
    <row r="278">
      <c r="A278" s="26" t="n">
        <v>92</v>
      </c>
      <c r="B278" s="19">
        <f>IFERROR(INDEX(Partidos!$D$4:$D$107,MATCH($A278,Partidos!$A$4:$A$107,0)),"")</f>
        <v/>
      </c>
      <c r="C278" s="19">
        <f>IFERROR(INDEX(Partidos!$E$4:$E$107,MATCH($A278,Partidos!$A$4:$A$107,0)),"")</f>
        <v/>
      </c>
      <c r="D278" s="26" t="inlineStr">
        <is>
          <t>Papá</t>
        </is>
      </c>
      <c r="E278" s="19">
        <f>IFERROR(INDEX(Papá!F$4:F$107,MATCH($A278,Papá!$A$4:$A$107,0)),"")</f>
        <v/>
      </c>
      <c r="F278" s="19">
        <f>IFERROR(INDEX(Papá!G$4:G$107,MATCH($A278,Papá!$A$4:$A$107,0)),"")</f>
        <v/>
      </c>
      <c r="G278" s="16">
        <f>IFERROR(IF(INDEX(Partidos!$H$4:$H$107,MATCH($A278,Partidos!$A$4:$A$107,0))&lt;&gt;"Finalizado","",IF(OR(NOT(ISNUMBER($E278)),NOT(ISNUMBER($F278))),"",IF(INDEX(Partidos!$J$4:$J$107,MATCH($A278,Partidos!$A$4:$A$107,0))="Grupos",IF(AND($E278=INDEX(Partidos!$F$4:$F$107,MATCH($A278,Partidos!$A$4:$A$107,0)),$F278=INDEX(Partidos!$G$4:$G$107,MATCH($A278,Partidos!$A$4:$A$107,0))),Puntuacion!$B$4,IF(($E278-$F278)=(INDEX(Partidos!$F$4:$F$107,MATCH($A278,Partidos!$A$4:$A$107,0))-INDEX(Partidos!$G$4:$G$107,MATCH($A278,Partidos!$A$4:$A$107,0))),Puntuacion!$B$5,IF(OR(AND($E278&gt;$F278,INDEX(Partidos!$F$4:$F$107,MATCH($A278,Partidos!$A$4:$A$107,0))&gt;INDEX(Partidos!$G$4:$G$107,MATCH($A278,Partidos!$A$4:$A$107,0))),AND($E278=$F278,INDEX(Partidos!$F$4:$F$107,MATCH($A278,Partidos!$A$4:$A$107,0))=INDEX(Partidos!$G$4:$G$107,MATCH($A278,Partidos!$A$4:$A$107,0))),AND($E278&lt;$F278,INDEX(Partidos!$F$4:$F$107,MATCH($A278,Partidos!$A$4:$A$107,0))&lt;INDEX(Partidos!$G$4:$G$107,MATCH($A278,Partidos!$A$4:$A$107,0)))),Puntuacion!$B$6,0))),IF(AND($E278=INDEX(Partidos!$F$4:$F$107,MATCH($A278,Partidos!$A$4:$A$107,0)),$F278=INDEX(Partidos!$G$4:$G$107,MATCH($A278,Partidos!$A$4:$A$107,0))),Puntuacion!$B$9,IF(($E278-$F278)=(INDEX(Partidos!$F$4:$F$107,MATCH($A278,Partidos!$A$4:$A$107,0))-INDEX(Partidos!$G$4:$G$107,MATCH($A278,Partidos!$A$4:$A$107,0))),Puntuacion!$B$10,IF(AND($H278&lt;&gt;"",$H278=INDEX(Partidos!$K$4:$K$107,MATCH($A278,Partidos!$A$4:$A$107,0))),Puntuacion!$B$11,0)))))),"")</f>
        <v/>
      </c>
      <c r="H278" s="19">
        <f>IFERROR(INDEX(Papá!H$4:H$107,MATCH($A278,Papá!$A$4:$A$107,0)),"")</f>
        <v/>
      </c>
      <c r="I278" s="19">
        <f>IFERROR(INDEX(Partidos!$J$4:$J$107,MATCH($A278,Partidos!$A$4:$A$107,0)),"")</f>
        <v/>
      </c>
      <c r="J278" s="16">
        <f>IF(AND(INDEX(Partidos!$J$4:$J$107,MATCH($A278,Partidos!$A$4:$A$107,0))&lt;&gt;"Grupos",INDEX(Partidos!$H$4:$H$107,MATCH($A278,Partidos!$A$4:$A$107,0))="Finalizado",$H278&lt;&gt;"",$H278=INDEX(Partidos!$K$4:$K$107,MATCH($A278,Partidos!$A$4:$A$107,0))),1,0)</f>
        <v/>
      </c>
    </row>
    <row r="279">
      <c r="A279" s="24" t="n">
        <v>92</v>
      </c>
      <c r="B279" s="19">
        <f>IFERROR(INDEX(Partidos!$D$4:$D$107,MATCH($A279,Partidos!$A$4:$A$107,0)),"")</f>
        <v/>
      </c>
      <c r="C279" s="19">
        <f>IFERROR(INDEX(Partidos!$E$4:$E$107,MATCH($A279,Partidos!$A$4:$A$107,0)),"")</f>
        <v/>
      </c>
      <c r="D279" s="24" t="inlineStr">
        <is>
          <t>Diego</t>
        </is>
      </c>
      <c r="E279" s="19">
        <f>IFERROR(INDEX(Diego!F$4:F$107,MATCH($A279,Diego!$A$4:$A$107,0)),"")</f>
        <v/>
      </c>
      <c r="F279" s="19">
        <f>IFERROR(INDEX(Diego!G$4:G$107,MATCH($A279,Diego!$A$4:$A$107,0)),"")</f>
        <v/>
      </c>
      <c r="G279" s="16">
        <f>IFERROR(IF(INDEX(Partidos!$H$4:$H$107,MATCH($A279,Partidos!$A$4:$A$107,0))&lt;&gt;"Finalizado","",IF(OR(NOT(ISNUMBER($E279)),NOT(ISNUMBER($F279))),"",IF(INDEX(Partidos!$J$4:$J$107,MATCH($A279,Partidos!$A$4:$A$107,0))="Grupos",IF(AND($E279=INDEX(Partidos!$F$4:$F$107,MATCH($A279,Partidos!$A$4:$A$107,0)),$F279=INDEX(Partidos!$G$4:$G$107,MATCH($A279,Partidos!$A$4:$A$107,0))),Puntuacion!$B$4,IF(($E279-$F279)=(INDEX(Partidos!$F$4:$F$107,MATCH($A279,Partidos!$A$4:$A$107,0))-INDEX(Partidos!$G$4:$G$107,MATCH($A279,Partidos!$A$4:$A$107,0))),Puntuacion!$B$5,IF(OR(AND($E279&gt;$F279,INDEX(Partidos!$F$4:$F$107,MATCH($A279,Partidos!$A$4:$A$107,0))&gt;INDEX(Partidos!$G$4:$G$107,MATCH($A279,Partidos!$A$4:$A$107,0))),AND($E279=$F279,INDEX(Partidos!$F$4:$F$107,MATCH($A279,Partidos!$A$4:$A$107,0))=INDEX(Partidos!$G$4:$G$107,MATCH($A279,Partidos!$A$4:$A$107,0))),AND($E279&lt;$F279,INDEX(Partidos!$F$4:$F$107,MATCH($A279,Partidos!$A$4:$A$107,0))&lt;INDEX(Partidos!$G$4:$G$107,MATCH($A279,Partidos!$A$4:$A$107,0)))),Puntuacion!$B$6,0))),IF(AND($E279=INDEX(Partidos!$F$4:$F$107,MATCH($A279,Partidos!$A$4:$A$107,0)),$F279=INDEX(Partidos!$G$4:$G$107,MATCH($A279,Partidos!$A$4:$A$107,0))),Puntuacion!$B$9,IF(($E279-$F279)=(INDEX(Partidos!$F$4:$F$107,MATCH($A279,Partidos!$A$4:$A$107,0))-INDEX(Partidos!$G$4:$G$107,MATCH($A279,Partidos!$A$4:$A$107,0))),Puntuacion!$B$10,IF(AND($H279&lt;&gt;"",$H279=INDEX(Partidos!$K$4:$K$107,MATCH($A279,Partidos!$A$4:$A$107,0))),Puntuacion!$B$11,0)))))),"")</f>
        <v/>
      </c>
      <c r="H279" s="19">
        <f>IFERROR(INDEX(Diego!H$4:H$107,MATCH($A279,Diego!$A$4:$A$107,0)),"")</f>
        <v/>
      </c>
      <c r="I279" s="19">
        <f>IFERROR(INDEX(Partidos!$J$4:$J$107,MATCH($A279,Partidos!$A$4:$A$107,0)),"")</f>
        <v/>
      </c>
      <c r="J279" s="16">
        <f>IF(AND(INDEX(Partidos!$J$4:$J$107,MATCH($A279,Partidos!$A$4:$A$107,0))&lt;&gt;"Grupos",INDEX(Partidos!$H$4:$H$107,MATCH($A279,Partidos!$A$4:$A$107,0))="Finalizado",$H279&lt;&gt;"",$H279=INDEX(Partidos!$K$4:$K$107,MATCH($A279,Partidos!$A$4:$A$107,0))),1,0)</f>
        <v/>
      </c>
    </row>
    <row r="280">
      <c r="A280" s="26" t="n">
        <v>93</v>
      </c>
      <c r="B280" s="19">
        <f>IFERROR(INDEX(Partidos!$D$4:$D$107,MATCH($A280,Partidos!$A$4:$A$107,0)),"")</f>
        <v/>
      </c>
      <c r="C280" s="19">
        <f>IFERROR(INDEX(Partidos!$E$4:$E$107,MATCH($A280,Partidos!$A$4:$A$107,0)),"")</f>
        <v/>
      </c>
      <c r="D280" s="26" t="inlineStr">
        <is>
          <t>Álvaro</t>
        </is>
      </c>
      <c r="E280" s="19">
        <f>IFERROR(INDEX(Álvaro!F$4:F$107,MATCH($A280,Álvaro!$A$4:$A$107,0)),"")</f>
        <v/>
      </c>
      <c r="F280" s="19">
        <f>IFERROR(INDEX(Álvaro!G$4:G$107,MATCH($A280,Álvaro!$A$4:$A$107,0)),"")</f>
        <v/>
      </c>
      <c r="G280" s="16">
        <f>IFERROR(IF(INDEX(Partidos!$H$4:$H$107,MATCH($A280,Partidos!$A$4:$A$107,0))&lt;&gt;"Finalizado","",IF(OR(NOT(ISNUMBER($E280)),NOT(ISNUMBER($F280))),"",IF(INDEX(Partidos!$J$4:$J$107,MATCH($A280,Partidos!$A$4:$A$107,0))="Grupos",IF(AND($E280=INDEX(Partidos!$F$4:$F$107,MATCH($A280,Partidos!$A$4:$A$107,0)),$F280=INDEX(Partidos!$G$4:$G$107,MATCH($A280,Partidos!$A$4:$A$107,0))),Puntuacion!$B$4,IF(($E280-$F280)=(INDEX(Partidos!$F$4:$F$107,MATCH($A280,Partidos!$A$4:$A$107,0))-INDEX(Partidos!$G$4:$G$107,MATCH($A280,Partidos!$A$4:$A$107,0))),Puntuacion!$B$5,IF(OR(AND($E280&gt;$F280,INDEX(Partidos!$F$4:$F$107,MATCH($A280,Partidos!$A$4:$A$107,0))&gt;INDEX(Partidos!$G$4:$G$107,MATCH($A280,Partidos!$A$4:$A$107,0))),AND($E280=$F280,INDEX(Partidos!$F$4:$F$107,MATCH($A280,Partidos!$A$4:$A$107,0))=INDEX(Partidos!$G$4:$G$107,MATCH($A280,Partidos!$A$4:$A$107,0))),AND($E280&lt;$F280,INDEX(Partidos!$F$4:$F$107,MATCH($A280,Partidos!$A$4:$A$107,0))&lt;INDEX(Partidos!$G$4:$G$107,MATCH($A280,Partidos!$A$4:$A$107,0)))),Puntuacion!$B$6,0))),IF(AND($E280=INDEX(Partidos!$F$4:$F$107,MATCH($A280,Partidos!$A$4:$A$107,0)),$F280=INDEX(Partidos!$G$4:$G$107,MATCH($A280,Partidos!$A$4:$A$107,0))),Puntuacion!$B$9,IF(($E280-$F280)=(INDEX(Partidos!$F$4:$F$107,MATCH($A280,Partidos!$A$4:$A$107,0))-INDEX(Partidos!$G$4:$G$107,MATCH($A280,Partidos!$A$4:$A$107,0))),Puntuacion!$B$10,IF(AND($H280&lt;&gt;"",$H280=INDEX(Partidos!$K$4:$K$107,MATCH($A280,Partidos!$A$4:$A$107,0))),Puntuacion!$B$11,0)))))),"")</f>
        <v/>
      </c>
      <c r="H280" s="19">
        <f>IFERROR(INDEX(Álvaro!H$4:H$107,MATCH($A280,Álvaro!$A$4:$A$107,0)),"")</f>
        <v/>
      </c>
      <c r="I280" s="19">
        <f>IFERROR(INDEX(Partidos!$J$4:$J$107,MATCH($A280,Partidos!$A$4:$A$107,0)),"")</f>
        <v/>
      </c>
      <c r="J280" s="16">
        <f>IF(AND(INDEX(Partidos!$J$4:$J$107,MATCH($A280,Partidos!$A$4:$A$107,0))&lt;&gt;"Grupos",INDEX(Partidos!$H$4:$H$107,MATCH($A280,Partidos!$A$4:$A$107,0))="Finalizado",$H280&lt;&gt;"",$H280=INDEX(Partidos!$K$4:$K$107,MATCH($A280,Partidos!$A$4:$A$107,0))),1,0)</f>
        <v/>
      </c>
    </row>
    <row r="281">
      <c r="A281" s="24" t="n">
        <v>93</v>
      </c>
      <c r="B281" s="19">
        <f>IFERROR(INDEX(Partidos!$D$4:$D$107,MATCH($A281,Partidos!$A$4:$A$107,0)),"")</f>
        <v/>
      </c>
      <c r="C281" s="19">
        <f>IFERROR(INDEX(Partidos!$E$4:$E$107,MATCH($A281,Partidos!$A$4:$A$107,0)),"")</f>
        <v/>
      </c>
      <c r="D281" s="24" t="inlineStr">
        <is>
          <t>Papá</t>
        </is>
      </c>
      <c r="E281" s="19">
        <f>IFERROR(INDEX(Papá!F$4:F$107,MATCH($A281,Papá!$A$4:$A$107,0)),"")</f>
        <v/>
      </c>
      <c r="F281" s="19">
        <f>IFERROR(INDEX(Papá!G$4:G$107,MATCH($A281,Papá!$A$4:$A$107,0)),"")</f>
        <v/>
      </c>
      <c r="G281" s="16">
        <f>IFERROR(IF(INDEX(Partidos!$H$4:$H$107,MATCH($A281,Partidos!$A$4:$A$107,0))&lt;&gt;"Finalizado","",IF(OR(NOT(ISNUMBER($E281)),NOT(ISNUMBER($F281))),"",IF(INDEX(Partidos!$J$4:$J$107,MATCH($A281,Partidos!$A$4:$A$107,0))="Grupos",IF(AND($E281=INDEX(Partidos!$F$4:$F$107,MATCH($A281,Partidos!$A$4:$A$107,0)),$F281=INDEX(Partidos!$G$4:$G$107,MATCH($A281,Partidos!$A$4:$A$107,0))),Puntuacion!$B$4,IF(($E281-$F281)=(INDEX(Partidos!$F$4:$F$107,MATCH($A281,Partidos!$A$4:$A$107,0))-INDEX(Partidos!$G$4:$G$107,MATCH($A281,Partidos!$A$4:$A$107,0))),Puntuacion!$B$5,IF(OR(AND($E281&gt;$F281,INDEX(Partidos!$F$4:$F$107,MATCH($A281,Partidos!$A$4:$A$107,0))&gt;INDEX(Partidos!$G$4:$G$107,MATCH($A281,Partidos!$A$4:$A$107,0))),AND($E281=$F281,INDEX(Partidos!$F$4:$F$107,MATCH($A281,Partidos!$A$4:$A$107,0))=INDEX(Partidos!$G$4:$G$107,MATCH($A281,Partidos!$A$4:$A$107,0))),AND($E281&lt;$F281,INDEX(Partidos!$F$4:$F$107,MATCH($A281,Partidos!$A$4:$A$107,0))&lt;INDEX(Partidos!$G$4:$G$107,MATCH($A281,Partidos!$A$4:$A$107,0)))),Puntuacion!$B$6,0))),IF(AND($E281=INDEX(Partidos!$F$4:$F$107,MATCH($A281,Partidos!$A$4:$A$107,0)),$F281=INDEX(Partidos!$G$4:$G$107,MATCH($A281,Partidos!$A$4:$A$107,0))),Puntuacion!$B$9,IF(($E281-$F281)=(INDEX(Partidos!$F$4:$F$107,MATCH($A281,Partidos!$A$4:$A$107,0))-INDEX(Partidos!$G$4:$G$107,MATCH($A281,Partidos!$A$4:$A$107,0))),Puntuacion!$B$10,IF(AND($H281&lt;&gt;"",$H281=INDEX(Partidos!$K$4:$K$107,MATCH($A281,Partidos!$A$4:$A$107,0))),Puntuacion!$B$11,0)))))),"")</f>
        <v/>
      </c>
      <c r="H281" s="19">
        <f>IFERROR(INDEX(Papá!H$4:H$107,MATCH($A281,Papá!$A$4:$A$107,0)),"")</f>
        <v/>
      </c>
      <c r="I281" s="19">
        <f>IFERROR(INDEX(Partidos!$J$4:$J$107,MATCH($A281,Partidos!$A$4:$A$107,0)),"")</f>
        <v/>
      </c>
      <c r="J281" s="16">
        <f>IF(AND(INDEX(Partidos!$J$4:$J$107,MATCH($A281,Partidos!$A$4:$A$107,0))&lt;&gt;"Grupos",INDEX(Partidos!$H$4:$H$107,MATCH($A281,Partidos!$A$4:$A$107,0))="Finalizado",$H281&lt;&gt;"",$H281=INDEX(Partidos!$K$4:$K$107,MATCH($A281,Partidos!$A$4:$A$107,0))),1,0)</f>
        <v/>
      </c>
    </row>
    <row r="282">
      <c r="A282" s="26" t="n">
        <v>93</v>
      </c>
      <c r="B282" s="19">
        <f>IFERROR(INDEX(Partidos!$D$4:$D$107,MATCH($A282,Partidos!$A$4:$A$107,0)),"")</f>
        <v/>
      </c>
      <c r="C282" s="19">
        <f>IFERROR(INDEX(Partidos!$E$4:$E$107,MATCH($A282,Partidos!$A$4:$A$107,0)),"")</f>
        <v/>
      </c>
      <c r="D282" s="26" t="inlineStr">
        <is>
          <t>Diego</t>
        </is>
      </c>
      <c r="E282" s="19">
        <f>IFERROR(INDEX(Diego!F$4:F$107,MATCH($A282,Diego!$A$4:$A$107,0)),"")</f>
        <v/>
      </c>
      <c r="F282" s="19">
        <f>IFERROR(INDEX(Diego!G$4:G$107,MATCH($A282,Diego!$A$4:$A$107,0)),"")</f>
        <v/>
      </c>
      <c r="G282" s="16">
        <f>IFERROR(IF(INDEX(Partidos!$H$4:$H$107,MATCH($A282,Partidos!$A$4:$A$107,0))&lt;&gt;"Finalizado","",IF(OR(NOT(ISNUMBER($E282)),NOT(ISNUMBER($F282))),"",IF(INDEX(Partidos!$J$4:$J$107,MATCH($A282,Partidos!$A$4:$A$107,0))="Grupos",IF(AND($E282=INDEX(Partidos!$F$4:$F$107,MATCH($A282,Partidos!$A$4:$A$107,0)),$F282=INDEX(Partidos!$G$4:$G$107,MATCH($A282,Partidos!$A$4:$A$107,0))),Puntuacion!$B$4,IF(($E282-$F282)=(INDEX(Partidos!$F$4:$F$107,MATCH($A282,Partidos!$A$4:$A$107,0))-INDEX(Partidos!$G$4:$G$107,MATCH($A282,Partidos!$A$4:$A$107,0))),Puntuacion!$B$5,IF(OR(AND($E282&gt;$F282,INDEX(Partidos!$F$4:$F$107,MATCH($A282,Partidos!$A$4:$A$107,0))&gt;INDEX(Partidos!$G$4:$G$107,MATCH($A282,Partidos!$A$4:$A$107,0))),AND($E282=$F282,INDEX(Partidos!$F$4:$F$107,MATCH($A282,Partidos!$A$4:$A$107,0))=INDEX(Partidos!$G$4:$G$107,MATCH($A282,Partidos!$A$4:$A$107,0))),AND($E282&lt;$F282,INDEX(Partidos!$F$4:$F$107,MATCH($A282,Partidos!$A$4:$A$107,0))&lt;INDEX(Partidos!$G$4:$G$107,MATCH($A282,Partidos!$A$4:$A$107,0)))),Puntuacion!$B$6,0))),IF(AND($E282=INDEX(Partidos!$F$4:$F$107,MATCH($A282,Partidos!$A$4:$A$107,0)),$F282=INDEX(Partidos!$G$4:$G$107,MATCH($A282,Partidos!$A$4:$A$107,0))),Puntuacion!$B$9,IF(($E282-$F282)=(INDEX(Partidos!$F$4:$F$107,MATCH($A282,Partidos!$A$4:$A$107,0))-INDEX(Partidos!$G$4:$G$107,MATCH($A282,Partidos!$A$4:$A$107,0))),Puntuacion!$B$10,IF(AND($H282&lt;&gt;"",$H282=INDEX(Partidos!$K$4:$K$107,MATCH($A282,Partidos!$A$4:$A$107,0))),Puntuacion!$B$11,0)))))),"")</f>
        <v/>
      </c>
      <c r="H282" s="19">
        <f>IFERROR(INDEX(Diego!H$4:H$107,MATCH($A282,Diego!$A$4:$A$107,0)),"")</f>
        <v/>
      </c>
      <c r="I282" s="19">
        <f>IFERROR(INDEX(Partidos!$J$4:$J$107,MATCH($A282,Partidos!$A$4:$A$107,0)),"")</f>
        <v/>
      </c>
      <c r="J282" s="16">
        <f>IF(AND(INDEX(Partidos!$J$4:$J$107,MATCH($A282,Partidos!$A$4:$A$107,0))&lt;&gt;"Grupos",INDEX(Partidos!$H$4:$H$107,MATCH($A282,Partidos!$A$4:$A$107,0))="Finalizado",$H282&lt;&gt;"",$H282=INDEX(Partidos!$K$4:$K$107,MATCH($A282,Partidos!$A$4:$A$107,0))),1,0)</f>
        <v/>
      </c>
    </row>
    <row r="283">
      <c r="A283" s="24" t="n">
        <v>94</v>
      </c>
      <c r="B283" s="19">
        <f>IFERROR(INDEX(Partidos!$D$4:$D$107,MATCH($A283,Partidos!$A$4:$A$107,0)),"")</f>
        <v/>
      </c>
      <c r="C283" s="19">
        <f>IFERROR(INDEX(Partidos!$E$4:$E$107,MATCH($A283,Partidos!$A$4:$A$107,0)),"")</f>
        <v/>
      </c>
      <c r="D283" s="24" t="inlineStr">
        <is>
          <t>Álvaro</t>
        </is>
      </c>
      <c r="E283" s="19">
        <f>IFERROR(INDEX(Álvaro!F$4:F$107,MATCH($A283,Álvaro!$A$4:$A$107,0)),"")</f>
        <v/>
      </c>
      <c r="F283" s="19">
        <f>IFERROR(INDEX(Álvaro!G$4:G$107,MATCH($A283,Álvaro!$A$4:$A$107,0)),"")</f>
        <v/>
      </c>
      <c r="G283" s="16">
        <f>IFERROR(IF(INDEX(Partidos!$H$4:$H$107,MATCH($A283,Partidos!$A$4:$A$107,0))&lt;&gt;"Finalizado","",IF(OR(NOT(ISNUMBER($E283)),NOT(ISNUMBER($F283))),"",IF(INDEX(Partidos!$J$4:$J$107,MATCH($A283,Partidos!$A$4:$A$107,0))="Grupos",IF(AND($E283=INDEX(Partidos!$F$4:$F$107,MATCH($A283,Partidos!$A$4:$A$107,0)),$F283=INDEX(Partidos!$G$4:$G$107,MATCH($A283,Partidos!$A$4:$A$107,0))),Puntuacion!$B$4,IF(($E283-$F283)=(INDEX(Partidos!$F$4:$F$107,MATCH($A283,Partidos!$A$4:$A$107,0))-INDEX(Partidos!$G$4:$G$107,MATCH($A283,Partidos!$A$4:$A$107,0))),Puntuacion!$B$5,IF(OR(AND($E283&gt;$F283,INDEX(Partidos!$F$4:$F$107,MATCH($A283,Partidos!$A$4:$A$107,0))&gt;INDEX(Partidos!$G$4:$G$107,MATCH($A283,Partidos!$A$4:$A$107,0))),AND($E283=$F283,INDEX(Partidos!$F$4:$F$107,MATCH($A283,Partidos!$A$4:$A$107,0))=INDEX(Partidos!$G$4:$G$107,MATCH($A283,Partidos!$A$4:$A$107,0))),AND($E283&lt;$F283,INDEX(Partidos!$F$4:$F$107,MATCH($A283,Partidos!$A$4:$A$107,0))&lt;INDEX(Partidos!$G$4:$G$107,MATCH($A283,Partidos!$A$4:$A$107,0)))),Puntuacion!$B$6,0))),IF(AND($E283=INDEX(Partidos!$F$4:$F$107,MATCH($A283,Partidos!$A$4:$A$107,0)),$F283=INDEX(Partidos!$G$4:$G$107,MATCH($A283,Partidos!$A$4:$A$107,0))),Puntuacion!$B$9,IF(($E283-$F283)=(INDEX(Partidos!$F$4:$F$107,MATCH($A283,Partidos!$A$4:$A$107,0))-INDEX(Partidos!$G$4:$G$107,MATCH($A283,Partidos!$A$4:$A$107,0))),Puntuacion!$B$10,IF(AND($H283&lt;&gt;"",$H283=INDEX(Partidos!$K$4:$K$107,MATCH($A283,Partidos!$A$4:$A$107,0))),Puntuacion!$B$11,0)))))),"")</f>
        <v/>
      </c>
      <c r="H283" s="19">
        <f>IFERROR(INDEX(Álvaro!H$4:H$107,MATCH($A283,Álvaro!$A$4:$A$107,0)),"")</f>
        <v/>
      </c>
      <c r="I283" s="19">
        <f>IFERROR(INDEX(Partidos!$J$4:$J$107,MATCH($A283,Partidos!$A$4:$A$107,0)),"")</f>
        <v/>
      </c>
      <c r="J283" s="16">
        <f>IF(AND(INDEX(Partidos!$J$4:$J$107,MATCH($A283,Partidos!$A$4:$A$107,0))&lt;&gt;"Grupos",INDEX(Partidos!$H$4:$H$107,MATCH($A283,Partidos!$A$4:$A$107,0))="Finalizado",$H283&lt;&gt;"",$H283=INDEX(Partidos!$K$4:$K$107,MATCH($A283,Partidos!$A$4:$A$107,0))),1,0)</f>
        <v/>
      </c>
    </row>
    <row r="284">
      <c r="A284" s="26" t="n">
        <v>94</v>
      </c>
      <c r="B284" s="19">
        <f>IFERROR(INDEX(Partidos!$D$4:$D$107,MATCH($A284,Partidos!$A$4:$A$107,0)),"")</f>
        <v/>
      </c>
      <c r="C284" s="19">
        <f>IFERROR(INDEX(Partidos!$E$4:$E$107,MATCH($A284,Partidos!$A$4:$A$107,0)),"")</f>
        <v/>
      </c>
      <c r="D284" s="26" t="inlineStr">
        <is>
          <t>Papá</t>
        </is>
      </c>
      <c r="E284" s="19">
        <f>IFERROR(INDEX(Papá!F$4:F$107,MATCH($A284,Papá!$A$4:$A$107,0)),"")</f>
        <v/>
      </c>
      <c r="F284" s="19">
        <f>IFERROR(INDEX(Papá!G$4:G$107,MATCH($A284,Papá!$A$4:$A$107,0)),"")</f>
        <v/>
      </c>
      <c r="G284" s="16">
        <f>IFERROR(IF(INDEX(Partidos!$H$4:$H$107,MATCH($A284,Partidos!$A$4:$A$107,0))&lt;&gt;"Finalizado","",IF(OR(NOT(ISNUMBER($E284)),NOT(ISNUMBER($F284))),"",IF(INDEX(Partidos!$J$4:$J$107,MATCH($A284,Partidos!$A$4:$A$107,0))="Grupos",IF(AND($E284=INDEX(Partidos!$F$4:$F$107,MATCH($A284,Partidos!$A$4:$A$107,0)),$F284=INDEX(Partidos!$G$4:$G$107,MATCH($A284,Partidos!$A$4:$A$107,0))),Puntuacion!$B$4,IF(($E284-$F284)=(INDEX(Partidos!$F$4:$F$107,MATCH($A284,Partidos!$A$4:$A$107,0))-INDEX(Partidos!$G$4:$G$107,MATCH($A284,Partidos!$A$4:$A$107,0))),Puntuacion!$B$5,IF(OR(AND($E284&gt;$F284,INDEX(Partidos!$F$4:$F$107,MATCH($A284,Partidos!$A$4:$A$107,0))&gt;INDEX(Partidos!$G$4:$G$107,MATCH($A284,Partidos!$A$4:$A$107,0))),AND($E284=$F284,INDEX(Partidos!$F$4:$F$107,MATCH($A284,Partidos!$A$4:$A$107,0))=INDEX(Partidos!$G$4:$G$107,MATCH($A284,Partidos!$A$4:$A$107,0))),AND($E284&lt;$F284,INDEX(Partidos!$F$4:$F$107,MATCH($A284,Partidos!$A$4:$A$107,0))&lt;INDEX(Partidos!$G$4:$G$107,MATCH($A284,Partidos!$A$4:$A$107,0)))),Puntuacion!$B$6,0))),IF(AND($E284=INDEX(Partidos!$F$4:$F$107,MATCH($A284,Partidos!$A$4:$A$107,0)),$F284=INDEX(Partidos!$G$4:$G$107,MATCH($A284,Partidos!$A$4:$A$107,0))),Puntuacion!$B$9,IF(($E284-$F284)=(INDEX(Partidos!$F$4:$F$107,MATCH($A284,Partidos!$A$4:$A$107,0))-INDEX(Partidos!$G$4:$G$107,MATCH($A284,Partidos!$A$4:$A$107,0))),Puntuacion!$B$10,IF(AND($H284&lt;&gt;"",$H284=INDEX(Partidos!$K$4:$K$107,MATCH($A284,Partidos!$A$4:$A$107,0))),Puntuacion!$B$11,0)))))),"")</f>
        <v/>
      </c>
      <c r="H284" s="19">
        <f>IFERROR(INDEX(Papá!H$4:H$107,MATCH($A284,Papá!$A$4:$A$107,0)),"")</f>
        <v/>
      </c>
      <c r="I284" s="19">
        <f>IFERROR(INDEX(Partidos!$J$4:$J$107,MATCH($A284,Partidos!$A$4:$A$107,0)),"")</f>
        <v/>
      </c>
      <c r="J284" s="16">
        <f>IF(AND(INDEX(Partidos!$J$4:$J$107,MATCH($A284,Partidos!$A$4:$A$107,0))&lt;&gt;"Grupos",INDEX(Partidos!$H$4:$H$107,MATCH($A284,Partidos!$A$4:$A$107,0))="Finalizado",$H284&lt;&gt;"",$H284=INDEX(Partidos!$K$4:$K$107,MATCH($A284,Partidos!$A$4:$A$107,0))),1,0)</f>
        <v/>
      </c>
    </row>
    <row r="285">
      <c r="A285" s="24" t="n">
        <v>94</v>
      </c>
      <c r="B285" s="19">
        <f>IFERROR(INDEX(Partidos!$D$4:$D$107,MATCH($A285,Partidos!$A$4:$A$107,0)),"")</f>
        <v/>
      </c>
      <c r="C285" s="19">
        <f>IFERROR(INDEX(Partidos!$E$4:$E$107,MATCH($A285,Partidos!$A$4:$A$107,0)),"")</f>
        <v/>
      </c>
      <c r="D285" s="24" t="inlineStr">
        <is>
          <t>Diego</t>
        </is>
      </c>
      <c r="E285" s="19">
        <f>IFERROR(INDEX(Diego!F$4:F$107,MATCH($A285,Diego!$A$4:$A$107,0)),"")</f>
        <v/>
      </c>
      <c r="F285" s="19">
        <f>IFERROR(INDEX(Diego!G$4:G$107,MATCH($A285,Diego!$A$4:$A$107,0)),"")</f>
        <v/>
      </c>
      <c r="G285" s="16">
        <f>IFERROR(IF(INDEX(Partidos!$H$4:$H$107,MATCH($A285,Partidos!$A$4:$A$107,0))&lt;&gt;"Finalizado","",IF(OR(NOT(ISNUMBER($E285)),NOT(ISNUMBER($F285))),"",IF(INDEX(Partidos!$J$4:$J$107,MATCH($A285,Partidos!$A$4:$A$107,0))="Grupos",IF(AND($E285=INDEX(Partidos!$F$4:$F$107,MATCH($A285,Partidos!$A$4:$A$107,0)),$F285=INDEX(Partidos!$G$4:$G$107,MATCH($A285,Partidos!$A$4:$A$107,0))),Puntuacion!$B$4,IF(($E285-$F285)=(INDEX(Partidos!$F$4:$F$107,MATCH($A285,Partidos!$A$4:$A$107,0))-INDEX(Partidos!$G$4:$G$107,MATCH($A285,Partidos!$A$4:$A$107,0))),Puntuacion!$B$5,IF(OR(AND($E285&gt;$F285,INDEX(Partidos!$F$4:$F$107,MATCH($A285,Partidos!$A$4:$A$107,0))&gt;INDEX(Partidos!$G$4:$G$107,MATCH($A285,Partidos!$A$4:$A$107,0))),AND($E285=$F285,INDEX(Partidos!$F$4:$F$107,MATCH($A285,Partidos!$A$4:$A$107,0))=INDEX(Partidos!$G$4:$G$107,MATCH($A285,Partidos!$A$4:$A$107,0))),AND($E285&lt;$F285,INDEX(Partidos!$F$4:$F$107,MATCH($A285,Partidos!$A$4:$A$107,0))&lt;INDEX(Partidos!$G$4:$G$107,MATCH($A285,Partidos!$A$4:$A$107,0)))),Puntuacion!$B$6,0))),IF(AND($E285=INDEX(Partidos!$F$4:$F$107,MATCH($A285,Partidos!$A$4:$A$107,0)),$F285=INDEX(Partidos!$G$4:$G$107,MATCH($A285,Partidos!$A$4:$A$107,0))),Puntuacion!$B$9,IF(($E285-$F285)=(INDEX(Partidos!$F$4:$F$107,MATCH($A285,Partidos!$A$4:$A$107,0))-INDEX(Partidos!$G$4:$G$107,MATCH($A285,Partidos!$A$4:$A$107,0))),Puntuacion!$B$10,IF(AND($H285&lt;&gt;"",$H285=INDEX(Partidos!$K$4:$K$107,MATCH($A285,Partidos!$A$4:$A$107,0))),Puntuacion!$B$11,0)))))),"")</f>
        <v/>
      </c>
      <c r="H285" s="19">
        <f>IFERROR(INDEX(Diego!H$4:H$107,MATCH($A285,Diego!$A$4:$A$107,0)),"")</f>
        <v/>
      </c>
      <c r="I285" s="19">
        <f>IFERROR(INDEX(Partidos!$J$4:$J$107,MATCH($A285,Partidos!$A$4:$A$107,0)),"")</f>
        <v/>
      </c>
      <c r="J285" s="16">
        <f>IF(AND(INDEX(Partidos!$J$4:$J$107,MATCH($A285,Partidos!$A$4:$A$107,0))&lt;&gt;"Grupos",INDEX(Partidos!$H$4:$H$107,MATCH($A285,Partidos!$A$4:$A$107,0))="Finalizado",$H285&lt;&gt;"",$H285=INDEX(Partidos!$K$4:$K$107,MATCH($A285,Partidos!$A$4:$A$107,0))),1,0)</f>
        <v/>
      </c>
    </row>
    <row r="286">
      <c r="A286" s="26" t="n">
        <v>95</v>
      </c>
      <c r="B286" s="19">
        <f>IFERROR(INDEX(Partidos!$D$4:$D$107,MATCH($A286,Partidos!$A$4:$A$107,0)),"")</f>
        <v/>
      </c>
      <c r="C286" s="19">
        <f>IFERROR(INDEX(Partidos!$E$4:$E$107,MATCH($A286,Partidos!$A$4:$A$107,0)),"")</f>
        <v/>
      </c>
      <c r="D286" s="26" t="inlineStr">
        <is>
          <t>Álvaro</t>
        </is>
      </c>
      <c r="E286" s="19">
        <f>IFERROR(INDEX(Álvaro!F$4:F$107,MATCH($A286,Álvaro!$A$4:$A$107,0)),"")</f>
        <v/>
      </c>
      <c r="F286" s="19">
        <f>IFERROR(INDEX(Álvaro!G$4:G$107,MATCH($A286,Álvaro!$A$4:$A$107,0)),"")</f>
        <v/>
      </c>
      <c r="G286" s="16">
        <f>IFERROR(IF(INDEX(Partidos!$H$4:$H$107,MATCH($A286,Partidos!$A$4:$A$107,0))&lt;&gt;"Finalizado","",IF(OR(NOT(ISNUMBER($E286)),NOT(ISNUMBER($F286))),"",IF(INDEX(Partidos!$J$4:$J$107,MATCH($A286,Partidos!$A$4:$A$107,0))="Grupos",IF(AND($E286=INDEX(Partidos!$F$4:$F$107,MATCH($A286,Partidos!$A$4:$A$107,0)),$F286=INDEX(Partidos!$G$4:$G$107,MATCH($A286,Partidos!$A$4:$A$107,0))),Puntuacion!$B$4,IF(($E286-$F286)=(INDEX(Partidos!$F$4:$F$107,MATCH($A286,Partidos!$A$4:$A$107,0))-INDEX(Partidos!$G$4:$G$107,MATCH($A286,Partidos!$A$4:$A$107,0))),Puntuacion!$B$5,IF(OR(AND($E286&gt;$F286,INDEX(Partidos!$F$4:$F$107,MATCH($A286,Partidos!$A$4:$A$107,0))&gt;INDEX(Partidos!$G$4:$G$107,MATCH($A286,Partidos!$A$4:$A$107,0))),AND($E286=$F286,INDEX(Partidos!$F$4:$F$107,MATCH($A286,Partidos!$A$4:$A$107,0))=INDEX(Partidos!$G$4:$G$107,MATCH($A286,Partidos!$A$4:$A$107,0))),AND($E286&lt;$F286,INDEX(Partidos!$F$4:$F$107,MATCH($A286,Partidos!$A$4:$A$107,0))&lt;INDEX(Partidos!$G$4:$G$107,MATCH($A286,Partidos!$A$4:$A$107,0)))),Puntuacion!$B$6,0))),IF(AND($E286=INDEX(Partidos!$F$4:$F$107,MATCH($A286,Partidos!$A$4:$A$107,0)),$F286=INDEX(Partidos!$G$4:$G$107,MATCH($A286,Partidos!$A$4:$A$107,0))),Puntuacion!$B$9,IF(($E286-$F286)=(INDEX(Partidos!$F$4:$F$107,MATCH($A286,Partidos!$A$4:$A$107,0))-INDEX(Partidos!$G$4:$G$107,MATCH($A286,Partidos!$A$4:$A$107,0))),Puntuacion!$B$10,IF(AND($H286&lt;&gt;"",$H286=INDEX(Partidos!$K$4:$K$107,MATCH($A286,Partidos!$A$4:$A$107,0))),Puntuacion!$B$11,0)))))),"")</f>
        <v/>
      </c>
      <c r="H286" s="19">
        <f>IFERROR(INDEX(Álvaro!H$4:H$107,MATCH($A286,Álvaro!$A$4:$A$107,0)),"")</f>
        <v/>
      </c>
      <c r="I286" s="19">
        <f>IFERROR(INDEX(Partidos!$J$4:$J$107,MATCH($A286,Partidos!$A$4:$A$107,0)),"")</f>
        <v/>
      </c>
      <c r="J286" s="16">
        <f>IF(AND(INDEX(Partidos!$J$4:$J$107,MATCH($A286,Partidos!$A$4:$A$107,0))&lt;&gt;"Grupos",INDEX(Partidos!$H$4:$H$107,MATCH($A286,Partidos!$A$4:$A$107,0))="Finalizado",$H286&lt;&gt;"",$H286=INDEX(Partidos!$K$4:$K$107,MATCH($A286,Partidos!$A$4:$A$107,0))),1,0)</f>
        <v/>
      </c>
    </row>
    <row r="287">
      <c r="A287" s="24" t="n">
        <v>95</v>
      </c>
      <c r="B287" s="19">
        <f>IFERROR(INDEX(Partidos!$D$4:$D$107,MATCH($A287,Partidos!$A$4:$A$107,0)),"")</f>
        <v/>
      </c>
      <c r="C287" s="19">
        <f>IFERROR(INDEX(Partidos!$E$4:$E$107,MATCH($A287,Partidos!$A$4:$A$107,0)),"")</f>
        <v/>
      </c>
      <c r="D287" s="24" t="inlineStr">
        <is>
          <t>Papá</t>
        </is>
      </c>
      <c r="E287" s="19">
        <f>IFERROR(INDEX(Papá!F$4:F$107,MATCH($A287,Papá!$A$4:$A$107,0)),"")</f>
        <v/>
      </c>
      <c r="F287" s="19">
        <f>IFERROR(INDEX(Papá!G$4:G$107,MATCH($A287,Papá!$A$4:$A$107,0)),"")</f>
        <v/>
      </c>
      <c r="G287" s="16">
        <f>IFERROR(IF(INDEX(Partidos!$H$4:$H$107,MATCH($A287,Partidos!$A$4:$A$107,0))&lt;&gt;"Finalizado","",IF(OR(NOT(ISNUMBER($E287)),NOT(ISNUMBER($F287))),"",IF(INDEX(Partidos!$J$4:$J$107,MATCH($A287,Partidos!$A$4:$A$107,0))="Grupos",IF(AND($E287=INDEX(Partidos!$F$4:$F$107,MATCH($A287,Partidos!$A$4:$A$107,0)),$F287=INDEX(Partidos!$G$4:$G$107,MATCH($A287,Partidos!$A$4:$A$107,0))),Puntuacion!$B$4,IF(($E287-$F287)=(INDEX(Partidos!$F$4:$F$107,MATCH($A287,Partidos!$A$4:$A$107,0))-INDEX(Partidos!$G$4:$G$107,MATCH($A287,Partidos!$A$4:$A$107,0))),Puntuacion!$B$5,IF(OR(AND($E287&gt;$F287,INDEX(Partidos!$F$4:$F$107,MATCH($A287,Partidos!$A$4:$A$107,0))&gt;INDEX(Partidos!$G$4:$G$107,MATCH($A287,Partidos!$A$4:$A$107,0))),AND($E287=$F287,INDEX(Partidos!$F$4:$F$107,MATCH($A287,Partidos!$A$4:$A$107,0))=INDEX(Partidos!$G$4:$G$107,MATCH($A287,Partidos!$A$4:$A$107,0))),AND($E287&lt;$F287,INDEX(Partidos!$F$4:$F$107,MATCH($A287,Partidos!$A$4:$A$107,0))&lt;INDEX(Partidos!$G$4:$G$107,MATCH($A287,Partidos!$A$4:$A$107,0)))),Puntuacion!$B$6,0))),IF(AND($E287=INDEX(Partidos!$F$4:$F$107,MATCH($A287,Partidos!$A$4:$A$107,0)),$F287=INDEX(Partidos!$G$4:$G$107,MATCH($A287,Partidos!$A$4:$A$107,0))),Puntuacion!$B$9,IF(($E287-$F287)=(INDEX(Partidos!$F$4:$F$107,MATCH($A287,Partidos!$A$4:$A$107,0))-INDEX(Partidos!$G$4:$G$107,MATCH($A287,Partidos!$A$4:$A$107,0))),Puntuacion!$B$10,IF(AND($H287&lt;&gt;"",$H287=INDEX(Partidos!$K$4:$K$107,MATCH($A287,Partidos!$A$4:$A$107,0))),Puntuacion!$B$11,0)))))),"")</f>
        <v/>
      </c>
      <c r="H287" s="19">
        <f>IFERROR(INDEX(Papá!H$4:H$107,MATCH($A287,Papá!$A$4:$A$107,0)),"")</f>
        <v/>
      </c>
      <c r="I287" s="19">
        <f>IFERROR(INDEX(Partidos!$J$4:$J$107,MATCH($A287,Partidos!$A$4:$A$107,0)),"")</f>
        <v/>
      </c>
      <c r="J287" s="16">
        <f>IF(AND(INDEX(Partidos!$J$4:$J$107,MATCH($A287,Partidos!$A$4:$A$107,0))&lt;&gt;"Grupos",INDEX(Partidos!$H$4:$H$107,MATCH($A287,Partidos!$A$4:$A$107,0))="Finalizado",$H287&lt;&gt;"",$H287=INDEX(Partidos!$K$4:$K$107,MATCH($A287,Partidos!$A$4:$A$107,0))),1,0)</f>
        <v/>
      </c>
    </row>
    <row r="288">
      <c r="A288" s="26" t="n">
        <v>95</v>
      </c>
      <c r="B288" s="19">
        <f>IFERROR(INDEX(Partidos!$D$4:$D$107,MATCH($A288,Partidos!$A$4:$A$107,0)),"")</f>
        <v/>
      </c>
      <c r="C288" s="19">
        <f>IFERROR(INDEX(Partidos!$E$4:$E$107,MATCH($A288,Partidos!$A$4:$A$107,0)),"")</f>
        <v/>
      </c>
      <c r="D288" s="26" t="inlineStr">
        <is>
          <t>Diego</t>
        </is>
      </c>
      <c r="E288" s="19">
        <f>IFERROR(INDEX(Diego!F$4:F$107,MATCH($A288,Diego!$A$4:$A$107,0)),"")</f>
        <v/>
      </c>
      <c r="F288" s="19">
        <f>IFERROR(INDEX(Diego!G$4:G$107,MATCH($A288,Diego!$A$4:$A$107,0)),"")</f>
        <v/>
      </c>
      <c r="G288" s="16">
        <f>IFERROR(IF(INDEX(Partidos!$H$4:$H$107,MATCH($A288,Partidos!$A$4:$A$107,0))&lt;&gt;"Finalizado","",IF(OR(NOT(ISNUMBER($E288)),NOT(ISNUMBER($F288))),"",IF(INDEX(Partidos!$J$4:$J$107,MATCH($A288,Partidos!$A$4:$A$107,0))="Grupos",IF(AND($E288=INDEX(Partidos!$F$4:$F$107,MATCH($A288,Partidos!$A$4:$A$107,0)),$F288=INDEX(Partidos!$G$4:$G$107,MATCH($A288,Partidos!$A$4:$A$107,0))),Puntuacion!$B$4,IF(($E288-$F288)=(INDEX(Partidos!$F$4:$F$107,MATCH($A288,Partidos!$A$4:$A$107,0))-INDEX(Partidos!$G$4:$G$107,MATCH($A288,Partidos!$A$4:$A$107,0))),Puntuacion!$B$5,IF(OR(AND($E288&gt;$F288,INDEX(Partidos!$F$4:$F$107,MATCH($A288,Partidos!$A$4:$A$107,0))&gt;INDEX(Partidos!$G$4:$G$107,MATCH($A288,Partidos!$A$4:$A$107,0))),AND($E288=$F288,INDEX(Partidos!$F$4:$F$107,MATCH($A288,Partidos!$A$4:$A$107,0))=INDEX(Partidos!$G$4:$G$107,MATCH($A288,Partidos!$A$4:$A$107,0))),AND($E288&lt;$F288,INDEX(Partidos!$F$4:$F$107,MATCH($A288,Partidos!$A$4:$A$107,0))&lt;INDEX(Partidos!$G$4:$G$107,MATCH($A288,Partidos!$A$4:$A$107,0)))),Puntuacion!$B$6,0))),IF(AND($E288=INDEX(Partidos!$F$4:$F$107,MATCH($A288,Partidos!$A$4:$A$107,0)),$F288=INDEX(Partidos!$G$4:$G$107,MATCH($A288,Partidos!$A$4:$A$107,0))),Puntuacion!$B$9,IF(($E288-$F288)=(INDEX(Partidos!$F$4:$F$107,MATCH($A288,Partidos!$A$4:$A$107,0))-INDEX(Partidos!$G$4:$G$107,MATCH($A288,Partidos!$A$4:$A$107,0))),Puntuacion!$B$10,IF(AND($H288&lt;&gt;"",$H288=INDEX(Partidos!$K$4:$K$107,MATCH($A288,Partidos!$A$4:$A$107,0))),Puntuacion!$B$11,0)))))),"")</f>
        <v/>
      </c>
      <c r="H288" s="19">
        <f>IFERROR(INDEX(Diego!H$4:H$107,MATCH($A288,Diego!$A$4:$A$107,0)),"")</f>
        <v/>
      </c>
      <c r="I288" s="19">
        <f>IFERROR(INDEX(Partidos!$J$4:$J$107,MATCH($A288,Partidos!$A$4:$A$107,0)),"")</f>
        <v/>
      </c>
      <c r="J288" s="16">
        <f>IF(AND(INDEX(Partidos!$J$4:$J$107,MATCH($A288,Partidos!$A$4:$A$107,0))&lt;&gt;"Grupos",INDEX(Partidos!$H$4:$H$107,MATCH($A288,Partidos!$A$4:$A$107,0))="Finalizado",$H288&lt;&gt;"",$H288=INDEX(Partidos!$K$4:$K$107,MATCH($A288,Partidos!$A$4:$A$107,0))),1,0)</f>
        <v/>
      </c>
    </row>
    <row r="289">
      <c r="A289" s="24" t="n">
        <v>96</v>
      </c>
      <c r="B289" s="19">
        <f>IFERROR(INDEX(Partidos!$D$4:$D$107,MATCH($A289,Partidos!$A$4:$A$107,0)),"")</f>
        <v/>
      </c>
      <c r="C289" s="19">
        <f>IFERROR(INDEX(Partidos!$E$4:$E$107,MATCH($A289,Partidos!$A$4:$A$107,0)),"")</f>
        <v/>
      </c>
      <c r="D289" s="24" t="inlineStr">
        <is>
          <t>Álvaro</t>
        </is>
      </c>
      <c r="E289" s="19">
        <f>IFERROR(INDEX(Álvaro!F$4:F$107,MATCH($A289,Álvaro!$A$4:$A$107,0)),"")</f>
        <v/>
      </c>
      <c r="F289" s="19">
        <f>IFERROR(INDEX(Álvaro!G$4:G$107,MATCH($A289,Álvaro!$A$4:$A$107,0)),"")</f>
        <v/>
      </c>
      <c r="G289" s="16">
        <f>IFERROR(IF(INDEX(Partidos!$H$4:$H$107,MATCH($A289,Partidos!$A$4:$A$107,0))&lt;&gt;"Finalizado","",IF(OR(NOT(ISNUMBER($E289)),NOT(ISNUMBER($F289))),"",IF(INDEX(Partidos!$J$4:$J$107,MATCH($A289,Partidos!$A$4:$A$107,0))="Grupos",IF(AND($E289=INDEX(Partidos!$F$4:$F$107,MATCH($A289,Partidos!$A$4:$A$107,0)),$F289=INDEX(Partidos!$G$4:$G$107,MATCH($A289,Partidos!$A$4:$A$107,0))),Puntuacion!$B$4,IF(($E289-$F289)=(INDEX(Partidos!$F$4:$F$107,MATCH($A289,Partidos!$A$4:$A$107,0))-INDEX(Partidos!$G$4:$G$107,MATCH($A289,Partidos!$A$4:$A$107,0))),Puntuacion!$B$5,IF(OR(AND($E289&gt;$F289,INDEX(Partidos!$F$4:$F$107,MATCH($A289,Partidos!$A$4:$A$107,0))&gt;INDEX(Partidos!$G$4:$G$107,MATCH($A289,Partidos!$A$4:$A$107,0))),AND($E289=$F289,INDEX(Partidos!$F$4:$F$107,MATCH($A289,Partidos!$A$4:$A$107,0))=INDEX(Partidos!$G$4:$G$107,MATCH($A289,Partidos!$A$4:$A$107,0))),AND($E289&lt;$F289,INDEX(Partidos!$F$4:$F$107,MATCH($A289,Partidos!$A$4:$A$107,0))&lt;INDEX(Partidos!$G$4:$G$107,MATCH($A289,Partidos!$A$4:$A$107,0)))),Puntuacion!$B$6,0))),IF(AND($E289=INDEX(Partidos!$F$4:$F$107,MATCH($A289,Partidos!$A$4:$A$107,0)),$F289=INDEX(Partidos!$G$4:$G$107,MATCH($A289,Partidos!$A$4:$A$107,0))),Puntuacion!$B$9,IF(($E289-$F289)=(INDEX(Partidos!$F$4:$F$107,MATCH($A289,Partidos!$A$4:$A$107,0))-INDEX(Partidos!$G$4:$G$107,MATCH($A289,Partidos!$A$4:$A$107,0))),Puntuacion!$B$10,IF(AND($H289&lt;&gt;"",$H289=INDEX(Partidos!$K$4:$K$107,MATCH($A289,Partidos!$A$4:$A$107,0))),Puntuacion!$B$11,0)))))),"")</f>
        <v/>
      </c>
      <c r="H289" s="19">
        <f>IFERROR(INDEX(Álvaro!H$4:H$107,MATCH($A289,Álvaro!$A$4:$A$107,0)),"")</f>
        <v/>
      </c>
      <c r="I289" s="19">
        <f>IFERROR(INDEX(Partidos!$J$4:$J$107,MATCH($A289,Partidos!$A$4:$A$107,0)),"")</f>
        <v/>
      </c>
      <c r="J289" s="16">
        <f>IF(AND(INDEX(Partidos!$J$4:$J$107,MATCH($A289,Partidos!$A$4:$A$107,0))&lt;&gt;"Grupos",INDEX(Partidos!$H$4:$H$107,MATCH($A289,Partidos!$A$4:$A$107,0))="Finalizado",$H289&lt;&gt;"",$H289=INDEX(Partidos!$K$4:$K$107,MATCH($A289,Partidos!$A$4:$A$107,0))),1,0)</f>
        <v/>
      </c>
    </row>
    <row r="290">
      <c r="A290" s="26" t="n">
        <v>96</v>
      </c>
      <c r="B290" s="19">
        <f>IFERROR(INDEX(Partidos!$D$4:$D$107,MATCH($A290,Partidos!$A$4:$A$107,0)),"")</f>
        <v/>
      </c>
      <c r="C290" s="19">
        <f>IFERROR(INDEX(Partidos!$E$4:$E$107,MATCH($A290,Partidos!$A$4:$A$107,0)),"")</f>
        <v/>
      </c>
      <c r="D290" s="26" t="inlineStr">
        <is>
          <t>Papá</t>
        </is>
      </c>
      <c r="E290" s="19">
        <f>IFERROR(INDEX(Papá!F$4:F$107,MATCH($A290,Papá!$A$4:$A$107,0)),"")</f>
        <v/>
      </c>
      <c r="F290" s="19">
        <f>IFERROR(INDEX(Papá!G$4:G$107,MATCH($A290,Papá!$A$4:$A$107,0)),"")</f>
        <v/>
      </c>
      <c r="G290" s="16">
        <f>IFERROR(IF(INDEX(Partidos!$H$4:$H$107,MATCH($A290,Partidos!$A$4:$A$107,0))&lt;&gt;"Finalizado","",IF(OR(NOT(ISNUMBER($E290)),NOT(ISNUMBER($F290))),"",IF(INDEX(Partidos!$J$4:$J$107,MATCH($A290,Partidos!$A$4:$A$107,0))="Grupos",IF(AND($E290=INDEX(Partidos!$F$4:$F$107,MATCH($A290,Partidos!$A$4:$A$107,0)),$F290=INDEX(Partidos!$G$4:$G$107,MATCH($A290,Partidos!$A$4:$A$107,0))),Puntuacion!$B$4,IF(($E290-$F290)=(INDEX(Partidos!$F$4:$F$107,MATCH($A290,Partidos!$A$4:$A$107,0))-INDEX(Partidos!$G$4:$G$107,MATCH($A290,Partidos!$A$4:$A$107,0))),Puntuacion!$B$5,IF(OR(AND($E290&gt;$F290,INDEX(Partidos!$F$4:$F$107,MATCH($A290,Partidos!$A$4:$A$107,0))&gt;INDEX(Partidos!$G$4:$G$107,MATCH($A290,Partidos!$A$4:$A$107,0))),AND($E290=$F290,INDEX(Partidos!$F$4:$F$107,MATCH($A290,Partidos!$A$4:$A$107,0))=INDEX(Partidos!$G$4:$G$107,MATCH($A290,Partidos!$A$4:$A$107,0))),AND($E290&lt;$F290,INDEX(Partidos!$F$4:$F$107,MATCH($A290,Partidos!$A$4:$A$107,0))&lt;INDEX(Partidos!$G$4:$G$107,MATCH($A290,Partidos!$A$4:$A$107,0)))),Puntuacion!$B$6,0))),IF(AND($E290=INDEX(Partidos!$F$4:$F$107,MATCH($A290,Partidos!$A$4:$A$107,0)),$F290=INDEX(Partidos!$G$4:$G$107,MATCH($A290,Partidos!$A$4:$A$107,0))),Puntuacion!$B$9,IF(($E290-$F290)=(INDEX(Partidos!$F$4:$F$107,MATCH($A290,Partidos!$A$4:$A$107,0))-INDEX(Partidos!$G$4:$G$107,MATCH($A290,Partidos!$A$4:$A$107,0))),Puntuacion!$B$10,IF(AND($H290&lt;&gt;"",$H290=INDEX(Partidos!$K$4:$K$107,MATCH($A290,Partidos!$A$4:$A$107,0))),Puntuacion!$B$11,0)))))),"")</f>
        <v/>
      </c>
      <c r="H290" s="19">
        <f>IFERROR(INDEX(Papá!H$4:H$107,MATCH($A290,Papá!$A$4:$A$107,0)),"")</f>
        <v/>
      </c>
      <c r="I290" s="19">
        <f>IFERROR(INDEX(Partidos!$J$4:$J$107,MATCH($A290,Partidos!$A$4:$A$107,0)),"")</f>
        <v/>
      </c>
      <c r="J290" s="16">
        <f>IF(AND(INDEX(Partidos!$J$4:$J$107,MATCH($A290,Partidos!$A$4:$A$107,0))&lt;&gt;"Grupos",INDEX(Partidos!$H$4:$H$107,MATCH($A290,Partidos!$A$4:$A$107,0))="Finalizado",$H290&lt;&gt;"",$H290=INDEX(Partidos!$K$4:$K$107,MATCH($A290,Partidos!$A$4:$A$107,0))),1,0)</f>
        <v/>
      </c>
    </row>
    <row r="291">
      <c r="A291" s="24" t="n">
        <v>96</v>
      </c>
      <c r="B291" s="19">
        <f>IFERROR(INDEX(Partidos!$D$4:$D$107,MATCH($A291,Partidos!$A$4:$A$107,0)),"")</f>
        <v/>
      </c>
      <c r="C291" s="19">
        <f>IFERROR(INDEX(Partidos!$E$4:$E$107,MATCH($A291,Partidos!$A$4:$A$107,0)),"")</f>
        <v/>
      </c>
      <c r="D291" s="24" t="inlineStr">
        <is>
          <t>Diego</t>
        </is>
      </c>
      <c r="E291" s="19">
        <f>IFERROR(INDEX(Diego!F$4:F$107,MATCH($A291,Diego!$A$4:$A$107,0)),"")</f>
        <v/>
      </c>
      <c r="F291" s="19">
        <f>IFERROR(INDEX(Diego!G$4:G$107,MATCH($A291,Diego!$A$4:$A$107,0)),"")</f>
        <v/>
      </c>
      <c r="G291" s="16">
        <f>IFERROR(IF(INDEX(Partidos!$H$4:$H$107,MATCH($A291,Partidos!$A$4:$A$107,0))&lt;&gt;"Finalizado","",IF(OR(NOT(ISNUMBER($E291)),NOT(ISNUMBER($F291))),"",IF(INDEX(Partidos!$J$4:$J$107,MATCH($A291,Partidos!$A$4:$A$107,0))="Grupos",IF(AND($E291=INDEX(Partidos!$F$4:$F$107,MATCH($A291,Partidos!$A$4:$A$107,0)),$F291=INDEX(Partidos!$G$4:$G$107,MATCH($A291,Partidos!$A$4:$A$107,0))),Puntuacion!$B$4,IF(($E291-$F291)=(INDEX(Partidos!$F$4:$F$107,MATCH($A291,Partidos!$A$4:$A$107,0))-INDEX(Partidos!$G$4:$G$107,MATCH($A291,Partidos!$A$4:$A$107,0))),Puntuacion!$B$5,IF(OR(AND($E291&gt;$F291,INDEX(Partidos!$F$4:$F$107,MATCH($A291,Partidos!$A$4:$A$107,0))&gt;INDEX(Partidos!$G$4:$G$107,MATCH($A291,Partidos!$A$4:$A$107,0))),AND($E291=$F291,INDEX(Partidos!$F$4:$F$107,MATCH($A291,Partidos!$A$4:$A$107,0))=INDEX(Partidos!$G$4:$G$107,MATCH($A291,Partidos!$A$4:$A$107,0))),AND($E291&lt;$F291,INDEX(Partidos!$F$4:$F$107,MATCH($A291,Partidos!$A$4:$A$107,0))&lt;INDEX(Partidos!$G$4:$G$107,MATCH($A291,Partidos!$A$4:$A$107,0)))),Puntuacion!$B$6,0))),IF(AND($E291=INDEX(Partidos!$F$4:$F$107,MATCH($A291,Partidos!$A$4:$A$107,0)),$F291=INDEX(Partidos!$G$4:$G$107,MATCH($A291,Partidos!$A$4:$A$107,0))),Puntuacion!$B$9,IF(($E291-$F291)=(INDEX(Partidos!$F$4:$F$107,MATCH($A291,Partidos!$A$4:$A$107,0))-INDEX(Partidos!$G$4:$G$107,MATCH($A291,Partidos!$A$4:$A$107,0))),Puntuacion!$B$10,IF(AND($H291&lt;&gt;"",$H291=INDEX(Partidos!$K$4:$K$107,MATCH($A291,Partidos!$A$4:$A$107,0))),Puntuacion!$B$11,0)))))),"")</f>
        <v/>
      </c>
      <c r="H291" s="19">
        <f>IFERROR(INDEX(Diego!H$4:H$107,MATCH($A291,Diego!$A$4:$A$107,0)),"")</f>
        <v/>
      </c>
      <c r="I291" s="19">
        <f>IFERROR(INDEX(Partidos!$J$4:$J$107,MATCH($A291,Partidos!$A$4:$A$107,0)),"")</f>
        <v/>
      </c>
      <c r="J291" s="16">
        <f>IF(AND(INDEX(Partidos!$J$4:$J$107,MATCH($A291,Partidos!$A$4:$A$107,0))&lt;&gt;"Grupos",INDEX(Partidos!$H$4:$H$107,MATCH($A291,Partidos!$A$4:$A$107,0))="Finalizado",$H291&lt;&gt;"",$H291=INDEX(Partidos!$K$4:$K$107,MATCH($A291,Partidos!$A$4:$A$107,0))),1,0)</f>
        <v/>
      </c>
    </row>
    <row r="292">
      <c r="A292" s="26" t="n">
        <v>97</v>
      </c>
      <c r="B292" s="19">
        <f>IFERROR(INDEX(Partidos!$D$4:$D$107,MATCH($A292,Partidos!$A$4:$A$107,0)),"")</f>
        <v/>
      </c>
      <c r="C292" s="19">
        <f>IFERROR(INDEX(Partidos!$E$4:$E$107,MATCH($A292,Partidos!$A$4:$A$107,0)),"")</f>
        <v/>
      </c>
      <c r="D292" s="26" t="inlineStr">
        <is>
          <t>Álvaro</t>
        </is>
      </c>
      <c r="E292" s="19">
        <f>IFERROR(INDEX(Álvaro!F$4:F$107,MATCH($A292,Álvaro!$A$4:$A$107,0)),"")</f>
        <v/>
      </c>
      <c r="F292" s="19">
        <f>IFERROR(INDEX(Álvaro!G$4:G$107,MATCH($A292,Álvaro!$A$4:$A$107,0)),"")</f>
        <v/>
      </c>
      <c r="G292" s="16">
        <f>IFERROR(IF(INDEX(Partidos!$H$4:$H$107,MATCH($A292,Partidos!$A$4:$A$107,0))&lt;&gt;"Finalizado","",IF(OR(NOT(ISNUMBER($E292)),NOT(ISNUMBER($F292))),"",IF(INDEX(Partidos!$J$4:$J$107,MATCH($A292,Partidos!$A$4:$A$107,0))="Grupos",IF(AND($E292=INDEX(Partidos!$F$4:$F$107,MATCH($A292,Partidos!$A$4:$A$107,0)),$F292=INDEX(Partidos!$G$4:$G$107,MATCH($A292,Partidos!$A$4:$A$107,0))),Puntuacion!$B$4,IF(($E292-$F292)=(INDEX(Partidos!$F$4:$F$107,MATCH($A292,Partidos!$A$4:$A$107,0))-INDEX(Partidos!$G$4:$G$107,MATCH($A292,Partidos!$A$4:$A$107,0))),Puntuacion!$B$5,IF(OR(AND($E292&gt;$F292,INDEX(Partidos!$F$4:$F$107,MATCH($A292,Partidos!$A$4:$A$107,0))&gt;INDEX(Partidos!$G$4:$G$107,MATCH($A292,Partidos!$A$4:$A$107,0))),AND($E292=$F292,INDEX(Partidos!$F$4:$F$107,MATCH($A292,Partidos!$A$4:$A$107,0))=INDEX(Partidos!$G$4:$G$107,MATCH($A292,Partidos!$A$4:$A$107,0))),AND($E292&lt;$F292,INDEX(Partidos!$F$4:$F$107,MATCH($A292,Partidos!$A$4:$A$107,0))&lt;INDEX(Partidos!$G$4:$G$107,MATCH($A292,Partidos!$A$4:$A$107,0)))),Puntuacion!$B$6,0))),IF(AND($E292=INDEX(Partidos!$F$4:$F$107,MATCH($A292,Partidos!$A$4:$A$107,0)),$F292=INDEX(Partidos!$G$4:$G$107,MATCH($A292,Partidos!$A$4:$A$107,0))),Puntuacion!$B$9,IF(($E292-$F292)=(INDEX(Partidos!$F$4:$F$107,MATCH($A292,Partidos!$A$4:$A$107,0))-INDEX(Partidos!$G$4:$G$107,MATCH($A292,Partidos!$A$4:$A$107,0))),Puntuacion!$B$10,IF(AND($H292&lt;&gt;"",$H292=INDEX(Partidos!$K$4:$K$107,MATCH($A292,Partidos!$A$4:$A$107,0))),Puntuacion!$B$11,0)))))),"")</f>
        <v/>
      </c>
      <c r="H292" s="19">
        <f>IFERROR(INDEX(Álvaro!H$4:H$107,MATCH($A292,Álvaro!$A$4:$A$107,0)),"")</f>
        <v/>
      </c>
      <c r="I292" s="19">
        <f>IFERROR(INDEX(Partidos!$J$4:$J$107,MATCH($A292,Partidos!$A$4:$A$107,0)),"")</f>
        <v/>
      </c>
      <c r="J292" s="16">
        <f>IF(AND(INDEX(Partidos!$J$4:$J$107,MATCH($A292,Partidos!$A$4:$A$107,0))&lt;&gt;"Grupos",INDEX(Partidos!$H$4:$H$107,MATCH($A292,Partidos!$A$4:$A$107,0))="Finalizado",$H292&lt;&gt;"",$H292=INDEX(Partidos!$K$4:$K$107,MATCH($A292,Partidos!$A$4:$A$107,0))),1,0)</f>
        <v/>
      </c>
    </row>
    <row r="293">
      <c r="A293" s="24" t="n">
        <v>97</v>
      </c>
      <c r="B293" s="19">
        <f>IFERROR(INDEX(Partidos!$D$4:$D$107,MATCH($A293,Partidos!$A$4:$A$107,0)),"")</f>
        <v/>
      </c>
      <c r="C293" s="19">
        <f>IFERROR(INDEX(Partidos!$E$4:$E$107,MATCH($A293,Partidos!$A$4:$A$107,0)),"")</f>
        <v/>
      </c>
      <c r="D293" s="24" t="inlineStr">
        <is>
          <t>Papá</t>
        </is>
      </c>
      <c r="E293" s="19">
        <f>IFERROR(INDEX(Papá!F$4:F$107,MATCH($A293,Papá!$A$4:$A$107,0)),"")</f>
        <v/>
      </c>
      <c r="F293" s="19">
        <f>IFERROR(INDEX(Papá!G$4:G$107,MATCH($A293,Papá!$A$4:$A$107,0)),"")</f>
        <v/>
      </c>
      <c r="G293" s="16">
        <f>IFERROR(IF(INDEX(Partidos!$H$4:$H$107,MATCH($A293,Partidos!$A$4:$A$107,0))&lt;&gt;"Finalizado","",IF(OR(NOT(ISNUMBER($E293)),NOT(ISNUMBER($F293))),"",IF(INDEX(Partidos!$J$4:$J$107,MATCH($A293,Partidos!$A$4:$A$107,0))="Grupos",IF(AND($E293=INDEX(Partidos!$F$4:$F$107,MATCH($A293,Partidos!$A$4:$A$107,0)),$F293=INDEX(Partidos!$G$4:$G$107,MATCH($A293,Partidos!$A$4:$A$107,0))),Puntuacion!$B$4,IF(($E293-$F293)=(INDEX(Partidos!$F$4:$F$107,MATCH($A293,Partidos!$A$4:$A$107,0))-INDEX(Partidos!$G$4:$G$107,MATCH($A293,Partidos!$A$4:$A$107,0))),Puntuacion!$B$5,IF(OR(AND($E293&gt;$F293,INDEX(Partidos!$F$4:$F$107,MATCH($A293,Partidos!$A$4:$A$107,0))&gt;INDEX(Partidos!$G$4:$G$107,MATCH($A293,Partidos!$A$4:$A$107,0))),AND($E293=$F293,INDEX(Partidos!$F$4:$F$107,MATCH($A293,Partidos!$A$4:$A$107,0))=INDEX(Partidos!$G$4:$G$107,MATCH($A293,Partidos!$A$4:$A$107,0))),AND($E293&lt;$F293,INDEX(Partidos!$F$4:$F$107,MATCH($A293,Partidos!$A$4:$A$107,0))&lt;INDEX(Partidos!$G$4:$G$107,MATCH($A293,Partidos!$A$4:$A$107,0)))),Puntuacion!$B$6,0))),IF(AND($E293=INDEX(Partidos!$F$4:$F$107,MATCH($A293,Partidos!$A$4:$A$107,0)),$F293=INDEX(Partidos!$G$4:$G$107,MATCH($A293,Partidos!$A$4:$A$107,0))),Puntuacion!$B$9,IF(($E293-$F293)=(INDEX(Partidos!$F$4:$F$107,MATCH($A293,Partidos!$A$4:$A$107,0))-INDEX(Partidos!$G$4:$G$107,MATCH($A293,Partidos!$A$4:$A$107,0))),Puntuacion!$B$10,IF(AND($H293&lt;&gt;"",$H293=INDEX(Partidos!$K$4:$K$107,MATCH($A293,Partidos!$A$4:$A$107,0))),Puntuacion!$B$11,0)))))),"")</f>
        <v/>
      </c>
      <c r="H293" s="19">
        <f>IFERROR(INDEX(Papá!H$4:H$107,MATCH($A293,Papá!$A$4:$A$107,0)),"")</f>
        <v/>
      </c>
      <c r="I293" s="19">
        <f>IFERROR(INDEX(Partidos!$J$4:$J$107,MATCH($A293,Partidos!$A$4:$A$107,0)),"")</f>
        <v/>
      </c>
      <c r="J293" s="16">
        <f>IF(AND(INDEX(Partidos!$J$4:$J$107,MATCH($A293,Partidos!$A$4:$A$107,0))&lt;&gt;"Grupos",INDEX(Partidos!$H$4:$H$107,MATCH($A293,Partidos!$A$4:$A$107,0))="Finalizado",$H293&lt;&gt;"",$H293=INDEX(Partidos!$K$4:$K$107,MATCH($A293,Partidos!$A$4:$A$107,0))),1,0)</f>
        <v/>
      </c>
    </row>
    <row r="294">
      <c r="A294" s="26" t="n">
        <v>97</v>
      </c>
      <c r="B294" s="19">
        <f>IFERROR(INDEX(Partidos!$D$4:$D$107,MATCH($A294,Partidos!$A$4:$A$107,0)),"")</f>
        <v/>
      </c>
      <c r="C294" s="19">
        <f>IFERROR(INDEX(Partidos!$E$4:$E$107,MATCH($A294,Partidos!$A$4:$A$107,0)),"")</f>
        <v/>
      </c>
      <c r="D294" s="26" t="inlineStr">
        <is>
          <t>Diego</t>
        </is>
      </c>
      <c r="E294" s="19">
        <f>IFERROR(INDEX(Diego!F$4:F$107,MATCH($A294,Diego!$A$4:$A$107,0)),"")</f>
        <v/>
      </c>
      <c r="F294" s="19">
        <f>IFERROR(INDEX(Diego!G$4:G$107,MATCH($A294,Diego!$A$4:$A$107,0)),"")</f>
        <v/>
      </c>
      <c r="G294" s="16">
        <f>IFERROR(IF(INDEX(Partidos!$H$4:$H$107,MATCH($A294,Partidos!$A$4:$A$107,0))&lt;&gt;"Finalizado","",IF(OR(NOT(ISNUMBER($E294)),NOT(ISNUMBER($F294))),"",IF(INDEX(Partidos!$J$4:$J$107,MATCH($A294,Partidos!$A$4:$A$107,0))="Grupos",IF(AND($E294=INDEX(Partidos!$F$4:$F$107,MATCH($A294,Partidos!$A$4:$A$107,0)),$F294=INDEX(Partidos!$G$4:$G$107,MATCH($A294,Partidos!$A$4:$A$107,0))),Puntuacion!$B$4,IF(($E294-$F294)=(INDEX(Partidos!$F$4:$F$107,MATCH($A294,Partidos!$A$4:$A$107,0))-INDEX(Partidos!$G$4:$G$107,MATCH($A294,Partidos!$A$4:$A$107,0))),Puntuacion!$B$5,IF(OR(AND($E294&gt;$F294,INDEX(Partidos!$F$4:$F$107,MATCH($A294,Partidos!$A$4:$A$107,0))&gt;INDEX(Partidos!$G$4:$G$107,MATCH($A294,Partidos!$A$4:$A$107,0))),AND($E294=$F294,INDEX(Partidos!$F$4:$F$107,MATCH($A294,Partidos!$A$4:$A$107,0))=INDEX(Partidos!$G$4:$G$107,MATCH($A294,Partidos!$A$4:$A$107,0))),AND($E294&lt;$F294,INDEX(Partidos!$F$4:$F$107,MATCH($A294,Partidos!$A$4:$A$107,0))&lt;INDEX(Partidos!$G$4:$G$107,MATCH($A294,Partidos!$A$4:$A$107,0)))),Puntuacion!$B$6,0))),IF(AND($E294=INDEX(Partidos!$F$4:$F$107,MATCH($A294,Partidos!$A$4:$A$107,0)),$F294=INDEX(Partidos!$G$4:$G$107,MATCH($A294,Partidos!$A$4:$A$107,0))),Puntuacion!$B$9,IF(($E294-$F294)=(INDEX(Partidos!$F$4:$F$107,MATCH($A294,Partidos!$A$4:$A$107,0))-INDEX(Partidos!$G$4:$G$107,MATCH($A294,Partidos!$A$4:$A$107,0))),Puntuacion!$B$10,IF(AND($H294&lt;&gt;"",$H294=INDEX(Partidos!$K$4:$K$107,MATCH($A294,Partidos!$A$4:$A$107,0))),Puntuacion!$B$11,0)))))),"")</f>
        <v/>
      </c>
      <c r="H294" s="19">
        <f>IFERROR(INDEX(Diego!H$4:H$107,MATCH($A294,Diego!$A$4:$A$107,0)),"")</f>
        <v/>
      </c>
      <c r="I294" s="19">
        <f>IFERROR(INDEX(Partidos!$J$4:$J$107,MATCH($A294,Partidos!$A$4:$A$107,0)),"")</f>
        <v/>
      </c>
      <c r="J294" s="16">
        <f>IF(AND(INDEX(Partidos!$J$4:$J$107,MATCH($A294,Partidos!$A$4:$A$107,0))&lt;&gt;"Grupos",INDEX(Partidos!$H$4:$H$107,MATCH($A294,Partidos!$A$4:$A$107,0))="Finalizado",$H294&lt;&gt;"",$H294=INDEX(Partidos!$K$4:$K$107,MATCH($A294,Partidos!$A$4:$A$107,0))),1,0)</f>
        <v/>
      </c>
    </row>
    <row r="295">
      <c r="A295" s="24" t="n">
        <v>98</v>
      </c>
      <c r="B295" s="19">
        <f>IFERROR(INDEX(Partidos!$D$4:$D$107,MATCH($A295,Partidos!$A$4:$A$107,0)),"")</f>
        <v/>
      </c>
      <c r="C295" s="19">
        <f>IFERROR(INDEX(Partidos!$E$4:$E$107,MATCH($A295,Partidos!$A$4:$A$107,0)),"")</f>
        <v/>
      </c>
      <c r="D295" s="24" t="inlineStr">
        <is>
          <t>Álvaro</t>
        </is>
      </c>
      <c r="E295" s="19">
        <f>IFERROR(INDEX(Álvaro!F$4:F$107,MATCH($A295,Álvaro!$A$4:$A$107,0)),"")</f>
        <v/>
      </c>
      <c r="F295" s="19">
        <f>IFERROR(INDEX(Álvaro!G$4:G$107,MATCH($A295,Álvaro!$A$4:$A$107,0)),"")</f>
        <v/>
      </c>
      <c r="G295" s="16">
        <f>IFERROR(IF(INDEX(Partidos!$H$4:$H$107,MATCH($A295,Partidos!$A$4:$A$107,0))&lt;&gt;"Finalizado","",IF(OR(NOT(ISNUMBER($E295)),NOT(ISNUMBER($F295))),"",IF(INDEX(Partidos!$J$4:$J$107,MATCH($A295,Partidos!$A$4:$A$107,0))="Grupos",IF(AND($E295=INDEX(Partidos!$F$4:$F$107,MATCH($A295,Partidos!$A$4:$A$107,0)),$F295=INDEX(Partidos!$G$4:$G$107,MATCH($A295,Partidos!$A$4:$A$107,0))),Puntuacion!$B$4,IF(($E295-$F295)=(INDEX(Partidos!$F$4:$F$107,MATCH($A295,Partidos!$A$4:$A$107,0))-INDEX(Partidos!$G$4:$G$107,MATCH($A295,Partidos!$A$4:$A$107,0))),Puntuacion!$B$5,IF(OR(AND($E295&gt;$F295,INDEX(Partidos!$F$4:$F$107,MATCH($A295,Partidos!$A$4:$A$107,0))&gt;INDEX(Partidos!$G$4:$G$107,MATCH($A295,Partidos!$A$4:$A$107,0))),AND($E295=$F295,INDEX(Partidos!$F$4:$F$107,MATCH($A295,Partidos!$A$4:$A$107,0))=INDEX(Partidos!$G$4:$G$107,MATCH($A295,Partidos!$A$4:$A$107,0))),AND($E295&lt;$F295,INDEX(Partidos!$F$4:$F$107,MATCH($A295,Partidos!$A$4:$A$107,0))&lt;INDEX(Partidos!$G$4:$G$107,MATCH($A295,Partidos!$A$4:$A$107,0)))),Puntuacion!$B$6,0))),IF(AND($E295=INDEX(Partidos!$F$4:$F$107,MATCH($A295,Partidos!$A$4:$A$107,0)),$F295=INDEX(Partidos!$G$4:$G$107,MATCH($A295,Partidos!$A$4:$A$107,0))),Puntuacion!$B$9,IF(($E295-$F295)=(INDEX(Partidos!$F$4:$F$107,MATCH($A295,Partidos!$A$4:$A$107,0))-INDEX(Partidos!$G$4:$G$107,MATCH($A295,Partidos!$A$4:$A$107,0))),Puntuacion!$B$10,IF(AND($H295&lt;&gt;"",$H295=INDEX(Partidos!$K$4:$K$107,MATCH($A295,Partidos!$A$4:$A$107,0))),Puntuacion!$B$11,0)))))),"")</f>
        <v/>
      </c>
      <c r="H295" s="19">
        <f>IFERROR(INDEX(Álvaro!H$4:H$107,MATCH($A295,Álvaro!$A$4:$A$107,0)),"")</f>
        <v/>
      </c>
      <c r="I295" s="19">
        <f>IFERROR(INDEX(Partidos!$J$4:$J$107,MATCH($A295,Partidos!$A$4:$A$107,0)),"")</f>
        <v/>
      </c>
      <c r="J295" s="16">
        <f>IF(AND(INDEX(Partidos!$J$4:$J$107,MATCH($A295,Partidos!$A$4:$A$107,0))&lt;&gt;"Grupos",INDEX(Partidos!$H$4:$H$107,MATCH($A295,Partidos!$A$4:$A$107,0))="Finalizado",$H295&lt;&gt;"",$H295=INDEX(Partidos!$K$4:$K$107,MATCH($A295,Partidos!$A$4:$A$107,0))),1,0)</f>
        <v/>
      </c>
    </row>
    <row r="296">
      <c r="A296" s="26" t="n">
        <v>98</v>
      </c>
      <c r="B296" s="19">
        <f>IFERROR(INDEX(Partidos!$D$4:$D$107,MATCH($A296,Partidos!$A$4:$A$107,0)),"")</f>
        <v/>
      </c>
      <c r="C296" s="19">
        <f>IFERROR(INDEX(Partidos!$E$4:$E$107,MATCH($A296,Partidos!$A$4:$A$107,0)),"")</f>
        <v/>
      </c>
      <c r="D296" s="26" t="inlineStr">
        <is>
          <t>Papá</t>
        </is>
      </c>
      <c r="E296" s="19">
        <f>IFERROR(INDEX(Papá!F$4:F$107,MATCH($A296,Papá!$A$4:$A$107,0)),"")</f>
        <v/>
      </c>
      <c r="F296" s="19">
        <f>IFERROR(INDEX(Papá!G$4:G$107,MATCH($A296,Papá!$A$4:$A$107,0)),"")</f>
        <v/>
      </c>
      <c r="G296" s="16">
        <f>IFERROR(IF(INDEX(Partidos!$H$4:$H$107,MATCH($A296,Partidos!$A$4:$A$107,0))&lt;&gt;"Finalizado","",IF(OR(NOT(ISNUMBER($E296)),NOT(ISNUMBER($F296))),"",IF(INDEX(Partidos!$J$4:$J$107,MATCH($A296,Partidos!$A$4:$A$107,0))="Grupos",IF(AND($E296=INDEX(Partidos!$F$4:$F$107,MATCH($A296,Partidos!$A$4:$A$107,0)),$F296=INDEX(Partidos!$G$4:$G$107,MATCH($A296,Partidos!$A$4:$A$107,0))),Puntuacion!$B$4,IF(($E296-$F296)=(INDEX(Partidos!$F$4:$F$107,MATCH($A296,Partidos!$A$4:$A$107,0))-INDEX(Partidos!$G$4:$G$107,MATCH($A296,Partidos!$A$4:$A$107,0))),Puntuacion!$B$5,IF(OR(AND($E296&gt;$F296,INDEX(Partidos!$F$4:$F$107,MATCH($A296,Partidos!$A$4:$A$107,0))&gt;INDEX(Partidos!$G$4:$G$107,MATCH($A296,Partidos!$A$4:$A$107,0))),AND($E296=$F296,INDEX(Partidos!$F$4:$F$107,MATCH($A296,Partidos!$A$4:$A$107,0))=INDEX(Partidos!$G$4:$G$107,MATCH($A296,Partidos!$A$4:$A$107,0))),AND($E296&lt;$F296,INDEX(Partidos!$F$4:$F$107,MATCH($A296,Partidos!$A$4:$A$107,0))&lt;INDEX(Partidos!$G$4:$G$107,MATCH($A296,Partidos!$A$4:$A$107,0)))),Puntuacion!$B$6,0))),IF(AND($E296=INDEX(Partidos!$F$4:$F$107,MATCH($A296,Partidos!$A$4:$A$107,0)),$F296=INDEX(Partidos!$G$4:$G$107,MATCH($A296,Partidos!$A$4:$A$107,0))),Puntuacion!$B$9,IF(($E296-$F296)=(INDEX(Partidos!$F$4:$F$107,MATCH($A296,Partidos!$A$4:$A$107,0))-INDEX(Partidos!$G$4:$G$107,MATCH($A296,Partidos!$A$4:$A$107,0))),Puntuacion!$B$10,IF(AND($H296&lt;&gt;"",$H296=INDEX(Partidos!$K$4:$K$107,MATCH($A296,Partidos!$A$4:$A$107,0))),Puntuacion!$B$11,0)))))),"")</f>
        <v/>
      </c>
      <c r="H296" s="19">
        <f>IFERROR(INDEX(Papá!H$4:H$107,MATCH($A296,Papá!$A$4:$A$107,0)),"")</f>
        <v/>
      </c>
      <c r="I296" s="19">
        <f>IFERROR(INDEX(Partidos!$J$4:$J$107,MATCH($A296,Partidos!$A$4:$A$107,0)),"")</f>
        <v/>
      </c>
      <c r="J296" s="16">
        <f>IF(AND(INDEX(Partidos!$J$4:$J$107,MATCH($A296,Partidos!$A$4:$A$107,0))&lt;&gt;"Grupos",INDEX(Partidos!$H$4:$H$107,MATCH($A296,Partidos!$A$4:$A$107,0))="Finalizado",$H296&lt;&gt;"",$H296=INDEX(Partidos!$K$4:$K$107,MATCH($A296,Partidos!$A$4:$A$107,0))),1,0)</f>
        <v/>
      </c>
    </row>
    <row r="297">
      <c r="A297" s="24" t="n">
        <v>98</v>
      </c>
      <c r="B297" s="19">
        <f>IFERROR(INDEX(Partidos!$D$4:$D$107,MATCH($A297,Partidos!$A$4:$A$107,0)),"")</f>
        <v/>
      </c>
      <c r="C297" s="19">
        <f>IFERROR(INDEX(Partidos!$E$4:$E$107,MATCH($A297,Partidos!$A$4:$A$107,0)),"")</f>
        <v/>
      </c>
      <c r="D297" s="24" t="inlineStr">
        <is>
          <t>Diego</t>
        </is>
      </c>
      <c r="E297" s="19">
        <f>IFERROR(INDEX(Diego!F$4:F$107,MATCH($A297,Diego!$A$4:$A$107,0)),"")</f>
        <v/>
      </c>
      <c r="F297" s="19">
        <f>IFERROR(INDEX(Diego!G$4:G$107,MATCH($A297,Diego!$A$4:$A$107,0)),"")</f>
        <v/>
      </c>
      <c r="G297" s="16">
        <f>IFERROR(IF(INDEX(Partidos!$H$4:$H$107,MATCH($A297,Partidos!$A$4:$A$107,0))&lt;&gt;"Finalizado","",IF(OR(NOT(ISNUMBER($E297)),NOT(ISNUMBER($F297))),"",IF(INDEX(Partidos!$J$4:$J$107,MATCH($A297,Partidos!$A$4:$A$107,0))="Grupos",IF(AND($E297=INDEX(Partidos!$F$4:$F$107,MATCH($A297,Partidos!$A$4:$A$107,0)),$F297=INDEX(Partidos!$G$4:$G$107,MATCH($A297,Partidos!$A$4:$A$107,0))),Puntuacion!$B$4,IF(($E297-$F297)=(INDEX(Partidos!$F$4:$F$107,MATCH($A297,Partidos!$A$4:$A$107,0))-INDEX(Partidos!$G$4:$G$107,MATCH($A297,Partidos!$A$4:$A$107,0))),Puntuacion!$B$5,IF(OR(AND($E297&gt;$F297,INDEX(Partidos!$F$4:$F$107,MATCH($A297,Partidos!$A$4:$A$107,0))&gt;INDEX(Partidos!$G$4:$G$107,MATCH($A297,Partidos!$A$4:$A$107,0))),AND($E297=$F297,INDEX(Partidos!$F$4:$F$107,MATCH($A297,Partidos!$A$4:$A$107,0))=INDEX(Partidos!$G$4:$G$107,MATCH($A297,Partidos!$A$4:$A$107,0))),AND($E297&lt;$F297,INDEX(Partidos!$F$4:$F$107,MATCH($A297,Partidos!$A$4:$A$107,0))&lt;INDEX(Partidos!$G$4:$G$107,MATCH($A297,Partidos!$A$4:$A$107,0)))),Puntuacion!$B$6,0))),IF(AND($E297=INDEX(Partidos!$F$4:$F$107,MATCH($A297,Partidos!$A$4:$A$107,0)),$F297=INDEX(Partidos!$G$4:$G$107,MATCH($A297,Partidos!$A$4:$A$107,0))),Puntuacion!$B$9,IF(($E297-$F297)=(INDEX(Partidos!$F$4:$F$107,MATCH($A297,Partidos!$A$4:$A$107,0))-INDEX(Partidos!$G$4:$G$107,MATCH($A297,Partidos!$A$4:$A$107,0))),Puntuacion!$B$10,IF(AND($H297&lt;&gt;"",$H297=INDEX(Partidos!$K$4:$K$107,MATCH($A297,Partidos!$A$4:$A$107,0))),Puntuacion!$B$11,0)))))),"")</f>
        <v/>
      </c>
      <c r="H297" s="19">
        <f>IFERROR(INDEX(Diego!H$4:H$107,MATCH($A297,Diego!$A$4:$A$107,0)),"")</f>
        <v/>
      </c>
      <c r="I297" s="19">
        <f>IFERROR(INDEX(Partidos!$J$4:$J$107,MATCH($A297,Partidos!$A$4:$A$107,0)),"")</f>
        <v/>
      </c>
      <c r="J297" s="16">
        <f>IF(AND(INDEX(Partidos!$J$4:$J$107,MATCH($A297,Partidos!$A$4:$A$107,0))&lt;&gt;"Grupos",INDEX(Partidos!$H$4:$H$107,MATCH($A297,Partidos!$A$4:$A$107,0))="Finalizado",$H297&lt;&gt;"",$H297=INDEX(Partidos!$K$4:$K$107,MATCH($A297,Partidos!$A$4:$A$107,0))),1,0)</f>
        <v/>
      </c>
    </row>
    <row r="298">
      <c r="A298" s="26" t="n">
        <v>99</v>
      </c>
      <c r="B298" s="19">
        <f>IFERROR(INDEX(Partidos!$D$4:$D$107,MATCH($A298,Partidos!$A$4:$A$107,0)),"")</f>
        <v/>
      </c>
      <c r="C298" s="19">
        <f>IFERROR(INDEX(Partidos!$E$4:$E$107,MATCH($A298,Partidos!$A$4:$A$107,0)),"")</f>
        <v/>
      </c>
      <c r="D298" s="26" t="inlineStr">
        <is>
          <t>Álvaro</t>
        </is>
      </c>
      <c r="E298" s="19">
        <f>IFERROR(INDEX(Álvaro!F$4:F$107,MATCH($A298,Álvaro!$A$4:$A$107,0)),"")</f>
        <v/>
      </c>
      <c r="F298" s="19">
        <f>IFERROR(INDEX(Álvaro!G$4:G$107,MATCH($A298,Álvaro!$A$4:$A$107,0)),"")</f>
        <v/>
      </c>
      <c r="G298" s="16">
        <f>IFERROR(IF(INDEX(Partidos!$H$4:$H$107,MATCH($A298,Partidos!$A$4:$A$107,0))&lt;&gt;"Finalizado","",IF(OR(NOT(ISNUMBER($E298)),NOT(ISNUMBER($F298))),"",IF(INDEX(Partidos!$J$4:$J$107,MATCH($A298,Partidos!$A$4:$A$107,0))="Grupos",IF(AND($E298=INDEX(Partidos!$F$4:$F$107,MATCH($A298,Partidos!$A$4:$A$107,0)),$F298=INDEX(Partidos!$G$4:$G$107,MATCH($A298,Partidos!$A$4:$A$107,0))),Puntuacion!$B$4,IF(($E298-$F298)=(INDEX(Partidos!$F$4:$F$107,MATCH($A298,Partidos!$A$4:$A$107,0))-INDEX(Partidos!$G$4:$G$107,MATCH($A298,Partidos!$A$4:$A$107,0))),Puntuacion!$B$5,IF(OR(AND($E298&gt;$F298,INDEX(Partidos!$F$4:$F$107,MATCH($A298,Partidos!$A$4:$A$107,0))&gt;INDEX(Partidos!$G$4:$G$107,MATCH($A298,Partidos!$A$4:$A$107,0))),AND($E298=$F298,INDEX(Partidos!$F$4:$F$107,MATCH($A298,Partidos!$A$4:$A$107,0))=INDEX(Partidos!$G$4:$G$107,MATCH($A298,Partidos!$A$4:$A$107,0))),AND($E298&lt;$F298,INDEX(Partidos!$F$4:$F$107,MATCH($A298,Partidos!$A$4:$A$107,0))&lt;INDEX(Partidos!$G$4:$G$107,MATCH($A298,Partidos!$A$4:$A$107,0)))),Puntuacion!$B$6,0))),IF(AND($E298=INDEX(Partidos!$F$4:$F$107,MATCH($A298,Partidos!$A$4:$A$107,0)),$F298=INDEX(Partidos!$G$4:$G$107,MATCH($A298,Partidos!$A$4:$A$107,0))),Puntuacion!$B$9,IF(($E298-$F298)=(INDEX(Partidos!$F$4:$F$107,MATCH($A298,Partidos!$A$4:$A$107,0))-INDEX(Partidos!$G$4:$G$107,MATCH($A298,Partidos!$A$4:$A$107,0))),Puntuacion!$B$10,IF(AND($H298&lt;&gt;"",$H298=INDEX(Partidos!$K$4:$K$107,MATCH($A298,Partidos!$A$4:$A$107,0))),Puntuacion!$B$11,0)))))),"")</f>
        <v/>
      </c>
      <c r="H298" s="19">
        <f>IFERROR(INDEX(Álvaro!H$4:H$107,MATCH($A298,Álvaro!$A$4:$A$107,0)),"")</f>
        <v/>
      </c>
      <c r="I298" s="19">
        <f>IFERROR(INDEX(Partidos!$J$4:$J$107,MATCH($A298,Partidos!$A$4:$A$107,0)),"")</f>
        <v/>
      </c>
      <c r="J298" s="16">
        <f>IF(AND(INDEX(Partidos!$J$4:$J$107,MATCH($A298,Partidos!$A$4:$A$107,0))&lt;&gt;"Grupos",INDEX(Partidos!$H$4:$H$107,MATCH($A298,Partidos!$A$4:$A$107,0))="Finalizado",$H298&lt;&gt;"",$H298=INDEX(Partidos!$K$4:$K$107,MATCH($A298,Partidos!$A$4:$A$107,0))),1,0)</f>
        <v/>
      </c>
    </row>
    <row r="299">
      <c r="A299" s="24" t="n">
        <v>99</v>
      </c>
      <c r="B299" s="19">
        <f>IFERROR(INDEX(Partidos!$D$4:$D$107,MATCH($A299,Partidos!$A$4:$A$107,0)),"")</f>
        <v/>
      </c>
      <c r="C299" s="19">
        <f>IFERROR(INDEX(Partidos!$E$4:$E$107,MATCH($A299,Partidos!$A$4:$A$107,0)),"")</f>
        <v/>
      </c>
      <c r="D299" s="24" t="inlineStr">
        <is>
          <t>Papá</t>
        </is>
      </c>
      <c r="E299" s="19">
        <f>IFERROR(INDEX(Papá!F$4:F$107,MATCH($A299,Papá!$A$4:$A$107,0)),"")</f>
        <v/>
      </c>
      <c r="F299" s="19">
        <f>IFERROR(INDEX(Papá!G$4:G$107,MATCH($A299,Papá!$A$4:$A$107,0)),"")</f>
        <v/>
      </c>
      <c r="G299" s="16">
        <f>IFERROR(IF(INDEX(Partidos!$H$4:$H$107,MATCH($A299,Partidos!$A$4:$A$107,0))&lt;&gt;"Finalizado","",IF(OR(NOT(ISNUMBER($E299)),NOT(ISNUMBER($F299))),"",IF(INDEX(Partidos!$J$4:$J$107,MATCH($A299,Partidos!$A$4:$A$107,0))="Grupos",IF(AND($E299=INDEX(Partidos!$F$4:$F$107,MATCH($A299,Partidos!$A$4:$A$107,0)),$F299=INDEX(Partidos!$G$4:$G$107,MATCH($A299,Partidos!$A$4:$A$107,0))),Puntuacion!$B$4,IF(($E299-$F299)=(INDEX(Partidos!$F$4:$F$107,MATCH($A299,Partidos!$A$4:$A$107,0))-INDEX(Partidos!$G$4:$G$107,MATCH($A299,Partidos!$A$4:$A$107,0))),Puntuacion!$B$5,IF(OR(AND($E299&gt;$F299,INDEX(Partidos!$F$4:$F$107,MATCH($A299,Partidos!$A$4:$A$107,0))&gt;INDEX(Partidos!$G$4:$G$107,MATCH($A299,Partidos!$A$4:$A$107,0))),AND($E299=$F299,INDEX(Partidos!$F$4:$F$107,MATCH($A299,Partidos!$A$4:$A$107,0))=INDEX(Partidos!$G$4:$G$107,MATCH($A299,Partidos!$A$4:$A$107,0))),AND($E299&lt;$F299,INDEX(Partidos!$F$4:$F$107,MATCH($A299,Partidos!$A$4:$A$107,0))&lt;INDEX(Partidos!$G$4:$G$107,MATCH($A299,Partidos!$A$4:$A$107,0)))),Puntuacion!$B$6,0))),IF(AND($E299=INDEX(Partidos!$F$4:$F$107,MATCH($A299,Partidos!$A$4:$A$107,0)),$F299=INDEX(Partidos!$G$4:$G$107,MATCH($A299,Partidos!$A$4:$A$107,0))),Puntuacion!$B$9,IF(($E299-$F299)=(INDEX(Partidos!$F$4:$F$107,MATCH($A299,Partidos!$A$4:$A$107,0))-INDEX(Partidos!$G$4:$G$107,MATCH($A299,Partidos!$A$4:$A$107,0))),Puntuacion!$B$10,IF(AND($H299&lt;&gt;"",$H299=INDEX(Partidos!$K$4:$K$107,MATCH($A299,Partidos!$A$4:$A$107,0))),Puntuacion!$B$11,0)))))),"")</f>
        <v/>
      </c>
      <c r="H299" s="19">
        <f>IFERROR(INDEX(Papá!H$4:H$107,MATCH($A299,Papá!$A$4:$A$107,0)),"")</f>
        <v/>
      </c>
      <c r="I299" s="19">
        <f>IFERROR(INDEX(Partidos!$J$4:$J$107,MATCH($A299,Partidos!$A$4:$A$107,0)),"")</f>
        <v/>
      </c>
      <c r="J299" s="16">
        <f>IF(AND(INDEX(Partidos!$J$4:$J$107,MATCH($A299,Partidos!$A$4:$A$107,0))&lt;&gt;"Grupos",INDEX(Partidos!$H$4:$H$107,MATCH($A299,Partidos!$A$4:$A$107,0))="Finalizado",$H299&lt;&gt;"",$H299=INDEX(Partidos!$K$4:$K$107,MATCH($A299,Partidos!$A$4:$A$107,0))),1,0)</f>
        <v/>
      </c>
    </row>
    <row r="300">
      <c r="A300" s="26" t="n">
        <v>99</v>
      </c>
      <c r="B300" s="19">
        <f>IFERROR(INDEX(Partidos!$D$4:$D$107,MATCH($A300,Partidos!$A$4:$A$107,0)),"")</f>
        <v/>
      </c>
      <c r="C300" s="19">
        <f>IFERROR(INDEX(Partidos!$E$4:$E$107,MATCH($A300,Partidos!$A$4:$A$107,0)),"")</f>
        <v/>
      </c>
      <c r="D300" s="26" t="inlineStr">
        <is>
          <t>Diego</t>
        </is>
      </c>
      <c r="E300" s="19">
        <f>IFERROR(INDEX(Diego!F$4:F$107,MATCH($A300,Diego!$A$4:$A$107,0)),"")</f>
        <v/>
      </c>
      <c r="F300" s="19">
        <f>IFERROR(INDEX(Diego!G$4:G$107,MATCH($A300,Diego!$A$4:$A$107,0)),"")</f>
        <v/>
      </c>
      <c r="G300" s="16">
        <f>IFERROR(IF(INDEX(Partidos!$H$4:$H$107,MATCH($A300,Partidos!$A$4:$A$107,0))&lt;&gt;"Finalizado","",IF(OR(NOT(ISNUMBER($E300)),NOT(ISNUMBER($F300))),"",IF(INDEX(Partidos!$J$4:$J$107,MATCH($A300,Partidos!$A$4:$A$107,0))="Grupos",IF(AND($E300=INDEX(Partidos!$F$4:$F$107,MATCH($A300,Partidos!$A$4:$A$107,0)),$F300=INDEX(Partidos!$G$4:$G$107,MATCH($A300,Partidos!$A$4:$A$107,0))),Puntuacion!$B$4,IF(($E300-$F300)=(INDEX(Partidos!$F$4:$F$107,MATCH($A300,Partidos!$A$4:$A$107,0))-INDEX(Partidos!$G$4:$G$107,MATCH($A300,Partidos!$A$4:$A$107,0))),Puntuacion!$B$5,IF(OR(AND($E300&gt;$F300,INDEX(Partidos!$F$4:$F$107,MATCH($A300,Partidos!$A$4:$A$107,0))&gt;INDEX(Partidos!$G$4:$G$107,MATCH($A300,Partidos!$A$4:$A$107,0))),AND($E300=$F300,INDEX(Partidos!$F$4:$F$107,MATCH($A300,Partidos!$A$4:$A$107,0))=INDEX(Partidos!$G$4:$G$107,MATCH($A300,Partidos!$A$4:$A$107,0))),AND($E300&lt;$F300,INDEX(Partidos!$F$4:$F$107,MATCH($A300,Partidos!$A$4:$A$107,0))&lt;INDEX(Partidos!$G$4:$G$107,MATCH($A300,Partidos!$A$4:$A$107,0)))),Puntuacion!$B$6,0))),IF(AND($E300=INDEX(Partidos!$F$4:$F$107,MATCH($A300,Partidos!$A$4:$A$107,0)),$F300=INDEX(Partidos!$G$4:$G$107,MATCH($A300,Partidos!$A$4:$A$107,0))),Puntuacion!$B$9,IF(($E300-$F300)=(INDEX(Partidos!$F$4:$F$107,MATCH($A300,Partidos!$A$4:$A$107,0))-INDEX(Partidos!$G$4:$G$107,MATCH($A300,Partidos!$A$4:$A$107,0))),Puntuacion!$B$10,IF(AND($H300&lt;&gt;"",$H300=INDEX(Partidos!$K$4:$K$107,MATCH($A300,Partidos!$A$4:$A$107,0))),Puntuacion!$B$11,0)))))),"")</f>
        <v/>
      </c>
      <c r="H300" s="19">
        <f>IFERROR(INDEX(Diego!H$4:H$107,MATCH($A300,Diego!$A$4:$A$107,0)),"")</f>
        <v/>
      </c>
      <c r="I300" s="19">
        <f>IFERROR(INDEX(Partidos!$J$4:$J$107,MATCH($A300,Partidos!$A$4:$A$107,0)),"")</f>
        <v/>
      </c>
      <c r="J300" s="16">
        <f>IF(AND(INDEX(Partidos!$J$4:$J$107,MATCH($A300,Partidos!$A$4:$A$107,0))&lt;&gt;"Grupos",INDEX(Partidos!$H$4:$H$107,MATCH($A300,Partidos!$A$4:$A$107,0))="Finalizado",$H300&lt;&gt;"",$H300=INDEX(Partidos!$K$4:$K$107,MATCH($A300,Partidos!$A$4:$A$107,0))),1,0)</f>
        <v/>
      </c>
    </row>
    <row r="301">
      <c r="A301" s="24" t="n">
        <v>100</v>
      </c>
      <c r="B301" s="19">
        <f>IFERROR(INDEX(Partidos!$D$4:$D$107,MATCH($A301,Partidos!$A$4:$A$107,0)),"")</f>
        <v/>
      </c>
      <c r="C301" s="19">
        <f>IFERROR(INDEX(Partidos!$E$4:$E$107,MATCH($A301,Partidos!$A$4:$A$107,0)),"")</f>
        <v/>
      </c>
      <c r="D301" s="24" t="inlineStr">
        <is>
          <t>Álvaro</t>
        </is>
      </c>
      <c r="E301" s="19">
        <f>IFERROR(INDEX(Álvaro!F$4:F$107,MATCH($A301,Álvaro!$A$4:$A$107,0)),"")</f>
        <v/>
      </c>
      <c r="F301" s="19">
        <f>IFERROR(INDEX(Álvaro!G$4:G$107,MATCH($A301,Álvaro!$A$4:$A$107,0)),"")</f>
        <v/>
      </c>
      <c r="G301" s="16">
        <f>IFERROR(IF(INDEX(Partidos!$H$4:$H$107,MATCH($A301,Partidos!$A$4:$A$107,0))&lt;&gt;"Finalizado","",IF(OR(NOT(ISNUMBER($E301)),NOT(ISNUMBER($F301))),"",IF(INDEX(Partidos!$J$4:$J$107,MATCH($A301,Partidos!$A$4:$A$107,0))="Grupos",IF(AND($E301=INDEX(Partidos!$F$4:$F$107,MATCH($A301,Partidos!$A$4:$A$107,0)),$F301=INDEX(Partidos!$G$4:$G$107,MATCH($A301,Partidos!$A$4:$A$107,0))),Puntuacion!$B$4,IF(($E301-$F301)=(INDEX(Partidos!$F$4:$F$107,MATCH($A301,Partidos!$A$4:$A$107,0))-INDEX(Partidos!$G$4:$G$107,MATCH($A301,Partidos!$A$4:$A$107,0))),Puntuacion!$B$5,IF(OR(AND($E301&gt;$F301,INDEX(Partidos!$F$4:$F$107,MATCH($A301,Partidos!$A$4:$A$107,0))&gt;INDEX(Partidos!$G$4:$G$107,MATCH($A301,Partidos!$A$4:$A$107,0))),AND($E301=$F301,INDEX(Partidos!$F$4:$F$107,MATCH($A301,Partidos!$A$4:$A$107,0))=INDEX(Partidos!$G$4:$G$107,MATCH($A301,Partidos!$A$4:$A$107,0))),AND($E301&lt;$F301,INDEX(Partidos!$F$4:$F$107,MATCH($A301,Partidos!$A$4:$A$107,0))&lt;INDEX(Partidos!$G$4:$G$107,MATCH($A301,Partidos!$A$4:$A$107,0)))),Puntuacion!$B$6,0))),IF(AND($E301=INDEX(Partidos!$F$4:$F$107,MATCH($A301,Partidos!$A$4:$A$107,0)),$F301=INDEX(Partidos!$G$4:$G$107,MATCH($A301,Partidos!$A$4:$A$107,0))),Puntuacion!$B$9,IF(($E301-$F301)=(INDEX(Partidos!$F$4:$F$107,MATCH($A301,Partidos!$A$4:$A$107,0))-INDEX(Partidos!$G$4:$G$107,MATCH($A301,Partidos!$A$4:$A$107,0))),Puntuacion!$B$10,IF(AND($H301&lt;&gt;"",$H301=INDEX(Partidos!$K$4:$K$107,MATCH($A301,Partidos!$A$4:$A$107,0))),Puntuacion!$B$11,0)))))),"")</f>
        <v/>
      </c>
      <c r="H301" s="19">
        <f>IFERROR(INDEX(Álvaro!H$4:H$107,MATCH($A301,Álvaro!$A$4:$A$107,0)),"")</f>
        <v/>
      </c>
      <c r="I301" s="19">
        <f>IFERROR(INDEX(Partidos!$J$4:$J$107,MATCH($A301,Partidos!$A$4:$A$107,0)),"")</f>
        <v/>
      </c>
      <c r="J301" s="16">
        <f>IF(AND(INDEX(Partidos!$J$4:$J$107,MATCH($A301,Partidos!$A$4:$A$107,0))&lt;&gt;"Grupos",INDEX(Partidos!$H$4:$H$107,MATCH($A301,Partidos!$A$4:$A$107,0))="Finalizado",$H301&lt;&gt;"",$H301=INDEX(Partidos!$K$4:$K$107,MATCH($A301,Partidos!$A$4:$A$107,0))),1,0)</f>
        <v/>
      </c>
    </row>
    <row r="302">
      <c r="A302" s="26" t="n">
        <v>100</v>
      </c>
      <c r="B302" s="19">
        <f>IFERROR(INDEX(Partidos!$D$4:$D$107,MATCH($A302,Partidos!$A$4:$A$107,0)),"")</f>
        <v/>
      </c>
      <c r="C302" s="19">
        <f>IFERROR(INDEX(Partidos!$E$4:$E$107,MATCH($A302,Partidos!$A$4:$A$107,0)),"")</f>
        <v/>
      </c>
      <c r="D302" s="26" t="inlineStr">
        <is>
          <t>Papá</t>
        </is>
      </c>
      <c r="E302" s="19">
        <f>IFERROR(INDEX(Papá!F$4:F$107,MATCH($A302,Papá!$A$4:$A$107,0)),"")</f>
        <v/>
      </c>
      <c r="F302" s="19">
        <f>IFERROR(INDEX(Papá!G$4:G$107,MATCH($A302,Papá!$A$4:$A$107,0)),"")</f>
        <v/>
      </c>
      <c r="G302" s="16">
        <f>IFERROR(IF(INDEX(Partidos!$H$4:$H$107,MATCH($A302,Partidos!$A$4:$A$107,0))&lt;&gt;"Finalizado","",IF(OR(NOT(ISNUMBER($E302)),NOT(ISNUMBER($F302))),"",IF(INDEX(Partidos!$J$4:$J$107,MATCH($A302,Partidos!$A$4:$A$107,0))="Grupos",IF(AND($E302=INDEX(Partidos!$F$4:$F$107,MATCH($A302,Partidos!$A$4:$A$107,0)),$F302=INDEX(Partidos!$G$4:$G$107,MATCH($A302,Partidos!$A$4:$A$107,0))),Puntuacion!$B$4,IF(($E302-$F302)=(INDEX(Partidos!$F$4:$F$107,MATCH($A302,Partidos!$A$4:$A$107,0))-INDEX(Partidos!$G$4:$G$107,MATCH($A302,Partidos!$A$4:$A$107,0))),Puntuacion!$B$5,IF(OR(AND($E302&gt;$F302,INDEX(Partidos!$F$4:$F$107,MATCH($A302,Partidos!$A$4:$A$107,0))&gt;INDEX(Partidos!$G$4:$G$107,MATCH($A302,Partidos!$A$4:$A$107,0))),AND($E302=$F302,INDEX(Partidos!$F$4:$F$107,MATCH($A302,Partidos!$A$4:$A$107,0))=INDEX(Partidos!$G$4:$G$107,MATCH($A302,Partidos!$A$4:$A$107,0))),AND($E302&lt;$F302,INDEX(Partidos!$F$4:$F$107,MATCH($A302,Partidos!$A$4:$A$107,0))&lt;INDEX(Partidos!$G$4:$G$107,MATCH($A302,Partidos!$A$4:$A$107,0)))),Puntuacion!$B$6,0))),IF(AND($E302=INDEX(Partidos!$F$4:$F$107,MATCH($A302,Partidos!$A$4:$A$107,0)),$F302=INDEX(Partidos!$G$4:$G$107,MATCH($A302,Partidos!$A$4:$A$107,0))),Puntuacion!$B$9,IF(($E302-$F302)=(INDEX(Partidos!$F$4:$F$107,MATCH($A302,Partidos!$A$4:$A$107,0))-INDEX(Partidos!$G$4:$G$107,MATCH($A302,Partidos!$A$4:$A$107,0))),Puntuacion!$B$10,IF(AND($H302&lt;&gt;"",$H302=INDEX(Partidos!$K$4:$K$107,MATCH($A302,Partidos!$A$4:$A$107,0))),Puntuacion!$B$11,0)))))),"")</f>
        <v/>
      </c>
      <c r="H302" s="19">
        <f>IFERROR(INDEX(Papá!H$4:H$107,MATCH($A302,Papá!$A$4:$A$107,0)),"")</f>
        <v/>
      </c>
      <c r="I302" s="19">
        <f>IFERROR(INDEX(Partidos!$J$4:$J$107,MATCH($A302,Partidos!$A$4:$A$107,0)),"")</f>
        <v/>
      </c>
      <c r="J302" s="16">
        <f>IF(AND(INDEX(Partidos!$J$4:$J$107,MATCH($A302,Partidos!$A$4:$A$107,0))&lt;&gt;"Grupos",INDEX(Partidos!$H$4:$H$107,MATCH($A302,Partidos!$A$4:$A$107,0))="Finalizado",$H302&lt;&gt;"",$H302=INDEX(Partidos!$K$4:$K$107,MATCH($A302,Partidos!$A$4:$A$107,0))),1,0)</f>
        <v/>
      </c>
    </row>
    <row r="303">
      <c r="A303" s="24" t="n">
        <v>100</v>
      </c>
      <c r="B303" s="19">
        <f>IFERROR(INDEX(Partidos!$D$4:$D$107,MATCH($A303,Partidos!$A$4:$A$107,0)),"")</f>
        <v/>
      </c>
      <c r="C303" s="19">
        <f>IFERROR(INDEX(Partidos!$E$4:$E$107,MATCH($A303,Partidos!$A$4:$A$107,0)),"")</f>
        <v/>
      </c>
      <c r="D303" s="24" t="inlineStr">
        <is>
          <t>Diego</t>
        </is>
      </c>
      <c r="E303" s="19">
        <f>IFERROR(INDEX(Diego!F$4:F$107,MATCH($A303,Diego!$A$4:$A$107,0)),"")</f>
        <v/>
      </c>
      <c r="F303" s="19">
        <f>IFERROR(INDEX(Diego!G$4:G$107,MATCH($A303,Diego!$A$4:$A$107,0)),"")</f>
        <v/>
      </c>
      <c r="G303" s="16">
        <f>IFERROR(IF(INDEX(Partidos!$H$4:$H$107,MATCH($A303,Partidos!$A$4:$A$107,0))&lt;&gt;"Finalizado","",IF(OR(NOT(ISNUMBER($E303)),NOT(ISNUMBER($F303))),"",IF(INDEX(Partidos!$J$4:$J$107,MATCH($A303,Partidos!$A$4:$A$107,0))="Grupos",IF(AND($E303=INDEX(Partidos!$F$4:$F$107,MATCH($A303,Partidos!$A$4:$A$107,0)),$F303=INDEX(Partidos!$G$4:$G$107,MATCH($A303,Partidos!$A$4:$A$107,0))),Puntuacion!$B$4,IF(($E303-$F303)=(INDEX(Partidos!$F$4:$F$107,MATCH($A303,Partidos!$A$4:$A$107,0))-INDEX(Partidos!$G$4:$G$107,MATCH($A303,Partidos!$A$4:$A$107,0))),Puntuacion!$B$5,IF(OR(AND($E303&gt;$F303,INDEX(Partidos!$F$4:$F$107,MATCH($A303,Partidos!$A$4:$A$107,0))&gt;INDEX(Partidos!$G$4:$G$107,MATCH($A303,Partidos!$A$4:$A$107,0))),AND($E303=$F303,INDEX(Partidos!$F$4:$F$107,MATCH($A303,Partidos!$A$4:$A$107,0))=INDEX(Partidos!$G$4:$G$107,MATCH($A303,Partidos!$A$4:$A$107,0))),AND($E303&lt;$F303,INDEX(Partidos!$F$4:$F$107,MATCH($A303,Partidos!$A$4:$A$107,0))&lt;INDEX(Partidos!$G$4:$G$107,MATCH($A303,Partidos!$A$4:$A$107,0)))),Puntuacion!$B$6,0))),IF(AND($E303=INDEX(Partidos!$F$4:$F$107,MATCH($A303,Partidos!$A$4:$A$107,0)),$F303=INDEX(Partidos!$G$4:$G$107,MATCH($A303,Partidos!$A$4:$A$107,0))),Puntuacion!$B$9,IF(($E303-$F303)=(INDEX(Partidos!$F$4:$F$107,MATCH($A303,Partidos!$A$4:$A$107,0))-INDEX(Partidos!$G$4:$G$107,MATCH($A303,Partidos!$A$4:$A$107,0))),Puntuacion!$B$10,IF(AND($H303&lt;&gt;"",$H303=INDEX(Partidos!$K$4:$K$107,MATCH($A303,Partidos!$A$4:$A$107,0))),Puntuacion!$B$11,0)))))),"")</f>
        <v/>
      </c>
      <c r="H303" s="19">
        <f>IFERROR(INDEX(Diego!H$4:H$107,MATCH($A303,Diego!$A$4:$A$107,0)),"")</f>
        <v/>
      </c>
      <c r="I303" s="19">
        <f>IFERROR(INDEX(Partidos!$J$4:$J$107,MATCH($A303,Partidos!$A$4:$A$107,0)),"")</f>
        <v/>
      </c>
      <c r="J303" s="16">
        <f>IF(AND(INDEX(Partidos!$J$4:$J$107,MATCH($A303,Partidos!$A$4:$A$107,0))&lt;&gt;"Grupos",INDEX(Partidos!$H$4:$H$107,MATCH($A303,Partidos!$A$4:$A$107,0))="Finalizado",$H303&lt;&gt;"",$H303=INDEX(Partidos!$K$4:$K$107,MATCH($A303,Partidos!$A$4:$A$107,0))),1,0)</f>
        <v/>
      </c>
    </row>
    <row r="304">
      <c r="A304" s="26" t="n">
        <v>101</v>
      </c>
      <c r="B304" s="19">
        <f>IFERROR(INDEX(Partidos!$D$4:$D$107,MATCH($A304,Partidos!$A$4:$A$107,0)),"")</f>
        <v/>
      </c>
      <c r="C304" s="19">
        <f>IFERROR(INDEX(Partidos!$E$4:$E$107,MATCH($A304,Partidos!$A$4:$A$107,0)),"")</f>
        <v/>
      </c>
      <c r="D304" s="26" t="inlineStr">
        <is>
          <t>Álvaro</t>
        </is>
      </c>
      <c r="E304" s="19">
        <f>IFERROR(INDEX(Álvaro!F$4:F$107,MATCH($A304,Álvaro!$A$4:$A$107,0)),"")</f>
        <v/>
      </c>
      <c r="F304" s="19">
        <f>IFERROR(INDEX(Álvaro!G$4:G$107,MATCH($A304,Álvaro!$A$4:$A$107,0)),"")</f>
        <v/>
      </c>
      <c r="G304" s="16">
        <f>IFERROR(IF(INDEX(Partidos!$H$4:$H$107,MATCH($A304,Partidos!$A$4:$A$107,0))&lt;&gt;"Finalizado","",IF(OR(NOT(ISNUMBER($E304)),NOT(ISNUMBER($F304))),"",IF(INDEX(Partidos!$J$4:$J$107,MATCH($A304,Partidos!$A$4:$A$107,0))="Grupos",IF(AND($E304=INDEX(Partidos!$F$4:$F$107,MATCH($A304,Partidos!$A$4:$A$107,0)),$F304=INDEX(Partidos!$G$4:$G$107,MATCH($A304,Partidos!$A$4:$A$107,0))),Puntuacion!$B$4,IF(($E304-$F304)=(INDEX(Partidos!$F$4:$F$107,MATCH($A304,Partidos!$A$4:$A$107,0))-INDEX(Partidos!$G$4:$G$107,MATCH($A304,Partidos!$A$4:$A$107,0))),Puntuacion!$B$5,IF(OR(AND($E304&gt;$F304,INDEX(Partidos!$F$4:$F$107,MATCH($A304,Partidos!$A$4:$A$107,0))&gt;INDEX(Partidos!$G$4:$G$107,MATCH($A304,Partidos!$A$4:$A$107,0))),AND($E304=$F304,INDEX(Partidos!$F$4:$F$107,MATCH($A304,Partidos!$A$4:$A$107,0))=INDEX(Partidos!$G$4:$G$107,MATCH($A304,Partidos!$A$4:$A$107,0))),AND($E304&lt;$F304,INDEX(Partidos!$F$4:$F$107,MATCH($A304,Partidos!$A$4:$A$107,0))&lt;INDEX(Partidos!$G$4:$G$107,MATCH($A304,Partidos!$A$4:$A$107,0)))),Puntuacion!$B$6,0))),IF(AND($E304=INDEX(Partidos!$F$4:$F$107,MATCH($A304,Partidos!$A$4:$A$107,0)),$F304=INDEX(Partidos!$G$4:$G$107,MATCH($A304,Partidos!$A$4:$A$107,0))),Puntuacion!$B$9,IF(($E304-$F304)=(INDEX(Partidos!$F$4:$F$107,MATCH($A304,Partidos!$A$4:$A$107,0))-INDEX(Partidos!$G$4:$G$107,MATCH($A304,Partidos!$A$4:$A$107,0))),Puntuacion!$B$10,IF(AND($H304&lt;&gt;"",$H304=INDEX(Partidos!$K$4:$K$107,MATCH($A304,Partidos!$A$4:$A$107,0))),Puntuacion!$B$11,0)))))),"")</f>
        <v/>
      </c>
      <c r="H304" s="19">
        <f>IFERROR(INDEX(Álvaro!H$4:H$107,MATCH($A304,Álvaro!$A$4:$A$107,0)),"")</f>
        <v/>
      </c>
      <c r="I304" s="19">
        <f>IFERROR(INDEX(Partidos!$J$4:$J$107,MATCH($A304,Partidos!$A$4:$A$107,0)),"")</f>
        <v/>
      </c>
      <c r="J304" s="16">
        <f>IF(AND(INDEX(Partidos!$J$4:$J$107,MATCH($A304,Partidos!$A$4:$A$107,0))&lt;&gt;"Grupos",INDEX(Partidos!$H$4:$H$107,MATCH($A304,Partidos!$A$4:$A$107,0))="Finalizado",$H304&lt;&gt;"",$H304=INDEX(Partidos!$K$4:$K$107,MATCH($A304,Partidos!$A$4:$A$107,0))),1,0)</f>
        <v/>
      </c>
    </row>
    <row r="305">
      <c r="A305" s="24" t="n">
        <v>101</v>
      </c>
      <c r="B305" s="19">
        <f>IFERROR(INDEX(Partidos!$D$4:$D$107,MATCH($A305,Partidos!$A$4:$A$107,0)),"")</f>
        <v/>
      </c>
      <c r="C305" s="19">
        <f>IFERROR(INDEX(Partidos!$E$4:$E$107,MATCH($A305,Partidos!$A$4:$A$107,0)),"")</f>
        <v/>
      </c>
      <c r="D305" s="24" t="inlineStr">
        <is>
          <t>Papá</t>
        </is>
      </c>
      <c r="E305" s="19">
        <f>IFERROR(INDEX(Papá!F$4:F$107,MATCH($A305,Papá!$A$4:$A$107,0)),"")</f>
        <v/>
      </c>
      <c r="F305" s="19">
        <f>IFERROR(INDEX(Papá!G$4:G$107,MATCH($A305,Papá!$A$4:$A$107,0)),"")</f>
        <v/>
      </c>
      <c r="G305" s="16">
        <f>IFERROR(IF(INDEX(Partidos!$H$4:$H$107,MATCH($A305,Partidos!$A$4:$A$107,0))&lt;&gt;"Finalizado","",IF(OR(NOT(ISNUMBER($E305)),NOT(ISNUMBER($F305))),"",IF(INDEX(Partidos!$J$4:$J$107,MATCH($A305,Partidos!$A$4:$A$107,0))="Grupos",IF(AND($E305=INDEX(Partidos!$F$4:$F$107,MATCH($A305,Partidos!$A$4:$A$107,0)),$F305=INDEX(Partidos!$G$4:$G$107,MATCH($A305,Partidos!$A$4:$A$107,0))),Puntuacion!$B$4,IF(($E305-$F305)=(INDEX(Partidos!$F$4:$F$107,MATCH($A305,Partidos!$A$4:$A$107,0))-INDEX(Partidos!$G$4:$G$107,MATCH($A305,Partidos!$A$4:$A$107,0))),Puntuacion!$B$5,IF(OR(AND($E305&gt;$F305,INDEX(Partidos!$F$4:$F$107,MATCH($A305,Partidos!$A$4:$A$107,0))&gt;INDEX(Partidos!$G$4:$G$107,MATCH($A305,Partidos!$A$4:$A$107,0))),AND($E305=$F305,INDEX(Partidos!$F$4:$F$107,MATCH($A305,Partidos!$A$4:$A$107,0))=INDEX(Partidos!$G$4:$G$107,MATCH($A305,Partidos!$A$4:$A$107,0))),AND($E305&lt;$F305,INDEX(Partidos!$F$4:$F$107,MATCH($A305,Partidos!$A$4:$A$107,0))&lt;INDEX(Partidos!$G$4:$G$107,MATCH($A305,Partidos!$A$4:$A$107,0)))),Puntuacion!$B$6,0))),IF(AND($E305=INDEX(Partidos!$F$4:$F$107,MATCH($A305,Partidos!$A$4:$A$107,0)),$F305=INDEX(Partidos!$G$4:$G$107,MATCH($A305,Partidos!$A$4:$A$107,0))),Puntuacion!$B$9,IF(($E305-$F305)=(INDEX(Partidos!$F$4:$F$107,MATCH($A305,Partidos!$A$4:$A$107,0))-INDEX(Partidos!$G$4:$G$107,MATCH($A305,Partidos!$A$4:$A$107,0))),Puntuacion!$B$10,IF(AND($H305&lt;&gt;"",$H305=INDEX(Partidos!$K$4:$K$107,MATCH($A305,Partidos!$A$4:$A$107,0))),Puntuacion!$B$11,0)))))),"")</f>
        <v/>
      </c>
      <c r="H305" s="19">
        <f>IFERROR(INDEX(Papá!H$4:H$107,MATCH($A305,Papá!$A$4:$A$107,0)),"")</f>
        <v/>
      </c>
      <c r="I305" s="19">
        <f>IFERROR(INDEX(Partidos!$J$4:$J$107,MATCH($A305,Partidos!$A$4:$A$107,0)),"")</f>
        <v/>
      </c>
      <c r="J305" s="16">
        <f>IF(AND(INDEX(Partidos!$J$4:$J$107,MATCH($A305,Partidos!$A$4:$A$107,0))&lt;&gt;"Grupos",INDEX(Partidos!$H$4:$H$107,MATCH($A305,Partidos!$A$4:$A$107,0))="Finalizado",$H305&lt;&gt;"",$H305=INDEX(Partidos!$K$4:$K$107,MATCH($A305,Partidos!$A$4:$A$107,0))),1,0)</f>
        <v/>
      </c>
    </row>
    <row r="306">
      <c r="A306" s="26" t="n">
        <v>101</v>
      </c>
      <c r="B306" s="19">
        <f>IFERROR(INDEX(Partidos!$D$4:$D$107,MATCH($A306,Partidos!$A$4:$A$107,0)),"")</f>
        <v/>
      </c>
      <c r="C306" s="19">
        <f>IFERROR(INDEX(Partidos!$E$4:$E$107,MATCH($A306,Partidos!$A$4:$A$107,0)),"")</f>
        <v/>
      </c>
      <c r="D306" s="26" t="inlineStr">
        <is>
          <t>Diego</t>
        </is>
      </c>
      <c r="E306" s="19">
        <f>IFERROR(INDEX(Diego!F$4:F$107,MATCH($A306,Diego!$A$4:$A$107,0)),"")</f>
        <v/>
      </c>
      <c r="F306" s="19">
        <f>IFERROR(INDEX(Diego!G$4:G$107,MATCH($A306,Diego!$A$4:$A$107,0)),"")</f>
        <v/>
      </c>
      <c r="G306" s="16">
        <f>IFERROR(IF(INDEX(Partidos!$H$4:$H$107,MATCH($A306,Partidos!$A$4:$A$107,0))&lt;&gt;"Finalizado","",IF(OR(NOT(ISNUMBER($E306)),NOT(ISNUMBER($F306))),"",IF(INDEX(Partidos!$J$4:$J$107,MATCH($A306,Partidos!$A$4:$A$107,0))="Grupos",IF(AND($E306=INDEX(Partidos!$F$4:$F$107,MATCH($A306,Partidos!$A$4:$A$107,0)),$F306=INDEX(Partidos!$G$4:$G$107,MATCH($A306,Partidos!$A$4:$A$107,0))),Puntuacion!$B$4,IF(($E306-$F306)=(INDEX(Partidos!$F$4:$F$107,MATCH($A306,Partidos!$A$4:$A$107,0))-INDEX(Partidos!$G$4:$G$107,MATCH($A306,Partidos!$A$4:$A$107,0))),Puntuacion!$B$5,IF(OR(AND($E306&gt;$F306,INDEX(Partidos!$F$4:$F$107,MATCH($A306,Partidos!$A$4:$A$107,0))&gt;INDEX(Partidos!$G$4:$G$107,MATCH($A306,Partidos!$A$4:$A$107,0))),AND($E306=$F306,INDEX(Partidos!$F$4:$F$107,MATCH($A306,Partidos!$A$4:$A$107,0))=INDEX(Partidos!$G$4:$G$107,MATCH($A306,Partidos!$A$4:$A$107,0))),AND($E306&lt;$F306,INDEX(Partidos!$F$4:$F$107,MATCH($A306,Partidos!$A$4:$A$107,0))&lt;INDEX(Partidos!$G$4:$G$107,MATCH($A306,Partidos!$A$4:$A$107,0)))),Puntuacion!$B$6,0))),IF(AND($E306=INDEX(Partidos!$F$4:$F$107,MATCH($A306,Partidos!$A$4:$A$107,0)),$F306=INDEX(Partidos!$G$4:$G$107,MATCH($A306,Partidos!$A$4:$A$107,0))),Puntuacion!$B$9,IF(($E306-$F306)=(INDEX(Partidos!$F$4:$F$107,MATCH($A306,Partidos!$A$4:$A$107,0))-INDEX(Partidos!$G$4:$G$107,MATCH($A306,Partidos!$A$4:$A$107,0))),Puntuacion!$B$10,IF(AND($H306&lt;&gt;"",$H306=INDEX(Partidos!$K$4:$K$107,MATCH($A306,Partidos!$A$4:$A$107,0))),Puntuacion!$B$11,0)))))),"")</f>
        <v/>
      </c>
      <c r="H306" s="19">
        <f>IFERROR(INDEX(Diego!H$4:H$107,MATCH($A306,Diego!$A$4:$A$107,0)),"")</f>
        <v/>
      </c>
      <c r="I306" s="19">
        <f>IFERROR(INDEX(Partidos!$J$4:$J$107,MATCH($A306,Partidos!$A$4:$A$107,0)),"")</f>
        <v/>
      </c>
      <c r="J306" s="16">
        <f>IF(AND(INDEX(Partidos!$J$4:$J$107,MATCH($A306,Partidos!$A$4:$A$107,0))&lt;&gt;"Grupos",INDEX(Partidos!$H$4:$H$107,MATCH($A306,Partidos!$A$4:$A$107,0))="Finalizado",$H306&lt;&gt;"",$H306=INDEX(Partidos!$K$4:$K$107,MATCH($A306,Partidos!$A$4:$A$107,0))),1,0)</f>
        <v/>
      </c>
    </row>
    <row r="307">
      <c r="A307" s="24" t="n">
        <v>102</v>
      </c>
      <c r="B307" s="19">
        <f>IFERROR(INDEX(Partidos!$D$4:$D$107,MATCH($A307,Partidos!$A$4:$A$107,0)),"")</f>
        <v/>
      </c>
      <c r="C307" s="19">
        <f>IFERROR(INDEX(Partidos!$E$4:$E$107,MATCH($A307,Partidos!$A$4:$A$107,0)),"")</f>
        <v/>
      </c>
      <c r="D307" s="24" t="inlineStr">
        <is>
          <t>Álvaro</t>
        </is>
      </c>
      <c r="E307" s="19">
        <f>IFERROR(INDEX(Álvaro!F$4:F$107,MATCH($A307,Álvaro!$A$4:$A$107,0)),"")</f>
        <v/>
      </c>
      <c r="F307" s="19">
        <f>IFERROR(INDEX(Álvaro!G$4:G$107,MATCH($A307,Álvaro!$A$4:$A$107,0)),"")</f>
        <v/>
      </c>
      <c r="G307" s="16">
        <f>IFERROR(IF(INDEX(Partidos!$H$4:$H$107,MATCH($A307,Partidos!$A$4:$A$107,0))&lt;&gt;"Finalizado","",IF(OR(NOT(ISNUMBER($E307)),NOT(ISNUMBER($F307))),"",IF(INDEX(Partidos!$J$4:$J$107,MATCH($A307,Partidos!$A$4:$A$107,0))="Grupos",IF(AND($E307=INDEX(Partidos!$F$4:$F$107,MATCH($A307,Partidos!$A$4:$A$107,0)),$F307=INDEX(Partidos!$G$4:$G$107,MATCH($A307,Partidos!$A$4:$A$107,0))),Puntuacion!$B$4,IF(($E307-$F307)=(INDEX(Partidos!$F$4:$F$107,MATCH($A307,Partidos!$A$4:$A$107,0))-INDEX(Partidos!$G$4:$G$107,MATCH($A307,Partidos!$A$4:$A$107,0))),Puntuacion!$B$5,IF(OR(AND($E307&gt;$F307,INDEX(Partidos!$F$4:$F$107,MATCH($A307,Partidos!$A$4:$A$107,0))&gt;INDEX(Partidos!$G$4:$G$107,MATCH($A307,Partidos!$A$4:$A$107,0))),AND($E307=$F307,INDEX(Partidos!$F$4:$F$107,MATCH($A307,Partidos!$A$4:$A$107,0))=INDEX(Partidos!$G$4:$G$107,MATCH($A307,Partidos!$A$4:$A$107,0))),AND($E307&lt;$F307,INDEX(Partidos!$F$4:$F$107,MATCH($A307,Partidos!$A$4:$A$107,0))&lt;INDEX(Partidos!$G$4:$G$107,MATCH($A307,Partidos!$A$4:$A$107,0)))),Puntuacion!$B$6,0))),IF(AND($E307=INDEX(Partidos!$F$4:$F$107,MATCH($A307,Partidos!$A$4:$A$107,0)),$F307=INDEX(Partidos!$G$4:$G$107,MATCH($A307,Partidos!$A$4:$A$107,0))),Puntuacion!$B$9,IF(($E307-$F307)=(INDEX(Partidos!$F$4:$F$107,MATCH($A307,Partidos!$A$4:$A$107,0))-INDEX(Partidos!$G$4:$G$107,MATCH($A307,Partidos!$A$4:$A$107,0))),Puntuacion!$B$10,IF(AND($H307&lt;&gt;"",$H307=INDEX(Partidos!$K$4:$K$107,MATCH($A307,Partidos!$A$4:$A$107,0))),Puntuacion!$B$11,0)))))),"")</f>
        <v/>
      </c>
      <c r="H307" s="19">
        <f>IFERROR(INDEX(Álvaro!H$4:H$107,MATCH($A307,Álvaro!$A$4:$A$107,0)),"")</f>
        <v/>
      </c>
      <c r="I307" s="19">
        <f>IFERROR(INDEX(Partidos!$J$4:$J$107,MATCH($A307,Partidos!$A$4:$A$107,0)),"")</f>
        <v/>
      </c>
      <c r="J307" s="16">
        <f>IF(AND(INDEX(Partidos!$J$4:$J$107,MATCH($A307,Partidos!$A$4:$A$107,0))&lt;&gt;"Grupos",INDEX(Partidos!$H$4:$H$107,MATCH($A307,Partidos!$A$4:$A$107,0))="Finalizado",$H307&lt;&gt;"",$H307=INDEX(Partidos!$K$4:$K$107,MATCH($A307,Partidos!$A$4:$A$107,0))),1,0)</f>
        <v/>
      </c>
    </row>
    <row r="308">
      <c r="A308" s="26" t="n">
        <v>102</v>
      </c>
      <c r="B308" s="19">
        <f>IFERROR(INDEX(Partidos!$D$4:$D$107,MATCH($A308,Partidos!$A$4:$A$107,0)),"")</f>
        <v/>
      </c>
      <c r="C308" s="19">
        <f>IFERROR(INDEX(Partidos!$E$4:$E$107,MATCH($A308,Partidos!$A$4:$A$107,0)),"")</f>
        <v/>
      </c>
      <c r="D308" s="26" t="inlineStr">
        <is>
          <t>Papá</t>
        </is>
      </c>
      <c r="E308" s="19">
        <f>IFERROR(INDEX(Papá!F$4:F$107,MATCH($A308,Papá!$A$4:$A$107,0)),"")</f>
        <v/>
      </c>
      <c r="F308" s="19">
        <f>IFERROR(INDEX(Papá!G$4:G$107,MATCH($A308,Papá!$A$4:$A$107,0)),"")</f>
        <v/>
      </c>
      <c r="G308" s="16">
        <f>IFERROR(IF(INDEX(Partidos!$H$4:$H$107,MATCH($A308,Partidos!$A$4:$A$107,0))&lt;&gt;"Finalizado","",IF(OR(NOT(ISNUMBER($E308)),NOT(ISNUMBER($F308))),"",IF(INDEX(Partidos!$J$4:$J$107,MATCH($A308,Partidos!$A$4:$A$107,0))="Grupos",IF(AND($E308=INDEX(Partidos!$F$4:$F$107,MATCH($A308,Partidos!$A$4:$A$107,0)),$F308=INDEX(Partidos!$G$4:$G$107,MATCH($A308,Partidos!$A$4:$A$107,0))),Puntuacion!$B$4,IF(($E308-$F308)=(INDEX(Partidos!$F$4:$F$107,MATCH($A308,Partidos!$A$4:$A$107,0))-INDEX(Partidos!$G$4:$G$107,MATCH($A308,Partidos!$A$4:$A$107,0))),Puntuacion!$B$5,IF(OR(AND($E308&gt;$F308,INDEX(Partidos!$F$4:$F$107,MATCH($A308,Partidos!$A$4:$A$107,0))&gt;INDEX(Partidos!$G$4:$G$107,MATCH($A308,Partidos!$A$4:$A$107,0))),AND($E308=$F308,INDEX(Partidos!$F$4:$F$107,MATCH($A308,Partidos!$A$4:$A$107,0))=INDEX(Partidos!$G$4:$G$107,MATCH($A308,Partidos!$A$4:$A$107,0))),AND($E308&lt;$F308,INDEX(Partidos!$F$4:$F$107,MATCH($A308,Partidos!$A$4:$A$107,0))&lt;INDEX(Partidos!$G$4:$G$107,MATCH($A308,Partidos!$A$4:$A$107,0)))),Puntuacion!$B$6,0))),IF(AND($E308=INDEX(Partidos!$F$4:$F$107,MATCH($A308,Partidos!$A$4:$A$107,0)),$F308=INDEX(Partidos!$G$4:$G$107,MATCH($A308,Partidos!$A$4:$A$107,0))),Puntuacion!$B$9,IF(($E308-$F308)=(INDEX(Partidos!$F$4:$F$107,MATCH($A308,Partidos!$A$4:$A$107,0))-INDEX(Partidos!$G$4:$G$107,MATCH($A308,Partidos!$A$4:$A$107,0))),Puntuacion!$B$10,IF(AND($H308&lt;&gt;"",$H308=INDEX(Partidos!$K$4:$K$107,MATCH($A308,Partidos!$A$4:$A$107,0))),Puntuacion!$B$11,0)))))),"")</f>
        <v/>
      </c>
      <c r="H308" s="19">
        <f>IFERROR(INDEX(Papá!H$4:H$107,MATCH($A308,Papá!$A$4:$A$107,0)),"")</f>
        <v/>
      </c>
      <c r="I308" s="19">
        <f>IFERROR(INDEX(Partidos!$J$4:$J$107,MATCH($A308,Partidos!$A$4:$A$107,0)),"")</f>
        <v/>
      </c>
      <c r="J308" s="16">
        <f>IF(AND(INDEX(Partidos!$J$4:$J$107,MATCH($A308,Partidos!$A$4:$A$107,0))&lt;&gt;"Grupos",INDEX(Partidos!$H$4:$H$107,MATCH($A308,Partidos!$A$4:$A$107,0))="Finalizado",$H308&lt;&gt;"",$H308=INDEX(Partidos!$K$4:$K$107,MATCH($A308,Partidos!$A$4:$A$107,0))),1,0)</f>
        <v/>
      </c>
    </row>
    <row r="309">
      <c r="A309" s="24" t="n">
        <v>102</v>
      </c>
      <c r="B309" s="19">
        <f>IFERROR(INDEX(Partidos!$D$4:$D$107,MATCH($A309,Partidos!$A$4:$A$107,0)),"")</f>
        <v/>
      </c>
      <c r="C309" s="19">
        <f>IFERROR(INDEX(Partidos!$E$4:$E$107,MATCH($A309,Partidos!$A$4:$A$107,0)),"")</f>
        <v/>
      </c>
      <c r="D309" s="24" t="inlineStr">
        <is>
          <t>Diego</t>
        </is>
      </c>
      <c r="E309" s="19">
        <f>IFERROR(INDEX(Diego!F$4:F$107,MATCH($A309,Diego!$A$4:$A$107,0)),"")</f>
        <v/>
      </c>
      <c r="F309" s="19">
        <f>IFERROR(INDEX(Diego!G$4:G$107,MATCH($A309,Diego!$A$4:$A$107,0)),"")</f>
        <v/>
      </c>
      <c r="G309" s="16">
        <f>IFERROR(IF(INDEX(Partidos!$H$4:$H$107,MATCH($A309,Partidos!$A$4:$A$107,0))&lt;&gt;"Finalizado","",IF(OR(NOT(ISNUMBER($E309)),NOT(ISNUMBER($F309))),"",IF(INDEX(Partidos!$J$4:$J$107,MATCH($A309,Partidos!$A$4:$A$107,0))="Grupos",IF(AND($E309=INDEX(Partidos!$F$4:$F$107,MATCH($A309,Partidos!$A$4:$A$107,0)),$F309=INDEX(Partidos!$G$4:$G$107,MATCH($A309,Partidos!$A$4:$A$107,0))),Puntuacion!$B$4,IF(($E309-$F309)=(INDEX(Partidos!$F$4:$F$107,MATCH($A309,Partidos!$A$4:$A$107,0))-INDEX(Partidos!$G$4:$G$107,MATCH($A309,Partidos!$A$4:$A$107,0))),Puntuacion!$B$5,IF(OR(AND($E309&gt;$F309,INDEX(Partidos!$F$4:$F$107,MATCH($A309,Partidos!$A$4:$A$107,0))&gt;INDEX(Partidos!$G$4:$G$107,MATCH($A309,Partidos!$A$4:$A$107,0))),AND($E309=$F309,INDEX(Partidos!$F$4:$F$107,MATCH($A309,Partidos!$A$4:$A$107,0))=INDEX(Partidos!$G$4:$G$107,MATCH($A309,Partidos!$A$4:$A$107,0))),AND($E309&lt;$F309,INDEX(Partidos!$F$4:$F$107,MATCH($A309,Partidos!$A$4:$A$107,0))&lt;INDEX(Partidos!$G$4:$G$107,MATCH($A309,Partidos!$A$4:$A$107,0)))),Puntuacion!$B$6,0))),IF(AND($E309=INDEX(Partidos!$F$4:$F$107,MATCH($A309,Partidos!$A$4:$A$107,0)),$F309=INDEX(Partidos!$G$4:$G$107,MATCH($A309,Partidos!$A$4:$A$107,0))),Puntuacion!$B$9,IF(($E309-$F309)=(INDEX(Partidos!$F$4:$F$107,MATCH($A309,Partidos!$A$4:$A$107,0))-INDEX(Partidos!$G$4:$G$107,MATCH($A309,Partidos!$A$4:$A$107,0))),Puntuacion!$B$10,IF(AND($H309&lt;&gt;"",$H309=INDEX(Partidos!$K$4:$K$107,MATCH($A309,Partidos!$A$4:$A$107,0))),Puntuacion!$B$11,0)))))),"")</f>
        <v/>
      </c>
      <c r="H309" s="19">
        <f>IFERROR(INDEX(Diego!H$4:H$107,MATCH($A309,Diego!$A$4:$A$107,0)),"")</f>
        <v/>
      </c>
      <c r="I309" s="19">
        <f>IFERROR(INDEX(Partidos!$J$4:$J$107,MATCH($A309,Partidos!$A$4:$A$107,0)),"")</f>
        <v/>
      </c>
      <c r="J309" s="16">
        <f>IF(AND(INDEX(Partidos!$J$4:$J$107,MATCH($A309,Partidos!$A$4:$A$107,0))&lt;&gt;"Grupos",INDEX(Partidos!$H$4:$H$107,MATCH($A309,Partidos!$A$4:$A$107,0))="Finalizado",$H309&lt;&gt;"",$H309=INDEX(Partidos!$K$4:$K$107,MATCH($A309,Partidos!$A$4:$A$107,0))),1,0)</f>
        <v/>
      </c>
    </row>
    <row r="310" ht="28.8" customHeight="1">
      <c r="A310" s="26" t="n">
        <v>103</v>
      </c>
      <c r="B310" s="19">
        <f>IFERROR(INDEX(Partidos!$D$4:$D$107,MATCH($A310,Partidos!$A$4:$A$107,0)),"")</f>
        <v/>
      </c>
      <c r="C310" s="19">
        <f>IFERROR(INDEX(Partidos!$E$4:$E$107,MATCH($A310,Partidos!$A$4:$A$107,0)),"")</f>
        <v/>
      </c>
      <c r="D310" s="26" t="inlineStr">
        <is>
          <t>Álvaro</t>
        </is>
      </c>
      <c r="E310" s="19">
        <f>IFERROR(INDEX(Álvaro!F$4:F$107,MATCH($A310,Álvaro!$A$4:$A$107,0)),"")</f>
        <v/>
      </c>
      <c r="F310" s="19">
        <f>IFERROR(INDEX(Álvaro!G$4:G$107,MATCH($A310,Álvaro!$A$4:$A$107,0)),"")</f>
        <v/>
      </c>
      <c r="G310" s="16">
        <f>IFERROR(IF(INDEX(Partidos!$H$4:$H$107,MATCH($A310,Partidos!$A$4:$A$107,0))&lt;&gt;"Finalizado","",IF(OR(NOT(ISNUMBER($E310)),NOT(ISNUMBER($F310))),"",IF(INDEX(Partidos!$J$4:$J$107,MATCH($A310,Partidos!$A$4:$A$107,0))="Grupos",IF(AND($E310=INDEX(Partidos!$F$4:$F$107,MATCH($A310,Partidos!$A$4:$A$107,0)),$F310=INDEX(Partidos!$G$4:$G$107,MATCH($A310,Partidos!$A$4:$A$107,0))),Puntuacion!$B$4,IF(($E310-$F310)=(INDEX(Partidos!$F$4:$F$107,MATCH($A310,Partidos!$A$4:$A$107,0))-INDEX(Partidos!$G$4:$G$107,MATCH($A310,Partidos!$A$4:$A$107,0))),Puntuacion!$B$5,IF(OR(AND($E310&gt;$F310,INDEX(Partidos!$F$4:$F$107,MATCH($A310,Partidos!$A$4:$A$107,0))&gt;INDEX(Partidos!$G$4:$G$107,MATCH($A310,Partidos!$A$4:$A$107,0))),AND($E310=$F310,INDEX(Partidos!$F$4:$F$107,MATCH($A310,Partidos!$A$4:$A$107,0))=INDEX(Partidos!$G$4:$G$107,MATCH($A310,Partidos!$A$4:$A$107,0))),AND($E310&lt;$F310,INDEX(Partidos!$F$4:$F$107,MATCH($A310,Partidos!$A$4:$A$107,0))&lt;INDEX(Partidos!$G$4:$G$107,MATCH($A310,Partidos!$A$4:$A$107,0)))),Puntuacion!$B$6,0))),IF(AND($E310=INDEX(Partidos!$F$4:$F$107,MATCH($A310,Partidos!$A$4:$A$107,0)),$F310=INDEX(Partidos!$G$4:$G$107,MATCH($A310,Partidos!$A$4:$A$107,0))),Puntuacion!$B$9,IF(($E310-$F310)=(INDEX(Partidos!$F$4:$F$107,MATCH($A310,Partidos!$A$4:$A$107,0))-INDEX(Partidos!$G$4:$G$107,MATCH($A310,Partidos!$A$4:$A$107,0))),Puntuacion!$B$10,IF(AND($H310&lt;&gt;"",$H310=INDEX(Partidos!$K$4:$K$107,MATCH($A310,Partidos!$A$4:$A$107,0))),Puntuacion!$B$11,0)))))),"")</f>
        <v/>
      </c>
      <c r="H310" s="19">
        <f>IFERROR(INDEX(Álvaro!H$4:H$107,MATCH($A310,Álvaro!$A$4:$A$107,0)),"")</f>
        <v/>
      </c>
      <c r="I310" s="19">
        <f>IFERROR(INDEX(Partidos!$J$4:$J$107,MATCH($A310,Partidos!$A$4:$A$107,0)),"")</f>
        <v/>
      </c>
      <c r="J310" s="16">
        <f>IF(AND(INDEX(Partidos!$J$4:$J$107,MATCH($A310,Partidos!$A$4:$A$107,0))&lt;&gt;"Grupos",INDEX(Partidos!$H$4:$H$107,MATCH($A310,Partidos!$A$4:$A$107,0))="Finalizado",$H310&lt;&gt;"",$H310=INDEX(Partidos!$K$4:$K$107,MATCH($A310,Partidos!$A$4:$A$107,0))),1,0)</f>
        <v/>
      </c>
    </row>
    <row r="311" ht="28.8" customHeight="1">
      <c r="A311" s="24" t="n">
        <v>103</v>
      </c>
      <c r="B311" s="19">
        <f>IFERROR(INDEX(Partidos!$D$4:$D$107,MATCH($A311,Partidos!$A$4:$A$107,0)),"")</f>
        <v/>
      </c>
      <c r="C311" s="19">
        <f>IFERROR(INDEX(Partidos!$E$4:$E$107,MATCH($A311,Partidos!$A$4:$A$107,0)),"")</f>
        <v/>
      </c>
      <c r="D311" s="24" t="inlineStr">
        <is>
          <t>Papá</t>
        </is>
      </c>
      <c r="E311" s="19">
        <f>IFERROR(INDEX(Papá!F$4:F$107,MATCH($A311,Papá!$A$4:$A$107,0)),"")</f>
        <v/>
      </c>
      <c r="F311" s="19">
        <f>IFERROR(INDEX(Papá!G$4:G$107,MATCH($A311,Papá!$A$4:$A$107,0)),"")</f>
        <v/>
      </c>
      <c r="G311" s="16">
        <f>IFERROR(IF(INDEX(Partidos!$H$4:$H$107,MATCH($A311,Partidos!$A$4:$A$107,0))&lt;&gt;"Finalizado","",IF(OR(NOT(ISNUMBER($E311)),NOT(ISNUMBER($F311))),"",IF(INDEX(Partidos!$J$4:$J$107,MATCH($A311,Partidos!$A$4:$A$107,0))="Grupos",IF(AND($E311=INDEX(Partidos!$F$4:$F$107,MATCH($A311,Partidos!$A$4:$A$107,0)),$F311=INDEX(Partidos!$G$4:$G$107,MATCH($A311,Partidos!$A$4:$A$107,0))),Puntuacion!$B$4,IF(($E311-$F311)=(INDEX(Partidos!$F$4:$F$107,MATCH($A311,Partidos!$A$4:$A$107,0))-INDEX(Partidos!$G$4:$G$107,MATCH($A311,Partidos!$A$4:$A$107,0))),Puntuacion!$B$5,IF(OR(AND($E311&gt;$F311,INDEX(Partidos!$F$4:$F$107,MATCH($A311,Partidos!$A$4:$A$107,0))&gt;INDEX(Partidos!$G$4:$G$107,MATCH($A311,Partidos!$A$4:$A$107,0))),AND($E311=$F311,INDEX(Partidos!$F$4:$F$107,MATCH($A311,Partidos!$A$4:$A$107,0))=INDEX(Partidos!$G$4:$G$107,MATCH($A311,Partidos!$A$4:$A$107,0))),AND($E311&lt;$F311,INDEX(Partidos!$F$4:$F$107,MATCH($A311,Partidos!$A$4:$A$107,0))&lt;INDEX(Partidos!$G$4:$G$107,MATCH($A311,Partidos!$A$4:$A$107,0)))),Puntuacion!$B$6,0))),IF(AND($E311=INDEX(Partidos!$F$4:$F$107,MATCH($A311,Partidos!$A$4:$A$107,0)),$F311=INDEX(Partidos!$G$4:$G$107,MATCH($A311,Partidos!$A$4:$A$107,0))),Puntuacion!$B$9,IF(($E311-$F311)=(INDEX(Partidos!$F$4:$F$107,MATCH($A311,Partidos!$A$4:$A$107,0))-INDEX(Partidos!$G$4:$G$107,MATCH($A311,Partidos!$A$4:$A$107,0))),Puntuacion!$B$10,IF(AND($H311&lt;&gt;"",$H311=INDEX(Partidos!$K$4:$K$107,MATCH($A311,Partidos!$A$4:$A$107,0))),Puntuacion!$B$11,0)))))),"")</f>
        <v/>
      </c>
      <c r="H311" s="19">
        <f>IFERROR(INDEX(Papá!H$4:H$107,MATCH($A311,Papá!$A$4:$A$107,0)),"")</f>
        <v/>
      </c>
      <c r="I311" s="19">
        <f>IFERROR(INDEX(Partidos!$J$4:$J$107,MATCH($A311,Partidos!$A$4:$A$107,0)),"")</f>
        <v/>
      </c>
      <c r="J311" s="16">
        <f>IF(AND(INDEX(Partidos!$J$4:$J$107,MATCH($A311,Partidos!$A$4:$A$107,0))&lt;&gt;"Grupos",INDEX(Partidos!$H$4:$H$107,MATCH($A311,Partidos!$A$4:$A$107,0))="Finalizado",$H311&lt;&gt;"",$H311=INDEX(Partidos!$K$4:$K$107,MATCH($A311,Partidos!$A$4:$A$107,0))),1,0)</f>
        <v/>
      </c>
    </row>
    <row r="312" ht="28.8" customHeight="1">
      <c r="A312" s="26" t="n">
        <v>103</v>
      </c>
      <c r="B312" s="19">
        <f>IFERROR(INDEX(Partidos!$D$4:$D$107,MATCH($A312,Partidos!$A$4:$A$107,0)),"")</f>
        <v/>
      </c>
      <c r="C312" s="19">
        <f>IFERROR(INDEX(Partidos!$E$4:$E$107,MATCH($A312,Partidos!$A$4:$A$107,0)),"")</f>
        <v/>
      </c>
      <c r="D312" s="26" t="inlineStr">
        <is>
          <t>Diego</t>
        </is>
      </c>
      <c r="E312" s="19">
        <f>IFERROR(INDEX(Diego!F$4:F$107,MATCH($A312,Diego!$A$4:$A$107,0)),"")</f>
        <v/>
      </c>
      <c r="F312" s="19">
        <f>IFERROR(INDEX(Diego!G$4:G$107,MATCH($A312,Diego!$A$4:$A$107,0)),"")</f>
        <v/>
      </c>
      <c r="G312" s="16">
        <f>IFERROR(IF(INDEX(Partidos!$H$4:$H$107,MATCH($A312,Partidos!$A$4:$A$107,0))&lt;&gt;"Finalizado","",IF(OR(NOT(ISNUMBER($E312)),NOT(ISNUMBER($F312))),"",IF(INDEX(Partidos!$J$4:$J$107,MATCH($A312,Partidos!$A$4:$A$107,0))="Grupos",IF(AND($E312=INDEX(Partidos!$F$4:$F$107,MATCH($A312,Partidos!$A$4:$A$107,0)),$F312=INDEX(Partidos!$G$4:$G$107,MATCH($A312,Partidos!$A$4:$A$107,0))),Puntuacion!$B$4,IF(($E312-$F312)=(INDEX(Partidos!$F$4:$F$107,MATCH($A312,Partidos!$A$4:$A$107,0))-INDEX(Partidos!$G$4:$G$107,MATCH($A312,Partidos!$A$4:$A$107,0))),Puntuacion!$B$5,IF(OR(AND($E312&gt;$F312,INDEX(Partidos!$F$4:$F$107,MATCH($A312,Partidos!$A$4:$A$107,0))&gt;INDEX(Partidos!$G$4:$G$107,MATCH($A312,Partidos!$A$4:$A$107,0))),AND($E312=$F312,INDEX(Partidos!$F$4:$F$107,MATCH($A312,Partidos!$A$4:$A$107,0))=INDEX(Partidos!$G$4:$G$107,MATCH($A312,Partidos!$A$4:$A$107,0))),AND($E312&lt;$F312,INDEX(Partidos!$F$4:$F$107,MATCH($A312,Partidos!$A$4:$A$107,0))&lt;INDEX(Partidos!$G$4:$G$107,MATCH($A312,Partidos!$A$4:$A$107,0)))),Puntuacion!$B$6,0))),IF(AND($E312=INDEX(Partidos!$F$4:$F$107,MATCH($A312,Partidos!$A$4:$A$107,0)),$F312=INDEX(Partidos!$G$4:$G$107,MATCH($A312,Partidos!$A$4:$A$107,0))),Puntuacion!$B$9,IF(($E312-$F312)=(INDEX(Partidos!$F$4:$F$107,MATCH($A312,Partidos!$A$4:$A$107,0))-INDEX(Partidos!$G$4:$G$107,MATCH($A312,Partidos!$A$4:$A$107,0))),Puntuacion!$B$10,IF(AND($H312&lt;&gt;"",$H312=INDEX(Partidos!$K$4:$K$107,MATCH($A312,Partidos!$A$4:$A$107,0))),Puntuacion!$B$11,0)))))),"")</f>
        <v/>
      </c>
      <c r="H312" s="19">
        <f>IFERROR(INDEX(Diego!H$4:H$107,MATCH($A312,Diego!$A$4:$A$107,0)),"")</f>
        <v/>
      </c>
      <c r="I312" s="19">
        <f>IFERROR(INDEX(Partidos!$J$4:$J$107,MATCH($A312,Partidos!$A$4:$A$107,0)),"")</f>
        <v/>
      </c>
      <c r="J312" s="16">
        <f>IF(AND(INDEX(Partidos!$J$4:$J$107,MATCH($A312,Partidos!$A$4:$A$107,0))&lt;&gt;"Grupos",INDEX(Partidos!$H$4:$H$107,MATCH($A312,Partidos!$A$4:$A$107,0))="Finalizado",$H312&lt;&gt;"",$H312=INDEX(Partidos!$K$4:$K$107,MATCH($A312,Partidos!$A$4:$A$107,0))),1,0)</f>
        <v/>
      </c>
    </row>
    <row r="313">
      <c r="A313" s="24" t="n">
        <v>104</v>
      </c>
      <c r="B313" s="19">
        <f>IFERROR(INDEX(Partidos!$D$4:$D$107,MATCH($A313,Partidos!$A$4:$A$107,0)),"")</f>
        <v/>
      </c>
      <c r="C313" s="19">
        <f>IFERROR(INDEX(Partidos!$E$4:$E$107,MATCH($A313,Partidos!$A$4:$A$107,0)),"")</f>
        <v/>
      </c>
      <c r="D313" s="24" t="inlineStr">
        <is>
          <t>Álvaro</t>
        </is>
      </c>
      <c r="E313" s="19">
        <f>IFERROR(INDEX(Álvaro!F$4:F$107,MATCH($A313,Álvaro!$A$4:$A$107,0)),"")</f>
        <v/>
      </c>
      <c r="F313" s="19">
        <f>IFERROR(INDEX(Álvaro!G$4:G$107,MATCH($A313,Álvaro!$A$4:$A$107,0)),"")</f>
        <v/>
      </c>
      <c r="G313" s="16">
        <f>IFERROR(IF(INDEX(Partidos!$H$4:$H$107,MATCH($A313,Partidos!$A$4:$A$107,0))&lt;&gt;"Finalizado","",IF(OR(NOT(ISNUMBER($E313)),NOT(ISNUMBER($F313))),"",IF(INDEX(Partidos!$J$4:$J$107,MATCH($A313,Partidos!$A$4:$A$107,0))="Grupos",IF(AND($E313=INDEX(Partidos!$F$4:$F$107,MATCH($A313,Partidos!$A$4:$A$107,0)),$F313=INDEX(Partidos!$G$4:$G$107,MATCH($A313,Partidos!$A$4:$A$107,0))),Puntuacion!$B$4,IF(($E313-$F313)=(INDEX(Partidos!$F$4:$F$107,MATCH($A313,Partidos!$A$4:$A$107,0))-INDEX(Partidos!$G$4:$G$107,MATCH($A313,Partidos!$A$4:$A$107,0))),Puntuacion!$B$5,IF(OR(AND($E313&gt;$F313,INDEX(Partidos!$F$4:$F$107,MATCH($A313,Partidos!$A$4:$A$107,0))&gt;INDEX(Partidos!$G$4:$G$107,MATCH($A313,Partidos!$A$4:$A$107,0))),AND($E313=$F313,INDEX(Partidos!$F$4:$F$107,MATCH($A313,Partidos!$A$4:$A$107,0))=INDEX(Partidos!$G$4:$G$107,MATCH($A313,Partidos!$A$4:$A$107,0))),AND($E313&lt;$F313,INDEX(Partidos!$F$4:$F$107,MATCH($A313,Partidos!$A$4:$A$107,0))&lt;INDEX(Partidos!$G$4:$G$107,MATCH($A313,Partidos!$A$4:$A$107,0)))),Puntuacion!$B$6,0))),IF(AND($E313=INDEX(Partidos!$F$4:$F$107,MATCH($A313,Partidos!$A$4:$A$107,0)),$F313=INDEX(Partidos!$G$4:$G$107,MATCH($A313,Partidos!$A$4:$A$107,0))),Puntuacion!$B$9,IF(($E313-$F313)=(INDEX(Partidos!$F$4:$F$107,MATCH($A313,Partidos!$A$4:$A$107,0))-INDEX(Partidos!$G$4:$G$107,MATCH($A313,Partidos!$A$4:$A$107,0))),Puntuacion!$B$10,IF(AND($H313&lt;&gt;"",$H313=INDEX(Partidos!$K$4:$K$107,MATCH($A313,Partidos!$A$4:$A$107,0))),Puntuacion!$B$11,0)))))),"")</f>
        <v/>
      </c>
      <c r="H313" s="19">
        <f>IFERROR(INDEX(Álvaro!H$4:H$107,MATCH($A313,Álvaro!$A$4:$A$107,0)),"")</f>
        <v/>
      </c>
      <c r="I313" s="19">
        <f>IFERROR(INDEX(Partidos!$J$4:$J$107,MATCH($A313,Partidos!$A$4:$A$107,0)),"")</f>
        <v/>
      </c>
      <c r="J313" s="16">
        <f>IF(AND(INDEX(Partidos!$J$4:$J$107,MATCH($A313,Partidos!$A$4:$A$107,0))&lt;&gt;"Grupos",INDEX(Partidos!$H$4:$H$107,MATCH($A313,Partidos!$A$4:$A$107,0))="Finalizado",$H313&lt;&gt;"",$H313=INDEX(Partidos!$K$4:$K$107,MATCH($A313,Partidos!$A$4:$A$107,0))),1,0)</f>
        <v/>
      </c>
    </row>
    <row r="314">
      <c r="A314" s="26" t="n">
        <v>104</v>
      </c>
      <c r="B314" s="19">
        <f>IFERROR(INDEX(Partidos!$D$4:$D$107,MATCH($A314,Partidos!$A$4:$A$107,0)),"")</f>
        <v/>
      </c>
      <c r="C314" s="19">
        <f>IFERROR(INDEX(Partidos!$E$4:$E$107,MATCH($A314,Partidos!$A$4:$A$107,0)),"")</f>
        <v/>
      </c>
      <c r="D314" s="26" t="inlineStr">
        <is>
          <t>Papá</t>
        </is>
      </c>
      <c r="E314" s="19">
        <f>IFERROR(INDEX(Papá!F$4:F$107,MATCH($A314,Papá!$A$4:$A$107,0)),"")</f>
        <v/>
      </c>
      <c r="F314" s="19">
        <f>IFERROR(INDEX(Papá!G$4:G$107,MATCH($A314,Papá!$A$4:$A$107,0)),"")</f>
        <v/>
      </c>
      <c r="G314" s="16">
        <f>IFERROR(IF(INDEX(Partidos!$H$4:$H$107,MATCH($A314,Partidos!$A$4:$A$107,0))&lt;&gt;"Finalizado","",IF(OR(NOT(ISNUMBER($E314)),NOT(ISNUMBER($F314))),"",IF(INDEX(Partidos!$J$4:$J$107,MATCH($A314,Partidos!$A$4:$A$107,0))="Grupos",IF(AND($E314=INDEX(Partidos!$F$4:$F$107,MATCH($A314,Partidos!$A$4:$A$107,0)),$F314=INDEX(Partidos!$G$4:$G$107,MATCH($A314,Partidos!$A$4:$A$107,0))),Puntuacion!$B$4,IF(($E314-$F314)=(INDEX(Partidos!$F$4:$F$107,MATCH($A314,Partidos!$A$4:$A$107,0))-INDEX(Partidos!$G$4:$G$107,MATCH($A314,Partidos!$A$4:$A$107,0))),Puntuacion!$B$5,IF(OR(AND($E314&gt;$F314,INDEX(Partidos!$F$4:$F$107,MATCH($A314,Partidos!$A$4:$A$107,0))&gt;INDEX(Partidos!$G$4:$G$107,MATCH($A314,Partidos!$A$4:$A$107,0))),AND($E314=$F314,INDEX(Partidos!$F$4:$F$107,MATCH($A314,Partidos!$A$4:$A$107,0))=INDEX(Partidos!$G$4:$G$107,MATCH($A314,Partidos!$A$4:$A$107,0))),AND($E314&lt;$F314,INDEX(Partidos!$F$4:$F$107,MATCH($A314,Partidos!$A$4:$A$107,0))&lt;INDEX(Partidos!$G$4:$G$107,MATCH($A314,Partidos!$A$4:$A$107,0)))),Puntuacion!$B$6,0))),IF(AND($E314=INDEX(Partidos!$F$4:$F$107,MATCH($A314,Partidos!$A$4:$A$107,0)),$F314=INDEX(Partidos!$G$4:$G$107,MATCH($A314,Partidos!$A$4:$A$107,0))),Puntuacion!$B$9,IF(($E314-$F314)=(INDEX(Partidos!$F$4:$F$107,MATCH($A314,Partidos!$A$4:$A$107,0))-INDEX(Partidos!$G$4:$G$107,MATCH($A314,Partidos!$A$4:$A$107,0))),Puntuacion!$B$10,IF(AND($H314&lt;&gt;"",$H314=INDEX(Partidos!$K$4:$K$107,MATCH($A314,Partidos!$A$4:$A$107,0))),Puntuacion!$B$11,0)))))),"")</f>
        <v/>
      </c>
      <c r="H314" s="19">
        <f>IFERROR(INDEX(Papá!H$4:H$107,MATCH($A314,Papá!$A$4:$A$107,0)),"")</f>
        <v/>
      </c>
      <c r="I314" s="19">
        <f>IFERROR(INDEX(Partidos!$J$4:$J$107,MATCH($A314,Partidos!$A$4:$A$107,0)),"")</f>
        <v/>
      </c>
      <c r="J314" s="16">
        <f>IF(AND(INDEX(Partidos!$J$4:$J$107,MATCH($A314,Partidos!$A$4:$A$107,0))&lt;&gt;"Grupos",INDEX(Partidos!$H$4:$H$107,MATCH($A314,Partidos!$A$4:$A$107,0))="Finalizado",$H314&lt;&gt;"",$H314=INDEX(Partidos!$K$4:$K$107,MATCH($A314,Partidos!$A$4:$A$107,0))),1,0)</f>
        <v/>
      </c>
    </row>
    <row r="315">
      <c r="A315" s="24" t="n">
        <v>104</v>
      </c>
      <c r="B315" s="19">
        <f>IFERROR(INDEX(Partidos!$D$4:$D$107,MATCH($A315,Partidos!$A$4:$A$107,0)),"")</f>
        <v/>
      </c>
      <c r="C315" s="19">
        <f>IFERROR(INDEX(Partidos!$E$4:$E$107,MATCH($A315,Partidos!$A$4:$A$107,0)),"")</f>
        <v/>
      </c>
      <c r="D315" s="24" t="inlineStr">
        <is>
          <t>Diego</t>
        </is>
      </c>
      <c r="E315" s="19">
        <f>IFERROR(INDEX(Diego!F$4:F$107,MATCH($A315,Diego!$A$4:$A$107,0)),"")</f>
        <v/>
      </c>
      <c r="F315" s="19">
        <f>IFERROR(INDEX(Diego!G$4:G$107,MATCH($A315,Diego!$A$4:$A$107,0)),"")</f>
        <v/>
      </c>
      <c r="G315" s="16">
        <f>IFERROR(IF(INDEX(Partidos!$H$4:$H$107,MATCH($A315,Partidos!$A$4:$A$107,0))&lt;&gt;"Finalizado","",IF(OR(NOT(ISNUMBER($E315)),NOT(ISNUMBER($F315))),"",IF(INDEX(Partidos!$J$4:$J$107,MATCH($A315,Partidos!$A$4:$A$107,0))="Grupos",IF(AND($E315=INDEX(Partidos!$F$4:$F$107,MATCH($A315,Partidos!$A$4:$A$107,0)),$F315=INDEX(Partidos!$G$4:$G$107,MATCH($A315,Partidos!$A$4:$A$107,0))),Puntuacion!$B$4,IF(($E315-$F315)=(INDEX(Partidos!$F$4:$F$107,MATCH($A315,Partidos!$A$4:$A$107,0))-INDEX(Partidos!$G$4:$G$107,MATCH($A315,Partidos!$A$4:$A$107,0))),Puntuacion!$B$5,IF(OR(AND($E315&gt;$F315,INDEX(Partidos!$F$4:$F$107,MATCH($A315,Partidos!$A$4:$A$107,0))&gt;INDEX(Partidos!$G$4:$G$107,MATCH($A315,Partidos!$A$4:$A$107,0))),AND($E315=$F315,INDEX(Partidos!$F$4:$F$107,MATCH($A315,Partidos!$A$4:$A$107,0))=INDEX(Partidos!$G$4:$G$107,MATCH($A315,Partidos!$A$4:$A$107,0))),AND($E315&lt;$F315,INDEX(Partidos!$F$4:$F$107,MATCH($A315,Partidos!$A$4:$A$107,0))&lt;INDEX(Partidos!$G$4:$G$107,MATCH($A315,Partidos!$A$4:$A$107,0)))),Puntuacion!$B$6,0))),IF(AND($E315=INDEX(Partidos!$F$4:$F$107,MATCH($A315,Partidos!$A$4:$A$107,0)),$F315=INDEX(Partidos!$G$4:$G$107,MATCH($A315,Partidos!$A$4:$A$107,0))),Puntuacion!$B$9,IF(($E315-$F315)=(INDEX(Partidos!$F$4:$F$107,MATCH($A315,Partidos!$A$4:$A$107,0))-INDEX(Partidos!$G$4:$G$107,MATCH($A315,Partidos!$A$4:$A$107,0))),Puntuacion!$B$10,IF(AND($H315&lt;&gt;"",$H315=INDEX(Partidos!$K$4:$K$107,MATCH($A315,Partidos!$A$4:$A$107,0))),Puntuacion!$B$11,0)))))),"")</f>
        <v/>
      </c>
      <c r="H315" s="19">
        <f>IFERROR(INDEX(Diego!H$4:H$107,MATCH($A315,Diego!$A$4:$A$107,0)),"")</f>
        <v/>
      </c>
      <c r="I315" s="19">
        <f>IFERROR(INDEX(Partidos!$J$4:$J$107,MATCH($A315,Partidos!$A$4:$A$107,0)),"")</f>
        <v/>
      </c>
      <c r="J315" s="16">
        <f>IF(AND(INDEX(Partidos!$J$4:$J$107,MATCH($A315,Partidos!$A$4:$A$107,0))&lt;&gt;"Grupos",INDEX(Partidos!$H$4:$H$107,MATCH($A315,Partidos!$A$4:$A$107,0))="Finalizado",$H315&lt;&gt;"",$H315=INDEX(Partidos!$K$4:$K$107,MATCH($A315,Partidos!$A$4:$A$107,0))),1,0)</f>
        <v/>
      </c>
    </row>
  </sheetData>
  <autoFilter ref="A3:H315"/>
  <conditionalFormatting sqref="G4:G315">
    <cfRule type="cellIs" priority="1" operator="equal" dxfId="5">
      <formula>10</formula>
    </cfRule>
    <cfRule type="cellIs" priority="2" operator="equal" dxfId="5">
      <formula>5</formula>
    </cfRule>
    <cfRule type="cellIs" priority="3" operator="equal" dxfId="1">
      <formula>6</formula>
    </cfRule>
    <cfRule type="cellIs" priority="4" operator="equal" dxfId="1">
      <formula>3</formula>
    </cfRule>
    <cfRule type="cellIs" priority="5" operator="equal" dxfId="1">
      <formula>4</formula>
    </cfRule>
    <cfRule type="cellIs" priority="6" operator="equal" dxfId="1">
      <formula>2</formula>
    </cfRule>
    <cfRule type="cellIs" priority="7" operator="equal" dxfId="0">
      <formula>0</formula>
    </cfRule>
  </conditionalFormatting>
  <pageMargins left="0.75" right="0.75" top="1" bottom="1" header="0.5" footer="0.5"/>
</worksheet>
</file>

<file path=xl/worksheets/sheet6.xml><?xml version="1.0" encoding="utf-8"?>
<worksheet xmlns="http://schemas.openxmlformats.org/spreadsheetml/2006/main">
  <sheetPr>
    <tabColor rgb="FF9E9E9E"/>
    <outlinePr summaryBelow="1" summaryRight="1"/>
    <pageSetUpPr/>
  </sheetPr>
  <dimension ref="A1:A1"/>
  <sheetViews>
    <sheetView showGridLines="0" workbookViewId="0">
      <selection activeCell="A1" sqref="A1"/>
    </sheetView>
  </sheetViews>
  <sheetFormatPr baseColWidth="8" defaultRowHeight="14.4"/>
  <sheetData>
    <row r="1" ht="18" customHeight="1">
      <c r="A1" s="29" t="inlineStr">
        <is>
          <t>Helpers &gt;&gt;</t>
        </is>
      </c>
    </row>
  </sheetData>
  <pageMargins left="0.75" right="0.75" top="1" bottom="1" header="0.5" footer="0.5"/>
</worksheet>
</file>

<file path=xl/worksheets/sheet7.xml><?xml version="1.0" encoding="utf-8"?>
<worksheet xmlns="http://schemas.openxmlformats.org/spreadsheetml/2006/main">
  <sheetPr>
    <tabColor rgb="FF9E9E9E"/>
    <outlinePr summaryBelow="1" summaryRight="1"/>
    <pageSetUpPr/>
  </sheetPr>
  <dimension ref="A1:H118"/>
  <sheetViews>
    <sheetView showGridLines="0" workbookViewId="0">
      <pane ySplit="3" topLeftCell="A96" activePane="bottomLeft" state="frozen"/>
      <selection pane="bottomLeft" activeCell="B118" sqref="B118"/>
    </sheetView>
  </sheetViews>
  <sheetFormatPr baseColWidth="8" defaultRowHeight="14.4"/>
  <cols>
    <col width="30" customWidth="1" min="1" max="1"/>
    <col width="11" customWidth="1" min="2" max="2"/>
    <col width="18" customWidth="1" min="3" max="3"/>
    <col width="22" customWidth="1" min="4" max="5"/>
    <col width="12" customWidth="1" min="6" max="7"/>
    <col width="14" customWidth="1" min="8" max="8"/>
  </cols>
  <sheetData>
    <row r="1" ht="43.95" customHeight="1">
      <c r="A1" s="2" t="inlineStr">
        <is>
          <t>MIS PRONÓSTICOS — ÁLVARO</t>
        </is>
      </c>
      <c r="B1" s="1" t="n"/>
      <c r="C1" s="1" t="n"/>
      <c r="D1" s="1" t="n"/>
      <c r="E1" s="1" t="n"/>
      <c r="F1" s="1" t="n"/>
      <c r="G1" s="1" t="n"/>
      <c r="H1" s="1" t="n"/>
    </row>
    <row r="2" ht="18" customHeight="1">
      <c r="A2" s="3" t="inlineStr">
        <is>
          <t>Rellena goles en todos los partidos y Clasificado solo en eliminatorias; abajo van tus apuestas especiales.</t>
        </is>
      </c>
      <c r="B2" s="4" t="n"/>
      <c r="C2" s="4" t="n"/>
      <c r="D2" s="4" t="n"/>
      <c r="E2" s="4" t="n"/>
      <c r="F2" s="4" t="n"/>
      <c r="G2" s="4" t="n"/>
      <c r="H2" s="4" t="n"/>
    </row>
    <row r="3" ht="28.8" customHeight="1">
      <c r="A3" s="14" t="inlineStr">
        <is>
          <t>Partido</t>
        </is>
      </c>
      <c r="B3" s="14" t="inlineStr">
        <is>
          <t>Fecha</t>
        </is>
      </c>
      <c r="C3" s="14" t="inlineStr">
        <is>
          <t>Fase</t>
        </is>
      </c>
      <c r="D3" s="14" t="inlineStr">
        <is>
          <t>Equipo local</t>
        </is>
      </c>
      <c r="E3" s="14" t="inlineStr">
        <is>
          <t>Equipo visitante</t>
        </is>
      </c>
      <c r="F3" s="14" t="inlineStr">
        <is>
          <t>Mis goles local</t>
        </is>
      </c>
      <c r="G3" s="14" t="inlineStr">
        <is>
          <t>Mis goles visit.</t>
        </is>
      </c>
      <c r="H3" s="14" t="inlineStr">
        <is>
          <t>Clasificado</t>
        </is>
      </c>
    </row>
    <row r="4">
      <c r="A4" s="26" t="n">
        <v>1</v>
      </c>
      <c r="B4" s="26" t="inlineStr">
        <is>
          <t>11/06/2026</t>
        </is>
      </c>
      <c r="C4" s="19" t="inlineStr">
        <is>
          <t>Grupos</t>
        </is>
      </c>
      <c r="D4" s="19">
        <f>IFERROR(INDEX(Partidos!$D$4:$D$107,MATCH($A4,Partidos!$A$4:$A$107,0)),"")</f>
        <v/>
      </c>
      <c r="E4" s="19">
        <f>IFERROR(INDEX(Partidos!$E$4:$E$107,MATCH($A4,Partidos!$A$4:$A$107,0)),"")</f>
        <v/>
      </c>
      <c r="F4" s="27" t="n">
        <v>1</v>
      </c>
      <c r="G4" s="27" t="n">
        <v>0</v>
      </c>
      <c r="H4" s="28" t="inlineStr">
        <is>
          <t>-</t>
        </is>
      </c>
    </row>
    <row r="5">
      <c r="A5" s="24" t="n">
        <v>2</v>
      </c>
      <c r="B5" s="24" t="inlineStr">
        <is>
          <t>11/06/2026</t>
        </is>
      </c>
      <c r="C5" s="19" t="inlineStr">
        <is>
          <t>Grupos</t>
        </is>
      </c>
      <c r="D5" s="19">
        <f>IFERROR(INDEX(Partidos!$D$4:$D$107,MATCH($A5,Partidos!$A$4:$A$107,0)),"")</f>
        <v/>
      </c>
      <c r="E5" s="19">
        <f>IFERROR(INDEX(Partidos!$E$4:$E$107,MATCH($A5,Partidos!$A$4:$A$107,0)),"")</f>
        <v/>
      </c>
      <c r="F5" s="27" t="n">
        <v>1</v>
      </c>
      <c r="G5" s="27" t="n">
        <v>1</v>
      </c>
      <c r="H5" s="28" t="inlineStr">
        <is>
          <t>-</t>
        </is>
      </c>
    </row>
    <row r="6">
      <c r="A6" s="26" t="n">
        <v>3</v>
      </c>
      <c r="B6" s="26" t="inlineStr">
        <is>
          <t>12/06/2026</t>
        </is>
      </c>
      <c r="C6" s="19" t="inlineStr">
        <is>
          <t>Grupos</t>
        </is>
      </c>
      <c r="D6" s="19">
        <f>IFERROR(INDEX(Partidos!$D$4:$D$107,MATCH($A6,Partidos!$A$4:$A$107,0)),"")</f>
        <v/>
      </c>
      <c r="E6" s="19">
        <f>IFERROR(INDEX(Partidos!$E$4:$E$107,MATCH($A6,Partidos!$A$4:$A$107,0)),"")</f>
        <v/>
      </c>
      <c r="F6" s="27" t="n">
        <v>1</v>
      </c>
      <c r="G6" s="27" t="n">
        <v>0</v>
      </c>
      <c r="H6" s="28" t="inlineStr">
        <is>
          <t>-</t>
        </is>
      </c>
    </row>
    <row r="7">
      <c r="A7" s="24" t="n">
        <v>4</v>
      </c>
      <c r="B7" s="24" t="inlineStr">
        <is>
          <t>12/06/2026</t>
        </is>
      </c>
      <c r="C7" s="19" t="inlineStr">
        <is>
          <t>Grupos</t>
        </is>
      </c>
      <c r="D7" s="19">
        <f>IFERROR(INDEX(Partidos!$D$4:$D$107,MATCH($A7,Partidos!$A$4:$A$107,0)),"")</f>
        <v/>
      </c>
      <c r="E7" s="19">
        <f>IFERROR(INDEX(Partidos!$E$4:$E$107,MATCH($A7,Partidos!$A$4:$A$107,0)),"")</f>
        <v/>
      </c>
      <c r="F7" s="27" t="n">
        <v>1</v>
      </c>
      <c r="G7" s="27" t="n">
        <v>1</v>
      </c>
      <c r="H7" s="28" t="inlineStr">
        <is>
          <t>-</t>
        </is>
      </c>
    </row>
    <row r="8">
      <c r="A8" s="26" t="n">
        <v>5</v>
      </c>
      <c r="B8" s="26" t="inlineStr">
        <is>
          <t>13/06/2026</t>
        </is>
      </c>
      <c r="C8" s="19" t="inlineStr">
        <is>
          <t>Grupos</t>
        </is>
      </c>
      <c r="D8" s="19">
        <f>IFERROR(INDEX(Partidos!$D$4:$D$107,MATCH($A8,Partidos!$A$4:$A$107,0)),"")</f>
        <v/>
      </c>
      <c r="E8" s="19">
        <f>IFERROR(INDEX(Partidos!$E$4:$E$107,MATCH($A8,Partidos!$A$4:$A$107,0)),"")</f>
        <v/>
      </c>
      <c r="F8" s="27" t="n">
        <v>0</v>
      </c>
      <c r="G8" s="27" t="n">
        <v>2</v>
      </c>
      <c r="H8" s="28" t="inlineStr">
        <is>
          <t>-</t>
        </is>
      </c>
    </row>
    <row r="9">
      <c r="A9" s="24" t="n">
        <v>6</v>
      </c>
      <c r="B9" s="24" t="inlineStr">
        <is>
          <t>13/06/2026</t>
        </is>
      </c>
      <c r="C9" s="19" t="inlineStr">
        <is>
          <t>Grupos</t>
        </is>
      </c>
      <c r="D9" s="19">
        <f>IFERROR(INDEX(Partidos!$D$4:$D$107,MATCH($A9,Partidos!$A$4:$A$107,0)),"")</f>
        <v/>
      </c>
      <c r="E9" s="19">
        <f>IFERROR(INDEX(Partidos!$E$4:$E$107,MATCH($A9,Partidos!$A$4:$A$107,0)),"")</f>
        <v/>
      </c>
      <c r="F9" s="27" t="n">
        <v>1</v>
      </c>
      <c r="G9" s="27" t="n">
        <v>1</v>
      </c>
      <c r="H9" s="28" t="inlineStr">
        <is>
          <t>-</t>
        </is>
      </c>
    </row>
    <row r="10">
      <c r="A10" s="26" t="n">
        <v>7</v>
      </c>
      <c r="B10" s="26" t="inlineStr">
        <is>
          <t>13/06/2026</t>
        </is>
      </c>
      <c r="C10" s="19" t="inlineStr">
        <is>
          <t>Grupos</t>
        </is>
      </c>
      <c r="D10" s="19">
        <f>IFERROR(INDEX(Partidos!$D$4:$D$107,MATCH($A10,Partidos!$A$4:$A$107,0)),"")</f>
        <v/>
      </c>
      <c r="E10" s="19">
        <f>IFERROR(INDEX(Partidos!$E$4:$E$107,MATCH($A10,Partidos!$A$4:$A$107,0)),"")</f>
        <v/>
      </c>
      <c r="F10" s="27" t="n">
        <v>0</v>
      </c>
      <c r="G10" s="27" t="n">
        <v>2</v>
      </c>
      <c r="H10" s="28" t="inlineStr">
        <is>
          <t>-</t>
        </is>
      </c>
    </row>
    <row r="11">
      <c r="A11" s="24" t="n">
        <v>8</v>
      </c>
      <c r="B11" s="24" t="inlineStr">
        <is>
          <t>13/06/2026</t>
        </is>
      </c>
      <c r="C11" s="19" t="inlineStr">
        <is>
          <t>Grupos</t>
        </is>
      </c>
      <c r="D11" s="19">
        <f>IFERROR(INDEX(Partidos!$D$4:$D$107,MATCH($A11,Partidos!$A$4:$A$107,0)),"")</f>
        <v/>
      </c>
      <c r="E11" s="19">
        <f>IFERROR(INDEX(Partidos!$E$4:$E$107,MATCH($A11,Partidos!$A$4:$A$107,0)),"")</f>
        <v/>
      </c>
      <c r="F11" s="27" t="n">
        <v>0</v>
      </c>
      <c r="G11" s="27" t="n">
        <v>2</v>
      </c>
      <c r="H11" s="28" t="inlineStr">
        <is>
          <t>-</t>
        </is>
      </c>
    </row>
    <row r="12">
      <c r="A12" s="26" t="n">
        <v>9</v>
      </c>
      <c r="B12" s="26" t="inlineStr">
        <is>
          <t>14/06/2026</t>
        </is>
      </c>
      <c r="C12" s="19" t="inlineStr">
        <is>
          <t>Grupos</t>
        </is>
      </c>
      <c r="D12" s="19">
        <f>IFERROR(INDEX(Partidos!$D$4:$D$107,MATCH($A12,Partidos!$A$4:$A$107,0)),"")</f>
        <v/>
      </c>
      <c r="E12" s="19">
        <f>IFERROR(INDEX(Partidos!$E$4:$E$107,MATCH($A12,Partidos!$A$4:$A$107,0)),"")</f>
        <v/>
      </c>
      <c r="F12" s="27" t="n">
        <v>4</v>
      </c>
      <c r="G12" s="27" t="n">
        <v>0</v>
      </c>
      <c r="H12" s="28" t="inlineStr">
        <is>
          <t>-</t>
        </is>
      </c>
    </row>
    <row r="13">
      <c r="A13" s="24" t="n">
        <v>10</v>
      </c>
      <c r="B13" s="24" t="inlineStr">
        <is>
          <t>14/06/2026</t>
        </is>
      </c>
      <c r="C13" s="19" t="inlineStr">
        <is>
          <t>Grupos</t>
        </is>
      </c>
      <c r="D13" s="19">
        <f>IFERROR(INDEX(Partidos!$D$4:$D$107,MATCH($A13,Partidos!$A$4:$A$107,0)),"")</f>
        <v/>
      </c>
      <c r="E13" s="19">
        <f>IFERROR(INDEX(Partidos!$E$4:$E$107,MATCH($A13,Partidos!$A$4:$A$107,0)),"")</f>
        <v/>
      </c>
      <c r="F13" s="27" t="n">
        <v>1</v>
      </c>
      <c r="G13" s="27" t="n">
        <v>1</v>
      </c>
      <c r="H13" s="28" t="inlineStr">
        <is>
          <t>-</t>
        </is>
      </c>
    </row>
    <row r="14">
      <c r="A14" s="26" t="n">
        <v>11</v>
      </c>
      <c r="B14" s="26" t="inlineStr">
        <is>
          <t>14/06/2026</t>
        </is>
      </c>
      <c r="C14" s="19" t="inlineStr">
        <is>
          <t>Grupos</t>
        </is>
      </c>
      <c r="D14" s="19">
        <f>IFERROR(INDEX(Partidos!$D$4:$D$107,MATCH($A14,Partidos!$A$4:$A$107,0)),"")</f>
        <v/>
      </c>
      <c r="E14" s="19">
        <f>IFERROR(INDEX(Partidos!$E$4:$E$107,MATCH($A14,Partidos!$A$4:$A$107,0)),"")</f>
        <v/>
      </c>
      <c r="F14" s="27" t="n">
        <v>1</v>
      </c>
      <c r="G14" s="27" t="n">
        <v>1</v>
      </c>
      <c r="H14" s="28" t="inlineStr">
        <is>
          <t>-</t>
        </is>
      </c>
    </row>
    <row r="15">
      <c r="A15" s="24" t="n">
        <v>12</v>
      </c>
      <c r="B15" s="24" t="inlineStr">
        <is>
          <t>14/06/2026</t>
        </is>
      </c>
      <c r="C15" s="19" t="inlineStr">
        <is>
          <t>Grupos</t>
        </is>
      </c>
      <c r="D15" s="19">
        <f>IFERROR(INDEX(Partidos!$D$4:$D$107,MATCH($A15,Partidos!$A$4:$A$107,0)),"")</f>
        <v/>
      </c>
      <c r="E15" s="19">
        <f>IFERROR(INDEX(Partidos!$E$4:$E$107,MATCH($A15,Partidos!$A$4:$A$107,0)),"")</f>
        <v/>
      </c>
      <c r="F15" s="27" t="n">
        <v>1</v>
      </c>
      <c r="G15" s="27" t="n">
        <v>1</v>
      </c>
      <c r="H15" s="28" t="inlineStr">
        <is>
          <t>-</t>
        </is>
      </c>
    </row>
    <row r="16">
      <c r="A16" s="26" t="n">
        <v>13</v>
      </c>
      <c r="B16" s="26" t="inlineStr">
        <is>
          <t>15/06/2026</t>
        </is>
      </c>
      <c r="C16" s="19" t="inlineStr">
        <is>
          <t>Grupos</t>
        </is>
      </c>
      <c r="D16" s="19">
        <f>IFERROR(INDEX(Partidos!$D$4:$D$107,MATCH($A16,Partidos!$A$4:$A$107,0)),"")</f>
        <v/>
      </c>
      <c r="E16" s="19">
        <f>IFERROR(INDEX(Partidos!$E$4:$E$107,MATCH($A16,Partidos!$A$4:$A$107,0)),"")</f>
        <v/>
      </c>
      <c r="F16" s="27" t="n">
        <v>3</v>
      </c>
      <c r="G16" s="27" t="n">
        <v>0</v>
      </c>
      <c r="H16" s="28" t="inlineStr">
        <is>
          <t>-</t>
        </is>
      </c>
    </row>
    <row r="17">
      <c r="A17" s="24" t="n">
        <v>14</v>
      </c>
      <c r="B17" s="24" t="inlineStr">
        <is>
          <t>15/06/2026</t>
        </is>
      </c>
      <c r="C17" s="19" t="inlineStr">
        <is>
          <t>Grupos</t>
        </is>
      </c>
      <c r="D17" s="19">
        <f>IFERROR(INDEX(Partidos!$D$4:$D$107,MATCH($A17,Partidos!$A$4:$A$107,0)),"")</f>
        <v/>
      </c>
      <c r="E17" s="19">
        <f>IFERROR(INDEX(Partidos!$E$4:$E$107,MATCH($A17,Partidos!$A$4:$A$107,0)),"")</f>
        <v/>
      </c>
      <c r="F17" s="27" t="n">
        <v>1</v>
      </c>
      <c r="G17" s="27" t="n">
        <v>0</v>
      </c>
      <c r="H17" s="28" t="inlineStr">
        <is>
          <t>-</t>
        </is>
      </c>
    </row>
    <row r="18">
      <c r="A18" s="26" t="n">
        <v>15</v>
      </c>
      <c r="B18" s="26" t="inlineStr">
        <is>
          <t>15/06/2026</t>
        </is>
      </c>
      <c r="C18" s="19" t="inlineStr">
        <is>
          <t>Grupos</t>
        </is>
      </c>
      <c r="D18" s="19">
        <f>IFERROR(INDEX(Partidos!$D$4:$D$107,MATCH($A18,Partidos!$A$4:$A$107,0)),"")</f>
        <v/>
      </c>
      <c r="E18" s="19">
        <f>IFERROR(INDEX(Partidos!$E$4:$E$107,MATCH($A18,Partidos!$A$4:$A$107,0)),"")</f>
        <v/>
      </c>
      <c r="F18" s="27" t="n">
        <v>0</v>
      </c>
      <c r="G18" s="27" t="n">
        <v>2</v>
      </c>
      <c r="H18" s="28" t="inlineStr">
        <is>
          <t>-</t>
        </is>
      </c>
    </row>
    <row r="19">
      <c r="A19" s="24" t="n">
        <v>16</v>
      </c>
      <c r="B19" s="24" t="inlineStr">
        <is>
          <t>15/06/2026</t>
        </is>
      </c>
      <c r="C19" s="19" t="inlineStr">
        <is>
          <t>Grupos</t>
        </is>
      </c>
      <c r="D19" s="19">
        <f>IFERROR(INDEX(Partidos!$D$4:$D$107,MATCH($A19,Partidos!$A$4:$A$107,0)),"")</f>
        <v/>
      </c>
      <c r="E19" s="19">
        <f>IFERROR(INDEX(Partidos!$E$4:$E$107,MATCH($A19,Partidos!$A$4:$A$107,0)),"")</f>
        <v/>
      </c>
      <c r="F19" s="27" t="n">
        <v>1</v>
      </c>
      <c r="G19" s="27" t="n">
        <v>1</v>
      </c>
      <c r="H19" s="28" t="inlineStr">
        <is>
          <t>-</t>
        </is>
      </c>
    </row>
    <row r="20">
      <c r="A20" s="26" t="n">
        <v>17</v>
      </c>
      <c r="B20" s="26" t="inlineStr">
        <is>
          <t>16/06/2026</t>
        </is>
      </c>
      <c r="C20" s="19" t="inlineStr">
        <is>
          <t>Grupos</t>
        </is>
      </c>
      <c r="D20" s="19">
        <f>IFERROR(INDEX(Partidos!$D$4:$D$107,MATCH($A20,Partidos!$A$4:$A$107,0)),"")</f>
        <v/>
      </c>
      <c r="E20" s="19">
        <f>IFERROR(INDEX(Partidos!$E$4:$E$107,MATCH($A20,Partidos!$A$4:$A$107,0)),"")</f>
        <v/>
      </c>
      <c r="F20" s="27" t="n">
        <v>2</v>
      </c>
      <c r="G20" s="27" t="n">
        <v>0</v>
      </c>
      <c r="H20" s="28" t="inlineStr">
        <is>
          <t>-</t>
        </is>
      </c>
    </row>
    <row r="21">
      <c r="A21" s="24" t="n">
        <v>18</v>
      </c>
      <c r="B21" s="24" t="inlineStr">
        <is>
          <t>16/06/2026</t>
        </is>
      </c>
      <c r="C21" s="19" t="inlineStr">
        <is>
          <t>Grupos</t>
        </is>
      </c>
      <c r="D21" s="19">
        <f>IFERROR(INDEX(Partidos!$D$4:$D$107,MATCH($A21,Partidos!$A$4:$A$107,0)),"")</f>
        <v/>
      </c>
      <c r="E21" s="19">
        <f>IFERROR(INDEX(Partidos!$E$4:$E$107,MATCH($A21,Partidos!$A$4:$A$107,0)),"")</f>
        <v/>
      </c>
      <c r="F21" s="27" t="n">
        <v>0</v>
      </c>
      <c r="G21" s="27" t="n">
        <v>2</v>
      </c>
      <c r="H21" s="28" t="inlineStr">
        <is>
          <t>-</t>
        </is>
      </c>
    </row>
    <row r="22">
      <c r="A22" s="26" t="n">
        <v>19</v>
      </c>
      <c r="B22" s="26" t="inlineStr">
        <is>
          <t>16/06/2026</t>
        </is>
      </c>
      <c r="C22" s="19" t="inlineStr">
        <is>
          <t>Grupos</t>
        </is>
      </c>
      <c r="D22" s="19">
        <f>IFERROR(INDEX(Partidos!$D$4:$D$107,MATCH($A22,Partidos!$A$4:$A$107,0)),"")</f>
        <v/>
      </c>
      <c r="E22" s="19">
        <f>IFERROR(INDEX(Partidos!$E$4:$E$107,MATCH($A22,Partidos!$A$4:$A$107,0)),"")</f>
        <v/>
      </c>
      <c r="F22" s="27" t="n">
        <v>2</v>
      </c>
      <c r="G22" s="27" t="n">
        <v>0</v>
      </c>
      <c r="H22" s="28" t="inlineStr">
        <is>
          <t>-</t>
        </is>
      </c>
    </row>
    <row r="23">
      <c r="A23" s="24" t="n">
        <v>20</v>
      </c>
      <c r="B23" s="24" t="inlineStr">
        <is>
          <t>16/06/2026</t>
        </is>
      </c>
      <c r="C23" s="19" t="inlineStr">
        <is>
          <t>Grupos</t>
        </is>
      </c>
      <c r="D23" s="19">
        <f>IFERROR(INDEX(Partidos!$D$4:$D$107,MATCH($A23,Partidos!$A$4:$A$107,0)),"")</f>
        <v/>
      </c>
      <c r="E23" s="19">
        <f>IFERROR(INDEX(Partidos!$E$4:$E$107,MATCH($A23,Partidos!$A$4:$A$107,0)),"")</f>
        <v/>
      </c>
      <c r="F23" s="27" t="n">
        <v>2</v>
      </c>
      <c r="G23" s="27" t="n">
        <v>0</v>
      </c>
      <c r="H23" s="28" t="inlineStr">
        <is>
          <t>-</t>
        </is>
      </c>
    </row>
    <row r="24">
      <c r="A24" s="26" t="n">
        <v>21</v>
      </c>
      <c r="B24" s="26" t="inlineStr">
        <is>
          <t>17/06/2026</t>
        </is>
      </c>
      <c r="C24" s="19" t="inlineStr">
        <is>
          <t>Grupos</t>
        </is>
      </c>
      <c r="D24" s="19">
        <f>IFERROR(INDEX(Partidos!$D$4:$D$107,MATCH($A24,Partidos!$A$4:$A$107,0)),"")</f>
        <v/>
      </c>
      <c r="E24" s="19">
        <f>IFERROR(INDEX(Partidos!$E$4:$E$107,MATCH($A24,Partidos!$A$4:$A$107,0)),"")</f>
        <v/>
      </c>
      <c r="F24" s="27" t="n">
        <v>2</v>
      </c>
      <c r="G24" s="27" t="n">
        <v>0</v>
      </c>
      <c r="H24" s="28" t="inlineStr">
        <is>
          <t>-</t>
        </is>
      </c>
    </row>
    <row r="25">
      <c r="A25" s="24" t="n">
        <v>22</v>
      </c>
      <c r="B25" s="24" t="inlineStr">
        <is>
          <t>17/06/2026</t>
        </is>
      </c>
      <c r="C25" s="19" t="inlineStr">
        <is>
          <t>Grupos</t>
        </is>
      </c>
      <c r="D25" s="19">
        <f>IFERROR(INDEX(Partidos!$D$4:$D$107,MATCH($A25,Partidos!$A$4:$A$107,0)),"")</f>
        <v/>
      </c>
      <c r="E25" s="19">
        <f>IFERROR(INDEX(Partidos!$E$4:$E$107,MATCH($A25,Partidos!$A$4:$A$107,0)),"")</f>
        <v/>
      </c>
      <c r="F25" s="27" t="n">
        <v>1</v>
      </c>
      <c r="G25" s="27" t="n">
        <v>1</v>
      </c>
      <c r="H25" s="28" t="inlineStr">
        <is>
          <t>-</t>
        </is>
      </c>
    </row>
    <row r="26">
      <c r="A26" s="26" t="n">
        <v>23</v>
      </c>
      <c r="B26" s="26" t="inlineStr">
        <is>
          <t>17/06/2026</t>
        </is>
      </c>
      <c r="C26" s="19" t="inlineStr">
        <is>
          <t>Grupos</t>
        </is>
      </c>
      <c r="D26" s="19">
        <f>IFERROR(INDEX(Partidos!$D$4:$D$107,MATCH($A26,Partidos!$A$4:$A$107,0)),"")</f>
        <v/>
      </c>
      <c r="E26" s="19">
        <f>IFERROR(INDEX(Partidos!$E$4:$E$107,MATCH($A26,Partidos!$A$4:$A$107,0)),"")</f>
        <v/>
      </c>
      <c r="F26" s="27" t="n">
        <v>1</v>
      </c>
      <c r="G26" s="27" t="n">
        <v>1</v>
      </c>
      <c r="H26" s="28" t="inlineStr">
        <is>
          <t>-</t>
        </is>
      </c>
    </row>
    <row r="27">
      <c r="A27" s="24" t="n">
        <v>24</v>
      </c>
      <c r="B27" s="24" t="inlineStr">
        <is>
          <t>17/06/2026</t>
        </is>
      </c>
      <c r="C27" s="19" t="inlineStr">
        <is>
          <t>Grupos</t>
        </is>
      </c>
      <c r="D27" s="19">
        <f>IFERROR(INDEX(Partidos!$D$4:$D$107,MATCH($A27,Partidos!$A$4:$A$107,0)),"")</f>
        <v/>
      </c>
      <c r="E27" s="19">
        <f>IFERROR(INDEX(Partidos!$E$4:$E$107,MATCH($A27,Partidos!$A$4:$A$107,0)),"")</f>
        <v/>
      </c>
      <c r="F27" s="27" t="n">
        <v>0</v>
      </c>
      <c r="G27" s="27" t="n">
        <v>2</v>
      </c>
      <c r="H27" s="28" t="inlineStr">
        <is>
          <t>-</t>
        </is>
      </c>
    </row>
    <row r="28">
      <c r="A28" s="26" t="n">
        <v>25</v>
      </c>
      <c r="B28" s="26" t="inlineStr">
        <is>
          <t>18/06/2026</t>
        </is>
      </c>
      <c r="C28" s="19" t="inlineStr">
        <is>
          <t>Grupos</t>
        </is>
      </c>
      <c r="D28" s="19">
        <f>IFERROR(INDEX(Partidos!$D$4:$D$107,MATCH($A28,Partidos!$A$4:$A$107,0)),"")</f>
        <v/>
      </c>
      <c r="E28" s="19">
        <f>IFERROR(INDEX(Partidos!$E$4:$E$107,MATCH($A28,Partidos!$A$4:$A$107,0)),"")</f>
        <v/>
      </c>
      <c r="F28" s="27" t="n">
        <v>1</v>
      </c>
      <c r="G28" s="27" t="n">
        <v>1</v>
      </c>
      <c r="H28" s="28" t="inlineStr">
        <is>
          <t>-</t>
        </is>
      </c>
    </row>
    <row r="29">
      <c r="A29" s="24" t="n">
        <v>26</v>
      </c>
      <c r="B29" s="24" t="inlineStr">
        <is>
          <t>18/06/2026</t>
        </is>
      </c>
      <c r="C29" s="19" t="inlineStr">
        <is>
          <t>Grupos</t>
        </is>
      </c>
      <c r="D29" s="19">
        <f>IFERROR(INDEX(Partidos!$D$4:$D$107,MATCH($A29,Partidos!$A$4:$A$107,0)),"")</f>
        <v/>
      </c>
      <c r="E29" s="19">
        <f>IFERROR(INDEX(Partidos!$E$4:$E$107,MATCH($A29,Partidos!$A$4:$A$107,0)),"")</f>
        <v/>
      </c>
      <c r="F29" s="27" t="n">
        <v>1</v>
      </c>
      <c r="G29" s="27" t="n">
        <v>1</v>
      </c>
      <c r="H29" s="28" t="inlineStr">
        <is>
          <t>-</t>
        </is>
      </c>
    </row>
    <row r="30">
      <c r="A30" s="26" t="n">
        <v>27</v>
      </c>
      <c r="B30" s="26" t="inlineStr">
        <is>
          <t>18/06/2026</t>
        </is>
      </c>
      <c r="C30" s="19" t="inlineStr">
        <is>
          <t>Grupos</t>
        </is>
      </c>
      <c r="D30" s="19">
        <f>IFERROR(INDEX(Partidos!$D$4:$D$107,MATCH($A30,Partidos!$A$4:$A$107,0)),"")</f>
        <v/>
      </c>
      <c r="E30" s="19">
        <f>IFERROR(INDEX(Partidos!$E$4:$E$107,MATCH($A30,Partidos!$A$4:$A$107,0)),"")</f>
        <v/>
      </c>
      <c r="F30" s="27" t="n">
        <v>2</v>
      </c>
      <c r="G30" s="27" t="n">
        <v>0</v>
      </c>
      <c r="H30" s="28" t="inlineStr">
        <is>
          <t>-</t>
        </is>
      </c>
    </row>
    <row r="31">
      <c r="A31" s="24" t="n">
        <v>28</v>
      </c>
      <c r="B31" s="24" t="inlineStr">
        <is>
          <t>18/06/2026</t>
        </is>
      </c>
      <c r="C31" s="19" t="inlineStr">
        <is>
          <t>Grupos</t>
        </is>
      </c>
      <c r="D31" s="19">
        <f>IFERROR(INDEX(Partidos!$D$4:$D$107,MATCH($A31,Partidos!$A$4:$A$107,0)),"")</f>
        <v/>
      </c>
      <c r="E31" s="19">
        <f>IFERROR(INDEX(Partidos!$E$4:$E$107,MATCH($A31,Partidos!$A$4:$A$107,0)),"")</f>
        <v/>
      </c>
      <c r="F31" s="27" t="n">
        <v>1</v>
      </c>
      <c r="G31" s="27" t="n">
        <v>1</v>
      </c>
      <c r="H31" s="28" t="inlineStr">
        <is>
          <t>-</t>
        </is>
      </c>
    </row>
    <row r="32">
      <c r="A32" s="26" t="n">
        <v>29</v>
      </c>
      <c r="B32" s="26" t="inlineStr">
        <is>
          <t>19/06/2026</t>
        </is>
      </c>
      <c r="C32" s="19" t="inlineStr">
        <is>
          <t>Grupos</t>
        </is>
      </c>
      <c r="D32" s="19">
        <f>IFERROR(INDEX(Partidos!$D$4:$D$107,MATCH($A32,Partidos!$A$4:$A$107,0)),"")</f>
        <v/>
      </c>
      <c r="E32" s="19">
        <f>IFERROR(INDEX(Partidos!$E$4:$E$107,MATCH($A32,Partidos!$A$4:$A$107,0)),"")</f>
        <v/>
      </c>
      <c r="F32" s="27" t="n">
        <v>1</v>
      </c>
      <c r="G32" s="27" t="n">
        <v>0</v>
      </c>
      <c r="H32" s="28" t="inlineStr">
        <is>
          <t>-</t>
        </is>
      </c>
    </row>
    <row r="33">
      <c r="A33" s="24" t="n">
        <v>30</v>
      </c>
      <c r="B33" s="24" t="inlineStr">
        <is>
          <t>19/06/2026</t>
        </is>
      </c>
      <c r="C33" s="19" t="inlineStr">
        <is>
          <t>Grupos</t>
        </is>
      </c>
      <c r="D33" s="19">
        <f>IFERROR(INDEX(Partidos!$D$4:$D$107,MATCH($A33,Partidos!$A$4:$A$107,0)),"")</f>
        <v/>
      </c>
      <c r="E33" s="19">
        <f>IFERROR(INDEX(Partidos!$E$4:$E$107,MATCH($A33,Partidos!$A$4:$A$107,0)),"")</f>
        <v/>
      </c>
      <c r="F33" s="27" t="n">
        <v>0</v>
      </c>
      <c r="G33" s="27" t="n">
        <v>1</v>
      </c>
      <c r="H33" s="28" t="inlineStr">
        <is>
          <t>-</t>
        </is>
      </c>
    </row>
    <row r="34">
      <c r="A34" s="26" t="n">
        <v>31</v>
      </c>
      <c r="B34" s="26" t="inlineStr">
        <is>
          <t>19/06/2026</t>
        </is>
      </c>
      <c r="C34" s="19" t="inlineStr">
        <is>
          <t>Grupos</t>
        </is>
      </c>
      <c r="D34" s="19">
        <f>IFERROR(INDEX(Partidos!$D$4:$D$107,MATCH($A34,Partidos!$A$4:$A$107,0)),"")</f>
        <v/>
      </c>
      <c r="E34" s="19">
        <f>IFERROR(INDEX(Partidos!$E$4:$E$107,MATCH($A34,Partidos!$A$4:$A$107,0)),"")</f>
        <v/>
      </c>
      <c r="F34" s="27" t="n">
        <v>3</v>
      </c>
      <c r="G34" s="27" t="n">
        <v>0</v>
      </c>
      <c r="H34" s="28" t="inlineStr">
        <is>
          <t>-</t>
        </is>
      </c>
    </row>
    <row r="35">
      <c r="A35" s="24" t="n">
        <v>32</v>
      </c>
      <c r="B35" s="24" t="inlineStr">
        <is>
          <t>19/06/2026</t>
        </is>
      </c>
      <c r="C35" s="19" t="inlineStr">
        <is>
          <t>Grupos</t>
        </is>
      </c>
      <c r="D35" s="19">
        <f>IFERROR(INDEX(Partidos!$D$4:$D$107,MATCH($A35,Partidos!$A$4:$A$107,0)),"")</f>
        <v/>
      </c>
      <c r="E35" s="19">
        <f>IFERROR(INDEX(Partidos!$E$4:$E$107,MATCH($A35,Partidos!$A$4:$A$107,0)),"")</f>
        <v/>
      </c>
      <c r="F35" s="27" t="n">
        <v>1</v>
      </c>
      <c r="G35" s="27" t="n">
        <v>1</v>
      </c>
      <c r="H35" s="28" t="inlineStr">
        <is>
          <t>-</t>
        </is>
      </c>
    </row>
    <row r="36">
      <c r="A36" s="26" t="n">
        <v>33</v>
      </c>
      <c r="B36" s="26" t="inlineStr">
        <is>
          <t>20/06/2026</t>
        </is>
      </c>
      <c r="C36" s="19" t="inlineStr">
        <is>
          <t>Grupos</t>
        </is>
      </c>
      <c r="D36" s="19">
        <f>IFERROR(INDEX(Partidos!$D$4:$D$107,MATCH($A36,Partidos!$A$4:$A$107,0)),"")</f>
        <v/>
      </c>
      <c r="E36" s="19">
        <f>IFERROR(INDEX(Partidos!$E$4:$E$107,MATCH($A36,Partidos!$A$4:$A$107,0)),"")</f>
        <v/>
      </c>
      <c r="F36" s="27" t="n">
        <v>1</v>
      </c>
      <c r="G36" s="27" t="n">
        <v>0</v>
      </c>
      <c r="H36" s="28" t="inlineStr">
        <is>
          <t>-</t>
        </is>
      </c>
    </row>
    <row r="37">
      <c r="A37" s="24" t="n">
        <v>34</v>
      </c>
      <c r="B37" s="24" t="inlineStr">
        <is>
          <t>20/06/2026</t>
        </is>
      </c>
      <c r="C37" s="19" t="inlineStr">
        <is>
          <t>Grupos</t>
        </is>
      </c>
      <c r="D37" s="19">
        <f>IFERROR(INDEX(Partidos!$D$4:$D$107,MATCH($A37,Partidos!$A$4:$A$107,0)),"")</f>
        <v/>
      </c>
      <c r="E37" s="19">
        <f>IFERROR(INDEX(Partidos!$E$4:$E$107,MATCH($A37,Partidos!$A$4:$A$107,0)),"")</f>
        <v/>
      </c>
      <c r="F37" s="27" t="n">
        <v>2</v>
      </c>
      <c r="G37" s="27" t="n">
        <v>0</v>
      </c>
      <c r="H37" s="28" t="inlineStr">
        <is>
          <t>-</t>
        </is>
      </c>
    </row>
    <row r="38">
      <c r="A38" s="26" t="n">
        <v>35</v>
      </c>
      <c r="B38" s="26" t="inlineStr">
        <is>
          <t>20/06/2026</t>
        </is>
      </c>
      <c r="C38" s="19" t="inlineStr">
        <is>
          <t>Grupos</t>
        </is>
      </c>
      <c r="D38" s="19">
        <f>IFERROR(INDEX(Partidos!$D$4:$D$107,MATCH($A38,Partidos!$A$4:$A$107,0)),"")</f>
        <v/>
      </c>
      <c r="E38" s="19">
        <f>IFERROR(INDEX(Partidos!$E$4:$E$107,MATCH($A38,Partidos!$A$4:$A$107,0)),"")</f>
        <v/>
      </c>
      <c r="F38" s="27" t="n">
        <v>2</v>
      </c>
      <c r="G38" s="27" t="n">
        <v>0</v>
      </c>
      <c r="H38" s="28" t="inlineStr">
        <is>
          <t>-</t>
        </is>
      </c>
    </row>
    <row r="39">
      <c r="A39" s="24" t="n">
        <v>36</v>
      </c>
      <c r="B39" s="24" t="inlineStr">
        <is>
          <t>20/06/2026</t>
        </is>
      </c>
      <c r="C39" s="19" t="inlineStr">
        <is>
          <t>Grupos</t>
        </is>
      </c>
      <c r="D39" s="19">
        <f>IFERROR(INDEX(Partidos!$D$4:$D$107,MATCH($A39,Partidos!$A$4:$A$107,0)),"")</f>
        <v/>
      </c>
      <c r="E39" s="19">
        <f>IFERROR(INDEX(Partidos!$E$4:$E$107,MATCH($A39,Partidos!$A$4:$A$107,0)),"")</f>
        <v/>
      </c>
      <c r="F39" s="27" t="n">
        <v>0</v>
      </c>
      <c r="G39" s="27" t="n">
        <v>1</v>
      </c>
      <c r="H39" s="28" t="inlineStr">
        <is>
          <t>-</t>
        </is>
      </c>
    </row>
    <row r="40">
      <c r="A40" s="26" t="n">
        <v>37</v>
      </c>
      <c r="B40" s="26" t="inlineStr">
        <is>
          <t>21/06/2026</t>
        </is>
      </c>
      <c r="C40" s="19" t="inlineStr">
        <is>
          <t>Grupos</t>
        </is>
      </c>
      <c r="D40" s="19">
        <f>IFERROR(INDEX(Partidos!$D$4:$D$107,MATCH($A40,Partidos!$A$4:$A$107,0)),"")</f>
        <v/>
      </c>
      <c r="E40" s="19">
        <f>IFERROR(INDEX(Partidos!$E$4:$E$107,MATCH($A40,Partidos!$A$4:$A$107,0)),"")</f>
        <v/>
      </c>
      <c r="F40" s="27" t="n">
        <v>3</v>
      </c>
      <c r="G40" s="27" t="n">
        <v>0</v>
      </c>
      <c r="H40" s="28" t="inlineStr">
        <is>
          <t>-</t>
        </is>
      </c>
    </row>
    <row r="41">
      <c r="A41" s="24" t="n">
        <v>38</v>
      </c>
      <c r="B41" s="24" t="inlineStr">
        <is>
          <t>21/06/2026</t>
        </is>
      </c>
      <c r="C41" s="19" t="inlineStr">
        <is>
          <t>Grupos</t>
        </is>
      </c>
      <c r="D41" s="19">
        <f>IFERROR(INDEX(Partidos!$D$4:$D$107,MATCH($A41,Partidos!$A$4:$A$107,0)),"")</f>
        <v/>
      </c>
      <c r="E41" s="19">
        <f>IFERROR(INDEX(Partidos!$E$4:$E$107,MATCH($A41,Partidos!$A$4:$A$107,0)),"")</f>
        <v/>
      </c>
      <c r="F41" s="27" t="n">
        <v>2</v>
      </c>
      <c r="G41" s="27" t="n">
        <v>0</v>
      </c>
      <c r="H41" s="28" t="inlineStr">
        <is>
          <t>-</t>
        </is>
      </c>
    </row>
    <row r="42">
      <c r="A42" s="26" t="n">
        <v>39</v>
      </c>
      <c r="B42" s="26" t="inlineStr">
        <is>
          <t>21/06/2026</t>
        </is>
      </c>
      <c r="C42" s="19" t="inlineStr">
        <is>
          <t>Grupos</t>
        </is>
      </c>
      <c r="D42" s="19">
        <f>IFERROR(INDEX(Partidos!$D$4:$D$107,MATCH($A42,Partidos!$A$4:$A$107,0)),"")</f>
        <v/>
      </c>
      <c r="E42" s="19">
        <f>IFERROR(INDEX(Partidos!$E$4:$E$107,MATCH($A42,Partidos!$A$4:$A$107,0)),"")</f>
        <v/>
      </c>
      <c r="F42" s="27" t="n">
        <v>2</v>
      </c>
      <c r="G42" s="27" t="n">
        <v>0</v>
      </c>
      <c r="H42" s="28" t="inlineStr">
        <is>
          <t>-</t>
        </is>
      </c>
    </row>
    <row r="43">
      <c r="A43" s="24" t="n">
        <v>40</v>
      </c>
      <c r="B43" s="24" t="inlineStr">
        <is>
          <t>21/06/2026</t>
        </is>
      </c>
      <c r="C43" s="19" t="inlineStr">
        <is>
          <t>Grupos</t>
        </is>
      </c>
      <c r="D43" s="19">
        <f>IFERROR(INDEX(Partidos!$D$4:$D$107,MATCH($A43,Partidos!$A$4:$A$107,0)),"")</f>
        <v/>
      </c>
      <c r="E43" s="19">
        <f>IFERROR(INDEX(Partidos!$E$4:$E$107,MATCH($A43,Partidos!$A$4:$A$107,0)),"")</f>
        <v/>
      </c>
      <c r="F43" s="27" t="n">
        <v>0</v>
      </c>
      <c r="G43" s="27" t="n">
        <v>1</v>
      </c>
      <c r="H43" s="28" t="inlineStr">
        <is>
          <t>-</t>
        </is>
      </c>
    </row>
    <row r="44">
      <c r="A44" s="26" t="n">
        <v>41</v>
      </c>
      <c r="B44" s="26" t="inlineStr">
        <is>
          <t>22/06/2026</t>
        </is>
      </c>
      <c r="C44" s="19" t="inlineStr">
        <is>
          <t>Grupos</t>
        </is>
      </c>
      <c r="D44" s="19">
        <f>IFERROR(INDEX(Partidos!$D$4:$D$107,MATCH($A44,Partidos!$A$4:$A$107,0)),"")</f>
        <v/>
      </c>
      <c r="E44" s="19">
        <f>IFERROR(INDEX(Partidos!$E$4:$E$107,MATCH($A44,Partidos!$A$4:$A$107,0)),"")</f>
        <v/>
      </c>
      <c r="F44" s="27" t="n">
        <v>1</v>
      </c>
      <c r="G44" s="27" t="n">
        <v>1</v>
      </c>
      <c r="H44" s="28" t="inlineStr">
        <is>
          <t>-</t>
        </is>
      </c>
    </row>
    <row r="45">
      <c r="A45" s="24" t="n">
        <v>42</v>
      </c>
      <c r="B45" s="24" t="inlineStr">
        <is>
          <t>22/06/2026</t>
        </is>
      </c>
      <c r="C45" s="19" t="inlineStr">
        <is>
          <t>Grupos</t>
        </is>
      </c>
      <c r="D45" s="19">
        <f>IFERROR(INDEX(Partidos!$D$4:$D$107,MATCH($A45,Partidos!$A$4:$A$107,0)),"")</f>
        <v/>
      </c>
      <c r="E45" s="19">
        <f>IFERROR(INDEX(Partidos!$E$4:$E$107,MATCH($A45,Partidos!$A$4:$A$107,0)),"")</f>
        <v/>
      </c>
      <c r="F45" s="27" t="n">
        <v>3</v>
      </c>
      <c r="G45" s="27" t="n">
        <v>0</v>
      </c>
      <c r="H45" s="28" t="inlineStr">
        <is>
          <t>-</t>
        </is>
      </c>
    </row>
    <row r="46">
      <c r="A46" s="26" t="n">
        <v>43</v>
      </c>
      <c r="B46" s="26" t="inlineStr">
        <is>
          <t>22/06/2026</t>
        </is>
      </c>
      <c r="C46" s="19" t="inlineStr">
        <is>
          <t>Grupos</t>
        </is>
      </c>
      <c r="D46" s="19">
        <f>IFERROR(INDEX(Partidos!$D$4:$D$107,MATCH($A46,Partidos!$A$4:$A$107,0)),"")</f>
        <v/>
      </c>
      <c r="E46" s="19">
        <f>IFERROR(INDEX(Partidos!$E$4:$E$107,MATCH($A46,Partidos!$A$4:$A$107,0)),"")</f>
        <v/>
      </c>
      <c r="F46" s="27" t="n">
        <v>1</v>
      </c>
      <c r="G46" s="27" t="n">
        <v>1</v>
      </c>
      <c r="H46" s="28" t="inlineStr">
        <is>
          <t>-</t>
        </is>
      </c>
    </row>
    <row r="47">
      <c r="A47" s="24" t="n">
        <v>44</v>
      </c>
      <c r="B47" s="24" t="inlineStr">
        <is>
          <t>22/06/2026</t>
        </is>
      </c>
      <c r="C47" s="19" t="inlineStr">
        <is>
          <t>Grupos</t>
        </is>
      </c>
      <c r="D47" s="19">
        <f>IFERROR(INDEX(Partidos!$D$4:$D$107,MATCH($A47,Partidos!$A$4:$A$107,0)),"")</f>
        <v/>
      </c>
      <c r="E47" s="19">
        <f>IFERROR(INDEX(Partidos!$E$4:$E$107,MATCH($A47,Partidos!$A$4:$A$107,0)),"")</f>
        <v/>
      </c>
      <c r="F47" s="27" t="n">
        <v>0</v>
      </c>
      <c r="G47" s="27" t="n">
        <v>2</v>
      </c>
      <c r="H47" s="28" t="inlineStr">
        <is>
          <t>-</t>
        </is>
      </c>
    </row>
    <row r="48">
      <c r="A48" s="26" t="n">
        <v>45</v>
      </c>
      <c r="B48" s="26" t="inlineStr">
        <is>
          <t>23/06/2026</t>
        </is>
      </c>
      <c r="C48" s="19" t="inlineStr">
        <is>
          <t>Grupos</t>
        </is>
      </c>
      <c r="D48" s="19">
        <f>IFERROR(INDEX(Partidos!$D$4:$D$107,MATCH($A48,Partidos!$A$4:$A$107,0)),"")</f>
        <v/>
      </c>
      <c r="E48" s="19">
        <f>IFERROR(INDEX(Partidos!$E$4:$E$107,MATCH($A48,Partidos!$A$4:$A$107,0)),"")</f>
        <v/>
      </c>
      <c r="F48" s="27" t="n">
        <v>2</v>
      </c>
      <c r="G48" s="27" t="n">
        <v>0</v>
      </c>
      <c r="H48" s="28" t="inlineStr">
        <is>
          <t>-</t>
        </is>
      </c>
    </row>
    <row r="49">
      <c r="A49" s="24" t="n">
        <v>46</v>
      </c>
      <c r="B49" s="24" t="inlineStr">
        <is>
          <t>23/06/2026</t>
        </is>
      </c>
      <c r="C49" s="19" t="inlineStr">
        <is>
          <t>Grupos</t>
        </is>
      </c>
      <c r="D49" s="19">
        <f>IFERROR(INDEX(Partidos!$D$4:$D$107,MATCH($A49,Partidos!$A$4:$A$107,0)),"")</f>
        <v/>
      </c>
      <c r="E49" s="19">
        <f>IFERROR(INDEX(Partidos!$E$4:$E$107,MATCH($A49,Partidos!$A$4:$A$107,0)),"")</f>
        <v/>
      </c>
      <c r="F49" s="27" t="n">
        <v>2</v>
      </c>
      <c r="G49" s="27" t="n">
        <v>0</v>
      </c>
      <c r="H49" s="28" t="inlineStr">
        <is>
          <t>-</t>
        </is>
      </c>
    </row>
    <row r="50">
      <c r="A50" s="26" t="n">
        <v>47</v>
      </c>
      <c r="B50" s="26" t="inlineStr">
        <is>
          <t>23/06/2026</t>
        </is>
      </c>
      <c r="C50" s="19" t="inlineStr">
        <is>
          <t>Grupos</t>
        </is>
      </c>
      <c r="D50" s="19">
        <f>IFERROR(INDEX(Partidos!$D$4:$D$107,MATCH($A50,Partidos!$A$4:$A$107,0)),"")</f>
        <v/>
      </c>
      <c r="E50" s="19">
        <f>IFERROR(INDEX(Partidos!$E$4:$E$107,MATCH($A50,Partidos!$A$4:$A$107,0)),"")</f>
        <v/>
      </c>
      <c r="F50" s="27" t="n">
        <v>0</v>
      </c>
      <c r="G50" s="27" t="n">
        <v>1</v>
      </c>
      <c r="H50" s="28" t="inlineStr">
        <is>
          <t>-</t>
        </is>
      </c>
    </row>
    <row r="51">
      <c r="A51" s="24" t="n">
        <v>48</v>
      </c>
      <c r="B51" s="24" t="inlineStr">
        <is>
          <t>23/06/2026</t>
        </is>
      </c>
      <c r="C51" s="19" t="inlineStr">
        <is>
          <t>Grupos</t>
        </is>
      </c>
      <c r="D51" s="19">
        <f>IFERROR(INDEX(Partidos!$D$4:$D$107,MATCH($A51,Partidos!$A$4:$A$107,0)),"")</f>
        <v/>
      </c>
      <c r="E51" s="19">
        <f>IFERROR(INDEX(Partidos!$E$4:$E$107,MATCH($A51,Partidos!$A$4:$A$107,0)),"")</f>
        <v/>
      </c>
      <c r="F51" s="27" t="n">
        <v>2</v>
      </c>
      <c r="G51" s="27" t="n">
        <v>0</v>
      </c>
      <c r="H51" s="28" t="inlineStr">
        <is>
          <t>-</t>
        </is>
      </c>
    </row>
    <row r="52">
      <c r="A52" s="26" t="n">
        <v>49</v>
      </c>
      <c r="B52" s="26" t="inlineStr">
        <is>
          <t>24/06/2026</t>
        </is>
      </c>
      <c r="C52" s="19" t="inlineStr">
        <is>
          <t>Grupos</t>
        </is>
      </c>
      <c r="D52" s="19">
        <f>IFERROR(INDEX(Partidos!$D$4:$D$107,MATCH($A52,Partidos!$A$4:$A$107,0)),"")</f>
        <v/>
      </c>
      <c r="E52" s="19">
        <f>IFERROR(INDEX(Partidos!$E$4:$E$107,MATCH($A52,Partidos!$A$4:$A$107,0)),"")</f>
        <v/>
      </c>
      <c r="F52" s="27" t="n">
        <v>1</v>
      </c>
      <c r="G52" s="27" t="n">
        <v>0</v>
      </c>
      <c r="H52" s="28" t="inlineStr">
        <is>
          <t>-</t>
        </is>
      </c>
    </row>
    <row r="53">
      <c r="A53" s="24" t="n">
        <v>50</v>
      </c>
      <c r="B53" s="24" t="inlineStr">
        <is>
          <t>24/06/2026</t>
        </is>
      </c>
      <c r="C53" s="19" t="inlineStr">
        <is>
          <t>Grupos</t>
        </is>
      </c>
      <c r="D53" s="19">
        <f>IFERROR(INDEX(Partidos!$D$4:$D$107,MATCH($A53,Partidos!$A$4:$A$107,0)),"")</f>
        <v/>
      </c>
      <c r="E53" s="19">
        <f>IFERROR(INDEX(Partidos!$E$4:$E$107,MATCH($A53,Partidos!$A$4:$A$107,0)),"")</f>
        <v/>
      </c>
      <c r="F53" s="27" t="n">
        <v>2</v>
      </c>
      <c r="G53" s="27" t="n">
        <v>0</v>
      </c>
      <c r="H53" s="28" t="inlineStr">
        <is>
          <t>-</t>
        </is>
      </c>
    </row>
    <row r="54">
      <c r="A54" s="26" t="n">
        <v>51</v>
      </c>
      <c r="B54" s="26" t="inlineStr">
        <is>
          <t>24/06/2026</t>
        </is>
      </c>
      <c r="C54" s="19" t="inlineStr">
        <is>
          <t>Grupos</t>
        </is>
      </c>
      <c r="D54" s="19">
        <f>IFERROR(INDEX(Partidos!$D$4:$D$107,MATCH($A54,Partidos!$A$4:$A$107,0)),"")</f>
        <v/>
      </c>
      <c r="E54" s="19">
        <f>IFERROR(INDEX(Partidos!$E$4:$E$107,MATCH($A54,Partidos!$A$4:$A$107,0)),"")</f>
        <v/>
      </c>
      <c r="F54" s="27" t="n">
        <v>0</v>
      </c>
      <c r="G54" s="27" t="n">
        <v>2</v>
      </c>
      <c r="H54" s="28" t="inlineStr">
        <is>
          <t>-</t>
        </is>
      </c>
    </row>
    <row r="55">
      <c r="A55" s="24" t="n">
        <v>52</v>
      </c>
      <c r="B55" s="24" t="inlineStr">
        <is>
          <t>24/06/2026</t>
        </is>
      </c>
      <c r="C55" s="19" t="inlineStr">
        <is>
          <t>Grupos</t>
        </is>
      </c>
      <c r="D55" s="19">
        <f>IFERROR(INDEX(Partidos!$D$4:$D$107,MATCH($A55,Partidos!$A$4:$A$107,0)),"")</f>
        <v/>
      </c>
      <c r="E55" s="19">
        <f>IFERROR(INDEX(Partidos!$E$4:$E$107,MATCH($A55,Partidos!$A$4:$A$107,0)),"")</f>
        <v/>
      </c>
      <c r="F55" s="27" t="n">
        <v>3</v>
      </c>
      <c r="G55" s="27" t="n">
        <v>0</v>
      </c>
      <c r="H55" s="28" t="inlineStr">
        <is>
          <t>-</t>
        </is>
      </c>
    </row>
    <row r="56">
      <c r="A56" s="26" t="n">
        <v>53</v>
      </c>
      <c r="B56" s="26" t="inlineStr">
        <is>
          <t>24/06/2026</t>
        </is>
      </c>
      <c r="C56" s="19" t="inlineStr">
        <is>
          <t>Grupos</t>
        </is>
      </c>
      <c r="D56" s="19">
        <f>IFERROR(INDEX(Partidos!$D$4:$D$107,MATCH($A56,Partidos!$A$4:$A$107,0)),"")</f>
        <v/>
      </c>
      <c r="E56" s="19">
        <f>IFERROR(INDEX(Partidos!$E$4:$E$107,MATCH($A56,Partidos!$A$4:$A$107,0)),"")</f>
        <v/>
      </c>
      <c r="F56" s="27" t="n">
        <v>0</v>
      </c>
      <c r="G56" s="27" t="n">
        <v>2</v>
      </c>
      <c r="H56" s="28" t="inlineStr">
        <is>
          <t>-</t>
        </is>
      </c>
    </row>
    <row r="57">
      <c r="A57" s="24" t="n">
        <v>54</v>
      </c>
      <c r="B57" s="24" t="inlineStr">
        <is>
          <t>24/06/2026</t>
        </is>
      </c>
      <c r="C57" s="19" t="inlineStr">
        <is>
          <t>Grupos</t>
        </is>
      </c>
      <c r="D57" s="19">
        <f>IFERROR(INDEX(Partidos!$D$4:$D$107,MATCH($A57,Partidos!$A$4:$A$107,0)),"")</f>
        <v/>
      </c>
      <c r="E57" s="19">
        <f>IFERROR(INDEX(Partidos!$E$4:$E$107,MATCH($A57,Partidos!$A$4:$A$107,0)),"")</f>
        <v/>
      </c>
      <c r="F57" s="27" t="n">
        <v>0</v>
      </c>
      <c r="G57" s="27" t="n">
        <v>1</v>
      </c>
      <c r="H57" s="28" t="inlineStr">
        <is>
          <t>-</t>
        </is>
      </c>
    </row>
    <row r="58">
      <c r="A58" s="26" t="n">
        <v>55</v>
      </c>
      <c r="B58" s="26" t="inlineStr">
        <is>
          <t>25/06/2026</t>
        </is>
      </c>
      <c r="C58" s="19" t="inlineStr">
        <is>
          <t>Grupos</t>
        </is>
      </c>
      <c r="D58" s="19">
        <f>IFERROR(INDEX(Partidos!$D$4:$D$107,MATCH($A58,Partidos!$A$4:$A$107,0)),"")</f>
        <v/>
      </c>
      <c r="E58" s="19">
        <f>IFERROR(INDEX(Partidos!$E$4:$E$107,MATCH($A58,Partidos!$A$4:$A$107,0)),"")</f>
        <v/>
      </c>
      <c r="F58" s="27" t="n">
        <v>0</v>
      </c>
      <c r="G58" s="27" t="n">
        <v>2</v>
      </c>
      <c r="H58" s="28" t="inlineStr">
        <is>
          <t>-</t>
        </is>
      </c>
    </row>
    <row r="59">
      <c r="A59" s="24" t="n">
        <v>56</v>
      </c>
      <c r="B59" s="24" t="inlineStr">
        <is>
          <t>25/06/2026</t>
        </is>
      </c>
      <c r="C59" s="19" t="inlineStr">
        <is>
          <t>Grupos</t>
        </is>
      </c>
      <c r="D59" s="19">
        <f>IFERROR(INDEX(Partidos!$D$4:$D$107,MATCH($A59,Partidos!$A$4:$A$107,0)),"")</f>
        <v/>
      </c>
      <c r="E59" s="19">
        <f>IFERROR(INDEX(Partidos!$E$4:$E$107,MATCH($A59,Partidos!$A$4:$A$107,0)),"")</f>
        <v/>
      </c>
      <c r="F59" s="27" t="n">
        <v>1</v>
      </c>
      <c r="G59" s="27" t="n">
        <v>1</v>
      </c>
      <c r="H59" s="28" t="inlineStr">
        <is>
          <t>-</t>
        </is>
      </c>
    </row>
    <row r="60">
      <c r="A60" s="26" t="n">
        <v>57</v>
      </c>
      <c r="B60" s="26" t="inlineStr">
        <is>
          <t>25/06/2026</t>
        </is>
      </c>
      <c r="C60" s="19" t="inlineStr">
        <is>
          <t>Grupos</t>
        </is>
      </c>
      <c r="D60" s="19">
        <f>IFERROR(INDEX(Partidos!$D$4:$D$107,MATCH($A60,Partidos!$A$4:$A$107,0)),"")</f>
        <v/>
      </c>
      <c r="E60" s="19">
        <f>IFERROR(INDEX(Partidos!$E$4:$E$107,MATCH($A60,Partidos!$A$4:$A$107,0)),"")</f>
        <v/>
      </c>
      <c r="F60" s="27" t="n">
        <v>1</v>
      </c>
      <c r="G60" s="27" t="n">
        <v>0</v>
      </c>
      <c r="H60" s="28" t="inlineStr">
        <is>
          <t>-</t>
        </is>
      </c>
    </row>
    <row r="61">
      <c r="A61" s="24" t="n">
        <v>58</v>
      </c>
      <c r="B61" s="24" t="inlineStr">
        <is>
          <t>25/06/2026</t>
        </is>
      </c>
      <c r="C61" s="19" t="inlineStr">
        <is>
          <t>Grupos</t>
        </is>
      </c>
      <c r="D61" s="19">
        <f>IFERROR(INDEX(Partidos!$D$4:$D$107,MATCH($A61,Partidos!$A$4:$A$107,0)),"")</f>
        <v/>
      </c>
      <c r="E61" s="19">
        <f>IFERROR(INDEX(Partidos!$E$4:$E$107,MATCH($A61,Partidos!$A$4:$A$107,0)),"")</f>
        <v/>
      </c>
      <c r="F61" s="27" t="n">
        <v>0</v>
      </c>
      <c r="G61" s="27" t="n">
        <v>2</v>
      </c>
      <c r="H61" s="28" t="inlineStr">
        <is>
          <t>-</t>
        </is>
      </c>
    </row>
    <row r="62">
      <c r="A62" s="26" t="n">
        <v>59</v>
      </c>
      <c r="B62" s="26" t="inlineStr">
        <is>
          <t>25/06/2026</t>
        </is>
      </c>
      <c r="C62" s="19" t="inlineStr">
        <is>
          <t>Grupos</t>
        </is>
      </c>
      <c r="D62" s="19">
        <f>IFERROR(INDEX(Partidos!$D$4:$D$107,MATCH($A62,Partidos!$A$4:$A$107,0)),"")</f>
        <v/>
      </c>
      <c r="E62" s="19">
        <f>IFERROR(INDEX(Partidos!$E$4:$E$107,MATCH($A62,Partidos!$A$4:$A$107,0)),"")</f>
        <v/>
      </c>
      <c r="F62" s="27" t="n">
        <v>1</v>
      </c>
      <c r="G62" s="27" t="n">
        <v>0</v>
      </c>
      <c r="H62" s="28" t="inlineStr">
        <is>
          <t>-</t>
        </is>
      </c>
    </row>
    <row r="63">
      <c r="A63" s="24" t="n">
        <v>60</v>
      </c>
      <c r="B63" s="24" t="inlineStr">
        <is>
          <t>25/06/2026</t>
        </is>
      </c>
      <c r="C63" s="19" t="inlineStr">
        <is>
          <t>Grupos</t>
        </is>
      </c>
      <c r="D63" s="19">
        <f>IFERROR(INDEX(Partidos!$D$4:$D$107,MATCH($A63,Partidos!$A$4:$A$107,0)),"")</f>
        <v/>
      </c>
      <c r="E63" s="19">
        <f>IFERROR(INDEX(Partidos!$E$4:$E$107,MATCH($A63,Partidos!$A$4:$A$107,0)),"")</f>
        <v/>
      </c>
      <c r="F63" s="27" t="n">
        <v>2</v>
      </c>
      <c r="G63" s="27" t="n">
        <v>0</v>
      </c>
      <c r="H63" s="28" t="inlineStr">
        <is>
          <t>-</t>
        </is>
      </c>
    </row>
    <row r="64">
      <c r="A64" s="26" t="n">
        <v>61</v>
      </c>
      <c r="B64" s="26" t="inlineStr">
        <is>
          <t>26/06/2026</t>
        </is>
      </c>
      <c r="C64" s="19" t="inlineStr">
        <is>
          <t>Grupos</t>
        </is>
      </c>
      <c r="D64" s="19">
        <f>IFERROR(INDEX(Partidos!$D$4:$D$107,MATCH($A64,Partidos!$A$4:$A$107,0)),"")</f>
        <v/>
      </c>
      <c r="E64" s="19">
        <f>IFERROR(INDEX(Partidos!$E$4:$E$107,MATCH($A64,Partidos!$A$4:$A$107,0)),"")</f>
        <v/>
      </c>
      <c r="F64" s="27" t="n">
        <v>0</v>
      </c>
      <c r="G64" s="27" t="n">
        <v>2</v>
      </c>
      <c r="H64" s="28" t="inlineStr">
        <is>
          <t>-</t>
        </is>
      </c>
    </row>
    <row r="65">
      <c r="A65" s="24" t="n">
        <v>62</v>
      </c>
      <c r="B65" s="24" t="inlineStr">
        <is>
          <t>26/06/2026</t>
        </is>
      </c>
      <c r="C65" s="19" t="inlineStr">
        <is>
          <t>Grupos</t>
        </is>
      </c>
      <c r="D65" s="19">
        <f>IFERROR(INDEX(Partidos!$D$4:$D$107,MATCH($A65,Partidos!$A$4:$A$107,0)),"")</f>
        <v/>
      </c>
      <c r="E65" s="19">
        <f>IFERROR(INDEX(Partidos!$E$4:$E$107,MATCH($A65,Partidos!$A$4:$A$107,0)),"")</f>
        <v/>
      </c>
      <c r="F65" s="27" t="n">
        <v>2</v>
      </c>
      <c r="G65" s="27" t="n">
        <v>0</v>
      </c>
      <c r="H65" s="28" t="inlineStr">
        <is>
          <t>-</t>
        </is>
      </c>
    </row>
    <row r="66">
      <c r="A66" s="26" t="n">
        <v>63</v>
      </c>
      <c r="B66" s="26" t="inlineStr">
        <is>
          <t>26/06/2026</t>
        </is>
      </c>
      <c r="C66" s="19" t="inlineStr">
        <is>
          <t>Grupos</t>
        </is>
      </c>
      <c r="D66" s="19">
        <f>IFERROR(INDEX(Partidos!$D$4:$D$107,MATCH($A66,Partidos!$A$4:$A$107,0)),"")</f>
        <v/>
      </c>
      <c r="E66" s="19">
        <f>IFERROR(INDEX(Partidos!$E$4:$E$107,MATCH($A66,Partidos!$A$4:$A$107,0)),"")</f>
        <v/>
      </c>
      <c r="F66" s="27" t="n">
        <v>0</v>
      </c>
      <c r="G66" s="27" t="n">
        <v>1</v>
      </c>
      <c r="H66" s="28" t="inlineStr">
        <is>
          <t>-</t>
        </is>
      </c>
    </row>
    <row r="67">
      <c r="A67" s="24" t="n">
        <v>64</v>
      </c>
      <c r="B67" s="24" t="inlineStr">
        <is>
          <t>26/06/2026</t>
        </is>
      </c>
      <c r="C67" s="19" t="inlineStr">
        <is>
          <t>Grupos</t>
        </is>
      </c>
      <c r="D67" s="19">
        <f>IFERROR(INDEX(Partidos!$D$4:$D$107,MATCH($A67,Partidos!$A$4:$A$107,0)),"")</f>
        <v/>
      </c>
      <c r="E67" s="19">
        <f>IFERROR(INDEX(Partidos!$E$4:$E$107,MATCH($A67,Partidos!$A$4:$A$107,0)),"")</f>
        <v/>
      </c>
      <c r="F67" s="27" t="n">
        <v>1</v>
      </c>
      <c r="G67" s="27" t="n">
        <v>1</v>
      </c>
      <c r="H67" s="28" t="inlineStr">
        <is>
          <t>-</t>
        </is>
      </c>
    </row>
    <row r="68">
      <c r="A68" s="26" t="n">
        <v>65</v>
      </c>
      <c r="B68" s="26" t="inlineStr">
        <is>
          <t>26/06/2026</t>
        </is>
      </c>
      <c r="C68" s="19" t="inlineStr">
        <is>
          <t>Grupos</t>
        </is>
      </c>
      <c r="D68" s="19">
        <f>IFERROR(INDEX(Partidos!$D$4:$D$107,MATCH($A68,Partidos!$A$4:$A$107,0)),"")</f>
        <v/>
      </c>
      <c r="E68" s="19">
        <f>IFERROR(INDEX(Partidos!$E$4:$E$107,MATCH($A68,Partidos!$A$4:$A$107,0)),"")</f>
        <v/>
      </c>
      <c r="F68" s="27" t="n">
        <v>1</v>
      </c>
      <c r="G68" s="27" t="n">
        <v>1</v>
      </c>
      <c r="H68" s="28" t="inlineStr">
        <is>
          <t>-</t>
        </is>
      </c>
    </row>
    <row r="69">
      <c r="A69" s="24" t="n">
        <v>66</v>
      </c>
      <c r="B69" s="24" t="inlineStr">
        <is>
          <t>26/06/2026</t>
        </is>
      </c>
      <c r="C69" s="19" t="inlineStr">
        <is>
          <t>Grupos</t>
        </is>
      </c>
      <c r="D69" s="19">
        <f>IFERROR(INDEX(Partidos!$D$4:$D$107,MATCH($A69,Partidos!$A$4:$A$107,0)),"")</f>
        <v/>
      </c>
      <c r="E69" s="19">
        <f>IFERROR(INDEX(Partidos!$E$4:$E$107,MATCH($A69,Partidos!$A$4:$A$107,0)),"")</f>
        <v/>
      </c>
      <c r="F69" s="27" t="n">
        <v>0</v>
      </c>
      <c r="G69" s="27" t="n">
        <v>3</v>
      </c>
      <c r="H69" s="28" t="inlineStr">
        <is>
          <t>-</t>
        </is>
      </c>
    </row>
    <row r="70">
      <c r="A70" s="26" t="n">
        <v>67</v>
      </c>
      <c r="B70" s="26" t="inlineStr">
        <is>
          <t>27/06/2026</t>
        </is>
      </c>
      <c r="C70" s="19" t="inlineStr">
        <is>
          <t>Grupos</t>
        </is>
      </c>
      <c r="D70" s="19">
        <f>IFERROR(INDEX(Partidos!$D$4:$D$107,MATCH($A70,Partidos!$A$4:$A$107,0)),"")</f>
        <v/>
      </c>
      <c r="E70" s="19">
        <f>IFERROR(INDEX(Partidos!$E$4:$E$107,MATCH($A70,Partidos!$A$4:$A$107,0)),"")</f>
        <v/>
      </c>
      <c r="F70" s="27" t="n">
        <v>0</v>
      </c>
      <c r="G70" s="27" t="n">
        <v>3</v>
      </c>
      <c r="H70" s="28" t="inlineStr">
        <is>
          <t>-</t>
        </is>
      </c>
    </row>
    <row r="71">
      <c r="A71" s="24" t="n">
        <v>68</v>
      </c>
      <c r="B71" s="24" t="inlineStr">
        <is>
          <t>27/06/2026</t>
        </is>
      </c>
      <c r="C71" s="19" t="inlineStr">
        <is>
          <t>Grupos</t>
        </is>
      </c>
      <c r="D71" s="19">
        <f>IFERROR(INDEX(Partidos!$D$4:$D$107,MATCH($A71,Partidos!$A$4:$A$107,0)),"")</f>
        <v/>
      </c>
      <c r="E71" s="19">
        <f>IFERROR(INDEX(Partidos!$E$4:$E$107,MATCH($A71,Partidos!$A$4:$A$107,0)),"")</f>
        <v/>
      </c>
      <c r="F71" s="27" t="n">
        <v>1</v>
      </c>
      <c r="G71" s="27" t="n">
        <v>0</v>
      </c>
      <c r="H71" s="28" t="inlineStr">
        <is>
          <t>-</t>
        </is>
      </c>
    </row>
    <row r="72">
      <c r="A72" s="26" t="n">
        <v>69</v>
      </c>
      <c r="B72" s="26" t="inlineStr">
        <is>
          <t>27/06/2026</t>
        </is>
      </c>
      <c r="C72" s="19" t="inlineStr">
        <is>
          <t>Grupos</t>
        </is>
      </c>
      <c r="D72" s="19">
        <f>IFERROR(INDEX(Partidos!$D$4:$D$107,MATCH($A72,Partidos!$A$4:$A$107,0)),"")</f>
        <v/>
      </c>
      <c r="E72" s="19">
        <f>IFERROR(INDEX(Partidos!$E$4:$E$107,MATCH($A72,Partidos!$A$4:$A$107,0)),"")</f>
        <v/>
      </c>
      <c r="F72" s="27" t="n">
        <v>1</v>
      </c>
      <c r="G72" s="27" t="n">
        <v>1</v>
      </c>
      <c r="H72" s="28" t="inlineStr">
        <is>
          <t>-</t>
        </is>
      </c>
    </row>
    <row r="73">
      <c r="A73" s="24" t="n">
        <v>70</v>
      </c>
      <c r="B73" s="24" t="inlineStr">
        <is>
          <t>27/06/2026</t>
        </is>
      </c>
      <c r="C73" s="19" t="inlineStr">
        <is>
          <t>Grupos</t>
        </is>
      </c>
      <c r="D73" s="19">
        <f>IFERROR(INDEX(Partidos!$D$4:$D$107,MATCH($A73,Partidos!$A$4:$A$107,0)),"")</f>
        <v/>
      </c>
      <c r="E73" s="19">
        <f>IFERROR(INDEX(Partidos!$E$4:$E$107,MATCH($A73,Partidos!$A$4:$A$107,0)),"")</f>
        <v/>
      </c>
      <c r="F73" s="27" t="n">
        <v>1</v>
      </c>
      <c r="G73" s="27" t="n">
        <v>1</v>
      </c>
      <c r="H73" s="28" t="inlineStr">
        <is>
          <t>-</t>
        </is>
      </c>
    </row>
    <row r="74">
      <c r="A74" s="26" t="n">
        <v>71</v>
      </c>
      <c r="B74" s="26" t="inlineStr">
        <is>
          <t>27/06/2026</t>
        </is>
      </c>
      <c r="C74" s="19" t="inlineStr">
        <is>
          <t>Grupos</t>
        </is>
      </c>
      <c r="D74" s="19">
        <f>IFERROR(INDEX(Partidos!$D$4:$D$107,MATCH($A74,Partidos!$A$4:$A$107,0)),"")</f>
        <v/>
      </c>
      <c r="E74" s="19">
        <f>IFERROR(INDEX(Partidos!$E$4:$E$107,MATCH($A74,Partidos!$A$4:$A$107,0)),"")</f>
        <v/>
      </c>
      <c r="F74" s="27" t="n">
        <v>1</v>
      </c>
      <c r="G74" s="27" t="n">
        <v>1</v>
      </c>
      <c r="H74" s="28" t="inlineStr">
        <is>
          <t>-</t>
        </is>
      </c>
    </row>
    <row r="75">
      <c r="A75" s="24" t="n">
        <v>72</v>
      </c>
      <c r="B75" s="24" t="inlineStr">
        <is>
          <t>27/06/2026</t>
        </is>
      </c>
      <c r="C75" s="19" t="inlineStr">
        <is>
          <t>Grupos</t>
        </is>
      </c>
      <c r="D75" s="19">
        <f>IFERROR(INDEX(Partidos!$D$4:$D$107,MATCH($A75,Partidos!$A$4:$A$107,0)),"")</f>
        <v/>
      </c>
      <c r="E75" s="19">
        <f>IFERROR(INDEX(Partidos!$E$4:$E$107,MATCH($A75,Partidos!$A$4:$A$107,0)),"")</f>
        <v/>
      </c>
      <c r="F75" s="27" t="n">
        <v>0</v>
      </c>
      <c r="G75" s="27" t="n">
        <v>3</v>
      </c>
      <c r="H75" s="28" t="inlineStr">
        <is>
          <t>-</t>
        </is>
      </c>
    </row>
    <row r="76">
      <c r="A76" s="26" t="n">
        <v>73</v>
      </c>
      <c r="B76" s="26" t="inlineStr">
        <is>
          <t>28/06/2026</t>
        </is>
      </c>
      <c r="C76" s="19" t="inlineStr">
        <is>
          <t>Dieciseisavos</t>
        </is>
      </c>
      <c r="D76" s="19">
        <f>IFERROR(INDEX(Partidos!$D$4:$D$107,MATCH($A76,Partidos!$A$4:$A$107,0)),"")</f>
        <v/>
      </c>
      <c r="E76" s="19">
        <f>IFERROR(INDEX(Partidos!$E$4:$E$107,MATCH($A76,Partidos!$A$4:$A$107,0)),"")</f>
        <v/>
      </c>
      <c r="F76" s="27" t="n"/>
      <c r="G76" s="27" t="n"/>
      <c r="H76" s="27" t="n"/>
    </row>
    <row r="77">
      <c r="A77" s="24" t="n">
        <v>74</v>
      </c>
      <c r="B77" s="24" t="inlineStr">
        <is>
          <t>29/06/2026</t>
        </is>
      </c>
      <c r="C77" s="19" t="inlineStr">
        <is>
          <t>Dieciseisavos</t>
        </is>
      </c>
      <c r="D77" s="19">
        <f>IFERROR(INDEX(Partidos!$D$4:$D$107,MATCH($A77,Partidos!$A$4:$A$107,0)),"")</f>
        <v/>
      </c>
      <c r="E77" s="19">
        <f>IFERROR(INDEX(Partidos!$E$4:$E$107,MATCH($A77,Partidos!$A$4:$A$107,0)),"")</f>
        <v/>
      </c>
      <c r="F77" s="27" t="n"/>
      <c r="G77" s="27" t="n"/>
      <c r="H77" s="27" t="n"/>
    </row>
    <row r="78">
      <c r="A78" s="26" t="n">
        <v>75</v>
      </c>
      <c r="B78" s="26" t="inlineStr">
        <is>
          <t>29/06/2026</t>
        </is>
      </c>
      <c r="C78" s="19" t="inlineStr">
        <is>
          <t>Dieciseisavos</t>
        </is>
      </c>
      <c r="D78" s="19">
        <f>IFERROR(INDEX(Partidos!$D$4:$D$107,MATCH($A78,Partidos!$A$4:$A$107,0)),"")</f>
        <v/>
      </c>
      <c r="E78" s="19">
        <f>IFERROR(INDEX(Partidos!$E$4:$E$107,MATCH($A78,Partidos!$A$4:$A$107,0)),"")</f>
        <v/>
      </c>
      <c r="F78" s="27" t="n"/>
      <c r="G78" s="27" t="n"/>
      <c r="H78" s="27" t="n"/>
    </row>
    <row r="79">
      <c r="A79" s="24" t="n">
        <v>76</v>
      </c>
      <c r="B79" s="24" t="inlineStr">
        <is>
          <t>29/06/2026</t>
        </is>
      </c>
      <c r="C79" s="19" t="inlineStr">
        <is>
          <t>Dieciseisavos</t>
        </is>
      </c>
      <c r="D79" s="19">
        <f>IFERROR(INDEX(Partidos!$D$4:$D$107,MATCH($A79,Partidos!$A$4:$A$107,0)),"")</f>
        <v/>
      </c>
      <c r="E79" s="19">
        <f>IFERROR(INDEX(Partidos!$E$4:$E$107,MATCH($A79,Partidos!$A$4:$A$107,0)),"")</f>
        <v/>
      </c>
      <c r="F79" s="27" t="n"/>
      <c r="G79" s="27" t="n"/>
      <c r="H79" s="27" t="n"/>
    </row>
    <row r="80">
      <c r="A80" s="26" t="n">
        <v>77</v>
      </c>
      <c r="B80" s="26" t="inlineStr">
        <is>
          <t>30/06/2026</t>
        </is>
      </c>
      <c r="C80" s="19" t="inlineStr">
        <is>
          <t>Dieciseisavos</t>
        </is>
      </c>
      <c r="D80" s="19">
        <f>IFERROR(INDEX(Partidos!$D$4:$D$107,MATCH($A80,Partidos!$A$4:$A$107,0)),"")</f>
        <v/>
      </c>
      <c r="E80" s="19">
        <f>IFERROR(INDEX(Partidos!$E$4:$E$107,MATCH($A80,Partidos!$A$4:$A$107,0)),"")</f>
        <v/>
      </c>
      <c r="F80" s="27" t="n"/>
      <c r="G80" s="27" t="n"/>
      <c r="H80" s="27" t="n"/>
    </row>
    <row r="81">
      <c r="A81" s="24" t="n">
        <v>78</v>
      </c>
      <c r="B81" s="24" t="inlineStr">
        <is>
          <t>30/06/2026</t>
        </is>
      </c>
      <c r="C81" s="19" t="inlineStr">
        <is>
          <t>Dieciseisavos</t>
        </is>
      </c>
      <c r="D81" s="19">
        <f>IFERROR(INDEX(Partidos!$D$4:$D$107,MATCH($A81,Partidos!$A$4:$A$107,0)),"")</f>
        <v/>
      </c>
      <c r="E81" s="19">
        <f>IFERROR(INDEX(Partidos!$E$4:$E$107,MATCH($A81,Partidos!$A$4:$A$107,0)),"")</f>
        <v/>
      </c>
      <c r="F81" s="27" t="n"/>
      <c r="G81" s="27" t="n"/>
      <c r="H81" s="27" t="n"/>
    </row>
    <row r="82">
      <c r="A82" s="26" t="n">
        <v>79</v>
      </c>
      <c r="B82" s="26" t="inlineStr">
        <is>
          <t>30/06/2026</t>
        </is>
      </c>
      <c r="C82" s="19" t="inlineStr">
        <is>
          <t>Dieciseisavos</t>
        </is>
      </c>
      <c r="D82" s="19">
        <f>IFERROR(INDEX(Partidos!$D$4:$D$107,MATCH($A82,Partidos!$A$4:$A$107,0)),"")</f>
        <v/>
      </c>
      <c r="E82" s="19">
        <f>IFERROR(INDEX(Partidos!$E$4:$E$107,MATCH($A82,Partidos!$A$4:$A$107,0)),"")</f>
        <v/>
      </c>
      <c r="F82" s="27" t="n"/>
      <c r="G82" s="27" t="n"/>
      <c r="H82" s="27" t="n"/>
    </row>
    <row r="83">
      <c r="A83" s="24" t="n">
        <v>80</v>
      </c>
      <c r="B83" s="24" t="inlineStr">
        <is>
          <t>01/07/2026</t>
        </is>
      </c>
      <c r="C83" s="19" t="inlineStr">
        <is>
          <t>Dieciseisavos</t>
        </is>
      </c>
      <c r="D83" s="19">
        <f>IFERROR(INDEX(Partidos!$D$4:$D$107,MATCH($A83,Partidos!$A$4:$A$107,0)),"")</f>
        <v/>
      </c>
      <c r="E83" s="19">
        <f>IFERROR(INDEX(Partidos!$E$4:$E$107,MATCH($A83,Partidos!$A$4:$A$107,0)),"")</f>
        <v/>
      </c>
      <c r="F83" s="27" t="n"/>
      <c r="G83" s="27" t="n"/>
      <c r="H83" s="27" t="n"/>
    </row>
    <row r="84">
      <c r="A84" s="26" t="n">
        <v>81</v>
      </c>
      <c r="B84" s="26" t="inlineStr">
        <is>
          <t>01/07/2026</t>
        </is>
      </c>
      <c r="C84" s="19" t="inlineStr">
        <is>
          <t>Dieciseisavos</t>
        </is>
      </c>
      <c r="D84" s="19">
        <f>IFERROR(INDEX(Partidos!$D$4:$D$107,MATCH($A84,Partidos!$A$4:$A$107,0)),"")</f>
        <v/>
      </c>
      <c r="E84" s="19">
        <f>IFERROR(INDEX(Partidos!$E$4:$E$107,MATCH($A84,Partidos!$A$4:$A$107,0)),"")</f>
        <v/>
      </c>
      <c r="F84" s="27" t="n"/>
      <c r="G84" s="27" t="n"/>
      <c r="H84" s="27" t="n"/>
    </row>
    <row r="85">
      <c r="A85" s="24" t="n">
        <v>82</v>
      </c>
      <c r="B85" s="24" t="inlineStr">
        <is>
          <t>01/07/2026</t>
        </is>
      </c>
      <c r="C85" s="19" t="inlineStr">
        <is>
          <t>Dieciseisavos</t>
        </is>
      </c>
      <c r="D85" s="19">
        <f>IFERROR(INDEX(Partidos!$D$4:$D$107,MATCH($A85,Partidos!$A$4:$A$107,0)),"")</f>
        <v/>
      </c>
      <c r="E85" s="19">
        <f>IFERROR(INDEX(Partidos!$E$4:$E$107,MATCH($A85,Partidos!$A$4:$A$107,0)),"")</f>
        <v/>
      </c>
      <c r="F85" s="27" t="n"/>
      <c r="G85" s="27" t="n"/>
      <c r="H85" s="27" t="n"/>
    </row>
    <row r="86">
      <c r="A86" s="26" t="n">
        <v>83</v>
      </c>
      <c r="B86" s="26" t="inlineStr">
        <is>
          <t>02/07/2026</t>
        </is>
      </c>
      <c r="C86" s="19" t="inlineStr">
        <is>
          <t>Dieciseisavos</t>
        </is>
      </c>
      <c r="D86" s="19">
        <f>IFERROR(INDEX(Partidos!$D$4:$D$107,MATCH($A86,Partidos!$A$4:$A$107,0)),"")</f>
        <v/>
      </c>
      <c r="E86" s="19">
        <f>IFERROR(INDEX(Partidos!$E$4:$E$107,MATCH($A86,Partidos!$A$4:$A$107,0)),"")</f>
        <v/>
      </c>
      <c r="F86" s="27" t="n"/>
      <c r="G86" s="27" t="n"/>
      <c r="H86" s="27" t="n"/>
    </row>
    <row r="87">
      <c r="A87" s="24" t="n">
        <v>84</v>
      </c>
      <c r="B87" s="24" t="inlineStr">
        <is>
          <t>02/07/2026</t>
        </is>
      </c>
      <c r="C87" s="19" t="inlineStr">
        <is>
          <t>Dieciseisavos</t>
        </is>
      </c>
      <c r="D87" s="19">
        <f>IFERROR(INDEX(Partidos!$D$4:$D$107,MATCH($A87,Partidos!$A$4:$A$107,0)),"")</f>
        <v/>
      </c>
      <c r="E87" s="19">
        <f>IFERROR(INDEX(Partidos!$E$4:$E$107,MATCH($A87,Partidos!$A$4:$A$107,0)),"")</f>
        <v/>
      </c>
      <c r="F87" s="27" t="n"/>
      <c r="G87" s="27" t="n"/>
      <c r="H87" s="27" t="n"/>
    </row>
    <row r="88">
      <c r="A88" s="26" t="n">
        <v>85</v>
      </c>
      <c r="B88" s="26" t="inlineStr">
        <is>
          <t>02/07/2026</t>
        </is>
      </c>
      <c r="C88" s="19" t="inlineStr">
        <is>
          <t>Dieciseisavos</t>
        </is>
      </c>
      <c r="D88" s="19">
        <f>IFERROR(INDEX(Partidos!$D$4:$D$107,MATCH($A88,Partidos!$A$4:$A$107,0)),"")</f>
        <v/>
      </c>
      <c r="E88" s="19">
        <f>IFERROR(INDEX(Partidos!$E$4:$E$107,MATCH($A88,Partidos!$A$4:$A$107,0)),"")</f>
        <v/>
      </c>
      <c r="F88" s="27" t="n"/>
      <c r="G88" s="27" t="n"/>
      <c r="H88" s="27" t="n"/>
    </row>
    <row r="89">
      <c r="A89" s="24" t="n">
        <v>86</v>
      </c>
      <c r="B89" s="24" t="inlineStr">
        <is>
          <t>03/07/2026</t>
        </is>
      </c>
      <c r="C89" s="19" t="inlineStr">
        <is>
          <t>Dieciseisavos</t>
        </is>
      </c>
      <c r="D89" s="19">
        <f>IFERROR(INDEX(Partidos!$D$4:$D$107,MATCH($A89,Partidos!$A$4:$A$107,0)),"")</f>
        <v/>
      </c>
      <c r="E89" s="19">
        <f>IFERROR(INDEX(Partidos!$E$4:$E$107,MATCH($A89,Partidos!$A$4:$A$107,0)),"")</f>
        <v/>
      </c>
      <c r="F89" s="27" t="n"/>
      <c r="G89" s="27" t="n"/>
      <c r="H89" s="27" t="n"/>
    </row>
    <row r="90">
      <c r="A90" s="26" t="n">
        <v>87</v>
      </c>
      <c r="B90" s="26" t="inlineStr">
        <is>
          <t>03/07/2026</t>
        </is>
      </c>
      <c r="C90" s="19" t="inlineStr">
        <is>
          <t>Dieciseisavos</t>
        </is>
      </c>
      <c r="D90" s="19">
        <f>IFERROR(INDEX(Partidos!$D$4:$D$107,MATCH($A90,Partidos!$A$4:$A$107,0)),"")</f>
        <v/>
      </c>
      <c r="E90" s="19">
        <f>IFERROR(INDEX(Partidos!$E$4:$E$107,MATCH($A90,Partidos!$A$4:$A$107,0)),"")</f>
        <v/>
      </c>
      <c r="F90" s="27" t="n"/>
      <c r="G90" s="27" t="n"/>
      <c r="H90" s="27" t="n"/>
    </row>
    <row r="91">
      <c r="A91" s="24" t="n">
        <v>88</v>
      </c>
      <c r="B91" s="24" t="inlineStr">
        <is>
          <t>03/07/2026</t>
        </is>
      </c>
      <c r="C91" s="19" t="inlineStr">
        <is>
          <t>Dieciseisavos</t>
        </is>
      </c>
      <c r="D91" s="19">
        <f>IFERROR(INDEX(Partidos!$D$4:$D$107,MATCH($A91,Partidos!$A$4:$A$107,0)),"")</f>
        <v/>
      </c>
      <c r="E91" s="19">
        <f>IFERROR(INDEX(Partidos!$E$4:$E$107,MATCH($A91,Partidos!$A$4:$A$107,0)),"")</f>
        <v/>
      </c>
      <c r="F91" s="27" t="n"/>
      <c r="G91" s="27" t="n"/>
      <c r="H91" s="27" t="n"/>
    </row>
    <row r="92">
      <c r="A92" s="26" t="n">
        <v>89</v>
      </c>
      <c r="B92" s="26" t="inlineStr">
        <is>
          <t>04/07/2026</t>
        </is>
      </c>
      <c r="C92" s="19" t="inlineStr">
        <is>
          <t>Octavos</t>
        </is>
      </c>
      <c r="D92" s="19">
        <f>IFERROR(INDEX(Partidos!$D$4:$D$107,MATCH($A92,Partidos!$A$4:$A$107,0)),"")</f>
        <v/>
      </c>
      <c r="E92" s="19">
        <f>IFERROR(INDEX(Partidos!$E$4:$E$107,MATCH($A92,Partidos!$A$4:$A$107,0)),"")</f>
        <v/>
      </c>
      <c r="F92" s="27" t="n"/>
      <c r="G92" s="27" t="n"/>
      <c r="H92" s="27" t="n"/>
    </row>
    <row r="93">
      <c r="A93" s="24" t="n">
        <v>90</v>
      </c>
      <c r="B93" s="24" t="inlineStr">
        <is>
          <t>04/07/2026</t>
        </is>
      </c>
      <c r="C93" s="19" t="inlineStr">
        <is>
          <t>Octavos</t>
        </is>
      </c>
      <c r="D93" s="19">
        <f>IFERROR(INDEX(Partidos!$D$4:$D$107,MATCH($A93,Partidos!$A$4:$A$107,0)),"")</f>
        <v/>
      </c>
      <c r="E93" s="19">
        <f>IFERROR(INDEX(Partidos!$E$4:$E$107,MATCH($A93,Partidos!$A$4:$A$107,0)),"")</f>
        <v/>
      </c>
      <c r="F93" s="27" t="n"/>
      <c r="G93" s="27" t="n"/>
      <c r="H93" s="27" t="n"/>
    </row>
    <row r="94">
      <c r="A94" s="26" t="n">
        <v>91</v>
      </c>
      <c r="B94" s="26" t="inlineStr">
        <is>
          <t>05/07/2026</t>
        </is>
      </c>
      <c r="C94" s="19" t="inlineStr">
        <is>
          <t>Octavos</t>
        </is>
      </c>
      <c r="D94" s="19">
        <f>IFERROR(INDEX(Partidos!$D$4:$D$107,MATCH($A94,Partidos!$A$4:$A$107,0)),"")</f>
        <v/>
      </c>
      <c r="E94" s="19">
        <f>IFERROR(INDEX(Partidos!$E$4:$E$107,MATCH($A94,Partidos!$A$4:$A$107,0)),"")</f>
        <v/>
      </c>
      <c r="F94" s="27" t="n"/>
      <c r="G94" s="27" t="n"/>
      <c r="H94" s="27" t="n"/>
    </row>
    <row r="95">
      <c r="A95" s="24" t="n">
        <v>92</v>
      </c>
      <c r="B95" s="24" t="inlineStr">
        <is>
          <t>05/07/2026</t>
        </is>
      </c>
      <c r="C95" s="19" t="inlineStr">
        <is>
          <t>Octavos</t>
        </is>
      </c>
      <c r="D95" s="19">
        <f>IFERROR(INDEX(Partidos!$D$4:$D$107,MATCH($A95,Partidos!$A$4:$A$107,0)),"")</f>
        <v/>
      </c>
      <c r="E95" s="19">
        <f>IFERROR(INDEX(Partidos!$E$4:$E$107,MATCH($A95,Partidos!$A$4:$A$107,0)),"")</f>
        <v/>
      </c>
      <c r="F95" s="27" t="n"/>
      <c r="G95" s="27" t="n"/>
      <c r="H95" s="27" t="n"/>
    </row>
    <row r="96">
      <c r="A96" s="26" t="n">
        <v>93</v>
      </c>
      <c r="B96" s="26" t="inlineStr">
        <is>
          <t>06/07/2026</t>
        </is>
      </c>
      <c r="C96" s="19" t="inlineStr">
        <is>
          <t>Octavos</t>
        </is>
      </c>
      <c r="D96" s="19">
        <f>IFERROR(INDEX(Partidos!$D$4:$D$107,MATCH($A96,Partidos!$A$4:$A$107,0)),"")</f>
        <v/>
      </c>
      <c r="E96" s="19">
        <f>IFERROR(INDEX(Partidos!$E$4:$E$107,MATCH($A96,Partidos!$A$4:$A$107,0)),"")</f>
        <v/>
      </c>
      <c r="F96" s="27" t="n"/>
      <c r="G96" s="27" t="n"/>
      <c r="H96" s="27" t="n"/>
    </row>
    <row r="97">
      <c r="A97" s="24" t="n">
        <v>94</v>
      </c>
      <c r="B97" s="24" t="inlineStr">
        <is>
          <t>06/07/2026</t>
        </is>
      </c>
      <c r="C97" s="19" t="inlineStr">
        <is>
          <t>Octavos</t>
        </is>
      </c>
      <c r="D97" s="19">
        <f>IFERROR(INDEX(Partidos!$D$4:$D$107,MATCH($A97,Partidos!$A$4:$A$107,0)),"")</f>
        <v/>
      </c>
      <c r="E97" s="19">
        <f>IFERROR(INDEX(Partidos!$E$4:$E$107,MATCH($A97,Partidos!$A$4:$A$107,0)),"")</f>
        <v/>
      </c>
      <c r="F97" s="27" t="n"/>
      <c r="G97" s="27" t="n"/>
      <c r="H97" s="27" t="n"/>
    </row>
    <row r="98">
      <c r="A98" s="26" t="n">
        <v>95</v>
      </c>
      <c r="B98" s="26" t="inlineStr">
        <is>
          <t>07/07/2026</t>
        </is>
      </c>
      <c r="C98" s="19" t="inlineStr">
        <is>
          <t>Octavos</t>
        </is>
      </c>
      <c r="D98" s="19">
        <f>IFERROR(INDEX(Partidos!$D$4:$D$107,MATCH($A98,Partidos!$A$4:$A$107,0)),"")</f>
        <v/>
      </c>
      <c r="E98" s="19">
        <f>IFERROR(INDEX(Partidos!$E$4:$E$107,MATCH($A98,Partidos!$A$4:$A$107,0)),"")</f>
        <v/>
      </c>
      <c r="F98" s="27" t="n"/>
      <c r="G98" s="27" t="n"/>
      <c r="H98" s="27" t="n"/>
    </row>
    <row r="99">
      <c r="A99" s="24" t="n">
        <v>96</v>
      </c>
      <c r="B99" s="24" t="inlineStr">
        <is>
          <t>07/07/2026</t>
        </is>
      </c>
      <c r="C99" s="19" t="inlineStr">
        <is>
          <t>Octavos</t>
        </is>
      </c>
      <c r="D99" s="19">
        <f>IFERROR(INDEX(Partidos!$D$4:$D$107,MATCH($A99,Partidos!$A$4:$A$107,0)),"")</f>
        <v/>
      </c>
      <c r="E99" s="19">
        <f>IFERROR(INDEX(Partidos!$E$4:$E$107,MATCH($A99,Partidos!$A$4:$A$107,0)),"")</f>
        <v/>
      </c>
      <c r="F99" s="27" t="n"/>
      <c r="G99" s="27" t="n"/>
      <c r="H99" s="27" t="n"/>
    </row>
    <row r="100">
      <c r="A100" s="26" t="n">
        <v>97</v>
      </c>
      <c r="B100" s="26" t="inlineStr">
        <is>
          <t>09/07/2026</t>
        </is>
      </c>
      <c r="C100" s="19" t="inlineStr">
        <is>
          <t>Cuartos</t>
        </is>
      </c>
      <c r="D100" s="19">
        <f>IFERROR(INDEX(Partidos!$D$4:$D$107,MATCH($A100,Partidos!$A$4:$A$107,0)),"")</f>
        <v/>
      </c>
      <c r="E100" s="19">
        <f>IFERROR(INDEX(Partidos!$E$4:$E$107,MATCH($A100,Partidos!$A$4:$A$107,0)),"")</f>
        <v/>
      </c>
      <c r="F100" s="27" t="n"/>
      <c r="G100" s="27" t="n"/>
      <c r="H100" s="27" t="n"/>
    </row>
    <row r="101">
      <c r="A101" s="24" t="n">
        <v>98</v>
      </c>
      <c r="B101" s="24" t="inlineStr">
        <is>
          <t>10/07/2026</t>
        </is>
      </c>
      <c r="C101" s="19" t="inlineStr">
        <is>
          <t>Cuartos</t>
        </is>
      </c>
      <c r="D101" s="19">
        <f>IFERROR(INDEX(Partidos!$D$4:$D$107,MATCH($A101,Partidos!$A$4:$A$107,0)),"")</f>
        <v/>
      </c>
      <c r="E101" s="19">
        <f>IFERROR(INDEX(Partidos!$E$4:$E$107,MATCH($A101,Partidos!$A$4:$A$107,0)),"")</f>
        <v/>
      </c>
      <c r="F101" s="27" t="n"/>
      <c r="G101" s="27" t="n"/>
      <c r="H101" s="27" t="n"/>
    </row>
    <row r="102">
      <c r="A102" s="26" t="n">
        <v>99</v>
      </c>
      <c r="B102" s="26" t="inlineStr">
        <is>
          <t>11/07/2026</t>
        </is>
      </c>
      <c r="C102" s="19" t="inlineStr">
        <is>
          <t>Cuartos</t>
        </is>
      </c>
      <c r="D102" s="19">
        <f>IFERROR(INDEX(Partidos!$D$4:$D$107,MATCH($A102,Partidos!$A$4:$A$107,0)),"")</f>
        <v/>
      </c>
      <c r="E102" s="19">
        <f>IFERROR(INDEX(Partidos!$E$4:$E$107,MATCH($A102,Partidos!$A$4:$A$107,0)),"")</f>
        <v/>
      </c>
      <c r="F102" s="27" t="n"/>
      <c r="G102" s="27" t="n"/>
      <c r="H102" s="27" t="n"/>
    </row>
    <row r="103">
      <c r="A103" s="24" t="n">
        <v>100</v>
      </c>
      <c r="B103" s="24" t="inlineStr">
        <is>
          <t>11/07/2026</t>
        </is>
      </c>
      <c r="C103" s="19" t="inlineStr">
        <is>
          <t>Cuartos</t>
        </is>
      </c>
      <c r="D103" s="19">
        <f>IFERROR(INDEX(Partidos!$D$4:$D$107,MATCH($A103,Partidos!$A$4:$A$107,0)),"")</f>
        <v/>
      </c>
      <c r="E103" s="19">
        <f>IFERROR(INDEX(Partidos!$E$4:$E$107,MATCH($A103,Partidos!$A$4:$A$107,0)),"")</f>
        <v/>
      </c>
      <c r="F103" s="27" t="n"/>
      <c r="G103" s="27" t="n"/>
      <c r="H103" s="27" t="n"/>
    </row>
    <row r="104">
      <c r="A104" s="26" t="n">
        <v>101</v>
      </c>
      <c r="B104" s="26" t="inlineStr">
        <is>
          <t>14/07/2026</t>
        </is>
      </c>
      <c r="C104" s="19" t="inlineStr">
        <is>
          <t>Semifinal</t>
        </is>
      </c>
      <c r="D104" s="19">
        <f>IFERROR(INDEX(Partidos!$D$4:$D$107,MATCH($A104,Partidos!$A$4:$A$107,0)),"")</f>
        <v/>
      </c>
      <c r="E104" s="19">
        <f>IFERROR(INDEX(Partidos!$E$4:$E$107,MATCH($A104,Partidos!$A$4:$A$107,0)),"")</f>
        <v/>
      </c>
      <c r="F104" s="27" t="n"/>
      <c r="G104" s="27" t="n"/>
      <c r="H104" s="27" t="n"/>
    </row>
    <row r="105">
      <c r="A105" s="24" t="n">
        <v>102</v>
      </c>
      <c r="B105" s="24" t="inlineStr">
        <is>
          <t>15/07/2026</t>
        </is>
      </c>
      <c r="C105" s="19" t="inlineStr">
        <is>
          <t>Semifinal</t>
        </is>
      </c>
      <c r="D105" s="19">
        <f>IFERROR(INDEX(Partidos!$D$4:$D$107,MATCH($A105,Partidos!$A$4:$A$107,0)),"")</f>
        <v/>
      </c>
      <c r="E105" s="19">
        <f>IFERROR(INDEX(Partidos!$E$4:$E$107,MATCH($A105,Partidos!$A$4:$A$107,0)),"")</f>
        <v/>
      </c>
      <c r="F105" s="27" t="n"/>
      <c r="G105" s="27" t="n"/>
      <c r="H105" s="27" t="n"/>
    </row>
    <row r="106">
      <c r="A106" s="26" t="n">
        <v>103</v>
      </c>
      <c r="B106" s="26" t="inlineStr">
        <is>
          <t>18/07/2026</t>
        </is>
      </c>
      <c r="C106" s="19" t="inlineStr">
        <is>
          <t>Tercer puesto</t>
        </is>
      </c>
      <c r="D106" s="19">
        <f>IFERROR(INDEX(Partidos!$D$4:$D$107,MATCH($A106,Partidos!$A$4:$A$107,0)),"")</f>
        <v/>
      </c>
      <c r="E106" s="19">
        <f>IFERROR(INDEX(Partidos!$E$4:$E$107,MATCH($A106,Partidos!$A$4:$A$107,0)),"")</f>
        <v/>
      </c>
      <c r="F106" s="27" t="n"/>
      <c r="G106" s="27" t="n"/>
      <c r="H106" s="27" t="n"/>
    </row>
    <row r="107">
      <c r="A107" s="24" t="n">
        <v>104</v>
      </c>
      <c r="B107" s="24" t="inlineStr">
        <is>
          <t>19/07/2026</t>
        </is>
      </c>
      <c r="C107" s="19" t="inlineStr">
        <is>
          <t>Final</t>
        </is>
      </c>
      <c r="D107" s="19">
        <f>IFERROR(INDEX(Partidos!$D$4:$D$107,MATCH($A107,Partidos!$A$4:$A$107,0)),"")</f>
        <v/>
      </c>
      <c r="E107" s="19">
        <f>IFERROR(INDEX(Partidos!$E$4:$E$107,MATCH($A107,Partidos!$A$4:$A$107,0)),"")</f>
        <v/>
      </c>
      <c r="F107" s="27" t="n"/>
      <c r="G107" s="27" t="n"/>
      <c r="H107" s="27" t="n"/>
    </row>
    <row r="109" ht="15.6" customHeight="1">
      <c r="A109" s="8" t="inlineStr">
        <is>
          <t>Mis apuestas especiales</t>
        </is>
      </c>
      <c r="B109" s="9" t="n"/>
      <c r="C109" s="9" t="n"/>
    </row>
    <row r="110">
      <c r="A110" s="14" t="inlineStr">
        <is>
          <t>Categoría</t>
        </is>
      </c>
      <c r="B110" s="14" t="inlineStr">
        <is>
          <t>Mi apuesta</t>
        </is>
      </c>
      <c r="C110" s="14" t="inlineStr">
        <is>
          <t>Resultado oficial</t>
        </is>
      </c>
    </row>
    <row r="111">
      <c r="A111" s="24" t="inlineStr">
        <is>
          <t>Campeón del Mundial</t>
        </is>
      </c>
      <c r="B111" s="30" t="inlineStr">
        <is>
          <t>España</t>
        </is>
      </c>
      <c r="C111" s="26">
        <f>IFERROR(Resumen!$B$34,"")</f>
        <v/>
      </c>
    </row>
    <row r="112">
      <c r="A112" s="26" t="inlineStr">
        <is>
          <t>Subcampeón</t>
        </is>
      </c>
      <c r="B112" s="30" t="inlineStr">
        <is>
          <t>Portugal</t>
        </is>
      </c>
      <c r="C112" s="26">
        <f>IFERROR(Resumen!$B$35,"")</f>
        <v/>
      </c>
    </row>
    <row r="113">
      <c r="A113" s="24" t="inlineStr">
        <is>
          <t>Tercer equipo</t>
        </is>
      </c>
      <c r="B113" s="30" t="inlineStr">
        <is>
          <t>Francia</t>
        </is>
      </c>
      <c r="C113" s="26">
        <f>IFERROR(Resumen!$B$36,"")</f>
        <v/>
      </c>
    </row>
    <row r="114">
      <c r="A114" s="26" t="inlineStr">
        <is>
          <t>Balón de oro de la FIFA</t>
        </is>
      </c>
      <c r="B114" s="30" t="inlineStr">
        <is>
          <t>Mbappe</t>
        </is>
      </c>
      <c r="C114" s="26">
        <f>IFERROR(Resumen!$B$37,"")</f>
        <v/>
      </c>
    </row>
    <row r="115" ht="28.8" customHeight="1">
      <c r="A115" s="24" t="inlineStr">
        <is>
          <t>Premio de la FIFA al mejor jugador joven</t>
        </is>
      </c>
      <c r="B115" s="30" t="inlineStr">
        <is>
          <t>Lamine Yamal</t>
        </is>
      </c>
      <c r="C115" s="26">
        <f>IFERROR(Resumen!$B$38,"")</f>
        <v/>
      </c>
    </row>
    <row r="116">
      <c r="A116" s="26" t="inlineStr">
        <is>
          <t>Guante de oro de la FIFA</t>
        </is>
      </c>
      <c r="B116" s="30" t="inlineStr">
        <is>
          <t>Dibu</t>
        </is>
      </c>
      <c r="C116" s="26">
        <f>IFERROR(Resumen!$B$39,"")</f>
        <v/>
      </c>
    </row>
    <row r="117">
      <c r="A117" s="24" t="inlineStr">
        <is>
          <t>Bota de oro de la FIFA</t>
        </is>
      </c>
      <c r="B117" s="30" t="inlineStr">
        <is>
          <t>Mbappé</t>
        </is>
      </c>
      <c r="C117" s="26">
        <f>IFERROR(Resumen!$B$40,"")</f>
        <v/>
      </c>
    </row>
    <row r="118">
      <c r="A118" s="26" t="inlineStr">
        <is>
          <t>Máximo goleador España</t>
        </is>
      </c>
      <c r="B118" s="30" t="inlineStr">
        <is>
          <t>Oyarzabal</t>
        </is>
      </c>
      <c r="C118" s="26">
        <f>IFERROR(Resumen!$B$41,"")</f>
        <v/>
      </c>
    </row>
  </sheetData>
  <autoFilter ref="A3:H107"/>
  <pageMargins left="0.75" right="0.75" top="1" bottom="1" header="0.5" footer="0.5"/>
</worksheet>
</file>

<file path=xl/worksheets/sheet8.xml><?xml version="1.0" encoding="utf-8"?>
<worksheet xmlns="http://schemas.openxmlformats.org/spreadsheetml/2006/main">
  <sheetPr>
    <tabColor rgb="FF9E9E9E"/>
    <outlinePr summaryBelow="1" summaryRight="1"/>
    <pageSetUpPr/>
  </sheetPr>
  <dimension ref="A1:H118"/>
  <sheetViews>
    <sheetView showGridLines="0" workbookViewId="0">
      <pane ySplit="3" topLeftCell="A96" activePane="bottomLeft" state="frozen"/>
      <selection pane="bottomLeft" activeCell="B110" sqref="B110"/>
    </sheetView>
  </sheetViews>
  <sheetFormatPr baseColWidth="8" defaultRowHeight="14.4"/>
  <cols>
    <col width="30" customWidth="1" min="1" max="1"/>
    <col width="11" customWidth="1" min="2" max="2"/>
    <col width="18" customWidth="1" min="3" max="3"/>
    <col width="22" customWidth="1" min="4" max="5"/>
    <col width="12" customWidth="1" min="6" max="7"/>
    <col width="14" customWidth="1" min="8" max="8"/>
  </cols>
  <sheetData>
    <row r="1" ht="43.95" customHeight="1">
      <c r="A1" s="2" t="inlineStr">
        <is>
          <t>MIS PRONÓSTICOS — PAPÁ</t>
        </is>
      </c>
      <c r="B1" s="1" t="n"/>
      <c r="C1" s="1" t="n"/>
      <c r="D1" s="1" t="n"/>
      <c r="E1" s="1" t="n"/>
      <c r="F1" s="1" t="n"/>
      <c r="G1" s="1" t="n"/>
      <c r="H1" s="1" t="n"/>
    </row>
    <row r="2" ht="18" customHeight="1">
      <c r="A2" s="3" t="inlineStr">
        <is>
          <t>Rellena goles en todos los partidos y Clasificado solo en eliminatorias; abajo van tus apuestas especiales.</t>
        </is>
      </c>
      <c r="B2" s="4" t="n"/>
      <c r="C2" s="4" t="n"/>
      <c r="D2" s="4" t="n"/>
      <c r="E2" s="4" t="n"/>
      <c r="F2" s="4" t="n"/>
      <c r="G2" s="4" t="n"/>
      <c r="H2" s="4" t="n"/>
    </row>
    <row r="3" ht="28.8" customHeight="1">
      <c r="A3" s="14" t="inlineStr">
        <is>
          <t>Partido</t>
        </is>
      </c>
      <c r="B3" s="14" t="inlineStr">
        <is>
          <t>Fecha</t>
        </is>
      </c>
      <c r="C3" s="14" t="inlineStr">
        <is>
          <t>Fase</t>
        </is>
      </c>
      <c r="D3" s="14" t="inlineStr">
        <is>
          <t>Equipo local</t>
        </is>
      </c>
      <c r="E3" s="14" t="inlineStr">
        <is>
          <t>Equipo visitante</t>
        </is>
      </c>
      <c r="F3" s="14" t="inlineStr">
        <is>
          <t>Mis goles local</t>
        </is>
      </c>
      <c r="G3" s="14" t="inlineStr">
        <is>
          <t>Mis goles visit.</t>
        </is>
      </c>
      <c r="H3" s="14" t="inlineStr">
        <is>
          <t>Clasificado</t>
        </is>
      </c>
    </row>
    <row r="4">
      <c r="A4" s="26" t="n">
        <v>1</v>
      </c>
      <c r="B4" s="26" t="inlineStr">
        <is>
          <t>11/06/2026</t>
        </is>
      </c>
      <c r="C4" s="19" t="inlineStr">
        <is>
          <t>Grupos</t>
        </is>
      </c>
      <c r="D4" s="19">
        <f>IFERROR(INDEX(Partidos!$D$4:$D$107,MATCH($A4,Partidos!$A$4:$A$107,0)),"")</f>
        <v/>
      </c>
      <c r="E4" s="19">
        <f>IFERROR(INDEX(Partidos!$E$4:$E$107,MATCH($A4,Partidos!$A$4:$A$107,0)),"")</f>
        <v/>
      </c>
      <c r="F4" s="39" t="n">
        <v>3</v>
      </c>
      <c r="G4" s="39" t="n">
        <v>0</v>
      </c>
      <c r="H4" s="28" t="inlineStr">
        <is>
          <t>-</t>
        </is>
      </c>
    </row>
    <row r="5">
      <c r="A5" s="24" t="n">
        <v>2</v>
      </c>
      <c r="B5" s="24" t="inlineStr">
        <is>
          <t>11/06/2026</t>
        </is>
      </c>
      <c r="C5" s="19" t="inlineStr">
        <is>
          <t>Grupos</t>
        </is>
      </c>
      <c r="D5" s="19">
        <f>IFERROR(INDEX(Partidos!$D$4:$D$107,MATCH($A5,Partidos!$A$4:$A$107,0)),"")</f>
        <v/>
      </c>
      <c r="E5" s="19">
        <f>IFERROR(INDEX(Partidos!$E$4:$E$107,MATCH($A5,Partidos!$A$4:$A$107,0)),"")</f>
        <v/>
      </c>
      <c r="F5" s="39" t="n">
        <v>2</v>
      </c>
      <c r="G5" s="39" t="n">
        <v>1</v>
      </c>
      <c r="H5" s="28" t="inlineStr">
        <is>
          <t>-</t>
        </is>
      </c>
    </row>
    <row r="6">
      <c r="A6" s="26" t="n">
        <v>3</v>
      </c>
      <c r="B6" s="26" t="inlineStr">
        <is>
          <t>12/06/2026</t>
        </is>
      </c>
      <c r="C6" s="19" t="inlineStr">
        <is>
          <t>Grupos</t>
        </is>
      </c>
      <c r="D6" s="19">
        <f>IFERROR(INDEX(Partidos!$D$4:$D$107,MATCH($A6,Partidos!$A$4:$A$107,0)),"")</f>
        <v/>
      </c>
      <c r="E6" s="19">
        <f>IFERROR(INDEX(Partidos!$E$4:$E$107,MATCH($A6,Partidos!$A$4:$A$107,0)),"")</f>
        <v/>
      </c>
      <c r="F6" s="39" t="n">
        <v>0</v>
      </c>
      <c r="G6" s="39" t="n">
        <v>2</v>
      </c>
      <c r="H6" s="28" t="inlineStr">
        <is>
          <t>-</t>
        </is>
      </c>
    </row>
    <row r="7">
      <c r="A7" s="24" t="n">
        <v>4</v>
      </c>
      <c r="B7" s="24" t="inlineStr">
        <is>
          <t>12/06/2026</t>
        </is>
      </c>
      <c r="C7" s="19" t="inlineStr">
        <is>
          <t>Grupos</t>
        </is>
      </c>
      <c r="D7" s="19">
        <f>IFERROR(INDEX(Partidos!$D$4:$D$107,MATCH($A7,Partidos!$A$4:$A$107,0)),"")</f>
        <v/>
      </c>
      <c r="E7" s="19">
        <f>IFERROR(INDEX(Partidos!$E$4:$E$107,MATCH($A7,Partidos!$A$4:$A$107,0)),"")</f>
        <v/>
      </c>
      <c r="F7" s="39" t="n">
        <v>1</v>
      </c>
      <c r="G7" s="39" t="n">
        <v>1</v>
      </c>
      <c r="H7" s="28" t="inlineStr">
        <is>
          <t>-</t>
        </is>
      </c>
    </row>
    <row r="8">
      <c r="A8" s="26" t="n">
        <v>5</v>
      </c>
      <c r="B8" s="26" t="inlineStr">
        <is>
          <t>13/06/2026</t>
        </is>
      </c>
      <c r="C8" s="19" t="inlineStr">
        <is>
          <t>Grupos</t>
        </is>
      </c>
      <c r="D8" s="19">
        <f>IFERROR(INDEX(Partidos!$D$4:$D$107,MATCH($A8,Partidos!$A$4:$A$107,0)),"")</f>
        <v/>
      </c>
      <c r="E8" s="19">
        <f>IFERROR(INDEX(Partidos!$E$4:$E$107,MATCH($A8,Partidos!$A$4:$A$107,0)),"")</f>
        <v/>
      </c>
      <c r="F8" s="39" t="n">
        <v>0</v>
      </c>
      <c r="G8" s="39" t="n">
        <v>2</v>
      </c>
      <c r="H8" s="28" t="inlineStr">
        <is>
          <t>-</t>
        </is>
      </c>
    </row>
    <row r="9">
      <c r="A9" s="24" t="n">
        <v>6</v>
      </c>
      <c r="B9" s="24" t="inlineStr">
        <is>
          <t>13/06/2026</t>
        </is>
      </c>
      <c r="C9" s="19" t="inlineStr">
        <is>
          <t>Grupos</t>
        </is>
      </c>
      <c r="D9" s="19">
        <f>IFERROR(INDEX(Partidos!$D$4:$D$107,MATCH($A9,Partidos!$A$4:$A$107,0)),"")</f>
        <v/>
      </c>
      <c r="E9" s="19">
        <f>IFERROR(INDEX(Partidos!$E$4:$E$107,MATCH($A9,Partidos!$A$4:$A$107,0)),"")</f>
        <v/>
      </c>
      <c r="F9" s="39" t="n">
        <v>3</v>
      </c>
      <c r="G9" s="39" t="n">
        <v>2</v>
      </c>
      <c r="H9" s="28" t="inlineStr">
        <is>
          <t>-</t>
        </is>
      </c>
    </row>
    <row r="10">
      <c r="A10" s="26" t="n">
        <v>7</v>
      </c>
      <c r="B10" s="26" t="inlineStr">
        <is>
          <t>13/06/2026</t>
        </is>
      </c>
      <c r="C10" s="19" t="inlineStr">
        <is>
          <t>Grupos</t>
        </is>
      </c>
      <c r="D10" s="19">
        <f>IFERROR(INDEX(Partidos!$D$4:$D$107,MATCH($A10,Partidos!$A$4:$A$107,0)),"")</f>
        <v/>
      </c>
      <c r="E10" s="19">
        <f>IFERROR(INDEX(Partidos!$E$4:$E$107,MATCH($A10,Partidos!$A$4:$A$107,0)),"")</f>
        <v/>
      </c>
      <c r="F10" s="39" t="n">
        <v>0</v>
      </c>
      <c r="G10" s="39" t="n">
        <v>4</v>
      </c>
      <c r="H10" s="28" t="inlineStr">
        <is>
          <t>-</t>
        </is>
      </c>
    </row>
    <row r="11">
      <c r="A11" s="24" t="n">
        <v>8</v>
      </c>
      <c r="B11" s="24" t="inlineStr">
        <is>
          <t>13/06/2026</t>
        </is>
      </c>
      <c r="C11" s="19" t="inlineStr">
        <is>
          <t>Grupos</t>
        </is>
      </c>
      <c r="D11" s="19">
        <f>IFERROR(INDEX(Partidos!$D$4:$D$107,MATCH($A11,Partidos!$A$4:$A$107,0)),"")</f>
        <v/>
      </c>
      <c r="E11" s="19">
        <f>IFERROR(INDEX(Partidos!$E$4:$E$107,MATCH($A11,Partidos!$A$4:$A$107,0)),"")</f>
        <v/>
      </c>
      <c r="F11" s="39" t="n">
        <v>1</v>
      </c>
      <c r="G11" s="39" t="n">
        <v>3</v>
      </c>
      <c r="H11" s="28" t="inlineStr">
        <is>
          <t>-</t>
        </is>
      </c>
    </row>
    <row r="12">
      <c r="A12" s="26" t="n">
        <v>9</v>
      </c>
      <c r="B12" s="26" t="inlineStr">
        <is>
          <t>14/06/2026</t>
        </is>
      </c>
      <c r="C12" s="19" t="inlineStr">
        <is>
          <t>Grupos</t>
        </is>
      </c>
      <c r="D12" s="19">
        <f>IFERROR(INDEX(Partidos!$D$4:$D$107,MATCH($A12,Partidos!$A$4:$A$107,0)),"")</f>
        <v/>
      </c>
      <c r="E12" s="19">
        <f>IFERROR(INDEX(Partidos!$E$4:$E$107,MATCH($A12,Partidos!$A$4:$A$107,0)),"")</f>
        <v/>
      </c>
      <c r="F12" s="39" t="n">
        <v>4</v>
      </c>
      <c r="G12" s="39" t="n">
        <v>0</v>
      </c>
      <c r="H12" s="28" t="inlineStr">
        <is>
          <t>-</t>
        </is>
      </c>
    </row>
    <row r="13">
      <c r="A13" s="24" t="n">
        <v>10</v>
      </c>
      <c r="B13" s="24" t="inlineStr">
        <is>
          <t>14/06/2026</t>
        </is>
      </c>
      <c r="C13" s="19" t="inlineStr">
        <is>
          <t>Grupos</t>
        </is>
      </c>
      <c r="D13" s="19">
        <f>IFERROR(INDEX(Partidos!$D$4:$D$107,MATCH($A13,Partidos!$A$4:$A$107,0)),"")</f>
        <v/>
      </c>
      <c r="E13" s="19">
        <f>IFERROR(INDEX(Partidos!$E$4:$E$107,MATCH($A13,Partidos!$A$4:$A$107,0)),"")</f>
        <v/>
      </c>
      <c r="F13" s="39" t="n">
        <v>2</v>
      </c>
      <c r="G13" s="39" t="n">
        <v>1</v>
      </c>
      <c r="H13" s="28" t="inlineStr">
        <is>
          <t>-</t>
        </is>
      </c>
    </row>
    <row r="14">
      <c r="A14" s="26" t="n">
        <v>11</v>
      </c>
      <c r="B14" s="26" t="inlineStr">
        <is>
          <t>14/06/2026</t>
        </is>
      </c>
      <c r="C14" s="19" t="inlineStr">
        <is>
          <t>Grupos</t>
        </is>
      </c>
      <c r="D14" s="19">
        <f>IFERROR(INDEX(Partidos!$D$4:$D$107,MATCH($A14,Partidos!$A$4:$A$107,0)),"")</f>
        <v/>
      </c>
      <c r="E14" s="19">
        <f>IFERROR(INDEX(Partidos!$E$4:$E$107,MATCH($A14,Partidos!$A$4:$A$107,0)),"")</f>
        <v/>
      </c>
      <c r="F14" s="39" t="n">
        <v>1</v>
      </c>
      <c r="G14" s="39" t="n">
        <v>0</v>
      </c>
      <c r="H14" s="28" t="inlineStr">
        <is>
          <t>-</t>
        </is>
      </c>
    </row>
    <row r="15">
      <c r="A15" s="24" t="n">
        <v>12</v>
      </c>
      <c r="B15" s="24" t="inlineStr">
        <is>
          <t>14/06/2026</t>
        </is>
      </c>
      <c r="C15" s="19" t="inlineStr">
        <is>
          <t>Grupos</t>
        </is>
      </c>
      <c r="D15" s="19">
        <f>IFERROR(INDEX(Partidos!$D$4:$D$107,MATCH($A15,Partidos!$A$4:$A$107,0)),"")</f>
        <v/>
      </c>
      <c r="E15" s="19">
        <f>IFERROR(INDEX(Partidos!$E$4:$E$107,MATCH($A15,Partidos!$A$4:$A$107,0)),"")</f>
        <v/>
      </c>
      <c r="F15" s="39" t="n">
        <v>1</v>
      </c>
      <c r="G15" s="39" t="n">
        <v>1</v>
      </c>
      <c r="H15" s="28" t="inlineStr">
        <is>
          <t>-</t>
        </is>
      </c>
    </row>
    <row r="16">
      <c r="A16" s="26" t="n">
        <v>13</v>
      </c>
      <c r="B16" s="26" t="inlineStr">
        <is>
          <t>15/06/2026</t>
        </is>
      </c>
      <c r="C16" s="19" t="inlineStr">
        <is>
          <t>Grupos</t>
        </is>
      </c>
      <c r="D16" s="19">
        <f>IFERROR(INDEX(Partidos!$D$4:$D$107,MATCH($A16,Partidos!$A$4:$A$107,0)),"")</f>
        <v/>
      </c>
      <c r="E16" s="19">
        <f>IFERROR(INDEX(Partidos!$E$4:$E$107,MATCH($A16,Partidos!$A$4:$A$107,0)),"")</f>
        <v/>
      </c>
      <c r="F16" s="39" t="n">
        <v>5</v>
      </c>
      <c r="G16" s="39" t="n">
        <v>0</v>
      </c>
      <c r="H16" s="28" t="inlineStr">
        <is>
          <t>-</t>
        </is>
      </c>
    </row>
    <row r="17">
      <c r="A17" s="24" t="n">
        <v>14</v>
      </c>
      <c r="B17" s="24" t="inlineStr">
        <is>
          <t>15/06/2026</t>
        </is>
      </c>
      <c r="C17" s="19" t="inlineStr">
        <is>
          <t>Grupos</t>
        </is>
      </c>
      <c r="D17" s="19">
        <f>IFERROR(INDEX(Partidos!$D$4:$D$107,MATCH($A17,Partidos!$A$4:$A$107,0)),"")</f>
        <v/>
      </c>
      <c r="E17" s="19">
        <f>IFERROR(INDEX(Partidos!$E$4:$E$107,MATCH($A17,Partidos!$A$4:$A$107,0)),"")</f>
        <v/>
      </c>
      <c r="F17" s="39" t="n">
        <v>1</v>
      </c>
      <c r="G17" s="39" t="n">
        <v>1</v>
      </c>
      <c r="H17" s="28" t="inlineStr">
        <is>
          <t>-</t>
        </is>
      </c>
    </row>
    <row r="18">
      <c r="A18" s="26" t="n">
        <v>15</v>
      </c>
      <c r="B18" s="26" t="inlineStr">
        <is>
          <t>15/06/2026</t>
        </is>
      </c>
      <c r="C18" s="19" t="inlineStr">
        <is>
          <t>Grupos</t>
        </is>
      </c>
      <c r="D18" s="19">
        <f>IFERROR(INDEX(Partidos!$D$4:$D$107,MATCH($A18,Partidos!$A$4:$A$107,0)),"")</f>
        <v/>
      </c>
      <c r="E18" s="19">
        <f>IFERROR(INDEX(Partidos!$E$4:$E$107,MATCH($A18,Partidos!$A$4:$A$107,0)),"")</f>
        <v/>
      </c>
      <c r="F18" s="39" t="n">
        <v>1</v>
      </c>
      <c r="G18" s="39" t="n">
        <v>3</v>
      </c>
      <c r="H18" s="28" t="inlineStr">
        <is>
          <t>-</t>
        </is>
      </c>
    </row>
    <row r="19">
      <c r="A19" s="24" t="n">
        <v>16</v>
      </c>
      <c r="B19" s="24" t="inlineStr">
        <is>
          <t>15/06/2026</t>
        </is>
      </c>
      <c r="C19" s="19" t="inlineStr">
        <is>
          <t>Grupos</t>
        </is>
      </c>
      <c r="D19" s="19">
        <f>IFERROR(INDEX(Partidos!$D$4:$D$107,MATCH($A19,Partidos!$A$4:$A$107,0)),"")</f>
        <v/>
      </c>
      <c r="E19" s="19">
        <f>IFERROR(INDEX(Partidos!$E$4:$E$107,MATCH($A19,Partidos!$A$4:$A$107,0)),"")</f>
        <v/>
      </c>
      <c r="F19" s="39" t="n">
        <v>2</v>
      </c>
      <c r="G19" s="39" t="n">
        <v>0</v>
      </c>
      <c r="H19" s="28" t="inlineStr">
        <is>
          <t>-</t>
        </is>
      </c>
    </row>
    <row r="20">
      <c r="A20" s="26" t="n">
        <v>17</v>
      </c>
      <c r="B20" s="26" t="inlineStr">
        <is>
          <t>16/06/2026</t>
        </is>
      </c>
      <c r="C20" s="19" t="inlineStr">
        <is>
          <t>Grupos</t>
        </is>
      </c>
      <c r="D20" s="19">
        <f>IFERROR(INDEX(Partidos!$D$4:$D$107,MATCH($A20,Partidos!$A$4:$A$107,0)),"")</f>
        <v/>
      </c>
      <c r="E20" s="19">
        <f>IFERROR(INDEX(Partidos!$E$4:$E$107,MATCH($A20,Partidos!$A$4:$A$107,0)),"")</f>
        <v/>
      </c>
      <c r="F20" s="39" t="n">
        <v>2</v>
      </c>
      <c r="G20" s="39" t="n">
        <v>2</v>
      </c>
      <c r="H20" s="28" t="inlineStr">
        <is>
          <t>-</t>
        </is>
      </c>
    </row>
    <row r="21">
      <c r="A21" s="24" t="n">
        <v>18</v>
      </c>
      <c r="B21" s="24" t="inlineStr">
        <is>
          <t>16/06/2026</t>
        </is>
      </c>
      <c r="C21" s="19" t="inlineStr">
        <is>
          <t>Grupos</t>
        </is>
      </c>
      <c r="D21" s="19">
        <f>IFERROR(INDEX(Partidos!$D$4:$D$107,MATCH($A21,Partidos!$A$4:$A$107,0)),"")</f>
        <v/>
      </c>
      <c r="E21" s="19">
        <f>IFERROR(INDEX(Partidos!$E$4:$E$107,MATCH($A21,Partidos!$A$4:$A$107,0)),"")</f>
        <v/>
      </c>
      <c r="F21" s="39" t="n">
        <v>1</v>
      </c>
      <c r="G21" s="39" t="n">
        <v>2</v>
      </c>
      <c r="H21" s="28" t="inlineStr">
        <is>
          <t>-</t>
        </is>
      </c>
    </row>
    <row r="22">
      <c r="A22" s="26" t="n">
        <v>19</v>
      </c>
      <c r="B22" s="26" t="inlineStr">
        <is>
          <t>16/06/2026</t>
        </is>
      </c>
      <c r="C22" s="19" t="inlineStr">
        <is>
          <t>Grupos</t>
        </is>
      </c>
      <c r="D22" s="19">
        <f>IFERROR(INDEX(Partidos!$D$4:$D$107,MATCH($A22,Partidos!$A$4:$A$107,0)),"")</f>
        <v/>
      </c>
      <c r="E22" s="19">
        <f>IFERROR(INDEX(Partidos!$E$4:$E$107,MATCH($A22,Partidos!$A$4:$A$107,0)),"")</f>
        <v/>
      </c>
      <c r="F22" s="39" t="n">
        <v>3</v>
      </c>
      <c r="G22" s="39" t="n">
        <v>1</v>
      </c>
      <c r="H22" s="28" t="inlineStr">
        <is>
          <t>-</t>
        </is>
      </c>
    </row>
    <row r="23">
      <c r="A23" s="24" t="n">
        <v>20</v>
      </c>
      <c r="B23" s="24" t="inlineStr">
        <is>
          <t>16/06/2026</t>
        </is>
      </c>
      <c r="C23" s="19" t="inlineStr">
        <is>
          <t>Grupos</t>
        </is>
      </c>
      <c r="D23" s="19">
        <f>IFERROR(INDEX(Partidos!$D$4:$D$107,MATCH($A23,Partidos!$A$4:$A$107,0)),"")</f>
        <v/>
      </c>
      <c r="E23" s="19">
        <f>IFERROR(INDEX(Partidos!$E$4:$E$107,MATCH($A23,Partidos!$A$4:$A$107,0)),"")</f>
        <v/>
      </c>
      <c r="F23" s="39" t="n">
        <v>2</v>
      </c>
      <c r="G23" s="39" t="n">
        <v>0</v>
      </c>
      <c r="H23" s="28" t="inlineStr">
        <is>
          <t>-</t>
        </is>
      </c>
    </row>
    <row r="24">
      <c r="A24" s="26" t="n">
        <v>21</v>
      </c>
      <c r="B24" s="26" t="inlineStr">
        <is>
          <t>17/06/2026</t>
        </is>
      </c>
      <c r="C24" s="19" t="inlineStr">
        <is>
          <t>Grupos</t>
        </is>
      </c>
      <c r="D24" s="19">
        <f>IFERROR(INDEX(Partidos!$D$4:$D$107,MATCH($A24,Partidos!$A$4:$A$107,0)),"")</f>
        <v/>
      </c>
      <c r="E24" s="19">
        <f>IFERROR(INDEX(Partidos!$E$4:$E$107,MATCH($A24,Partidos!$A$4:$A$107,0)),"")</f>
        <v/>
      </c>
      <c r="F24" s="39" t="n">
        <v>2</v>
      </c>
      <c r="G24" s="39" t="n">
        <v>2</v>
      </c>
      <c r="H24" s="28" t="inlineStr">
        <is>
          <t>-</t>
        </is>
      </c>
    </row>
    <row r="25">
      <c r="A25" s="24" t="n">
        <v>22</v>
      </c>
      <c r="B25" s="24" t="inlineStr">
        <is>
          <t>17/06/2026</t>
        </is>
      </c>
      <c r="C25" s="19" t="inlineStr">
        <is>
          <t>Grupos</t>
        </is>
      </c>
      <c r="D25" s="19">
        <f>IFERROR(INDEX(Partidos!$D$4:$D$107,MATCH($A25,Partidos!$A$4:$A$107,0)),"")</f>
        <v/>
      </c>
      <c r="E25" s="19">
        <f>IFERROR(INDEX(Partidos!$E$4:$E$107,MATCH($A25,Partidos!$A$4:$A$107,0)),"")</f>
        <v/>
      </c>
      <c r="F25" s="39" t="n">
        <v>3</v>
      </c>
      <c r="G25" s="39" t="n">
        <v>3</v>
      </c>
      <c r="H25" s="28" t="inlineStr">
        <is>
          <t>-</t>
        </is>
      </c>
    </row>
    <row r="26">
      <c r="A26" s="26" t="n">
        <v>23</v>
      </c>
      <c r="B26" s="26" t="inlineStr">
        <is>
          <t>17/06/2026</t>
        </is>
      </c>
      <c r="C26" s="19" t="inlineStr">
        <is>
          <t>Grupos</t>
        </is>
      </c>
      <c r="D26" s="19">
        <f>IFERROR(INDEX(Partidos!$D$4:$D$107,MATCH($A26,Partidos!$A$4:$A$107,0)),"")</f>
        <v/>
      </c>
      <c r="E26" s="19">
        <f>IFERROR(INDEX(Partidos!$E$4:$E$107,MATCH($A26,Partidos!$A$4:$A$107,0)),"")</f>
        <v/>
      </c>
      <c r="F26" s="39" t="n">
        <v>2</v>
      </c>
      <c r="G26" s="39" t="n">
        <v>2</v>
      </c>
      <c r="H26" s="28" t="inlineStr">
        <is>
          <t>-</t>
        </is>
      </c>
    </row>
    <row r="27">
      <c r="A27" s="24" t="n">
        <v>24</v>
      </c>
      <c r="B27" s="24" t="inlineStr">
        <is>
          <t>17/06/2026</t>
        </is>
      </c>
      <c r="C27" s="19" t="inlineStr">
        <is>
          <t>Grupos</t>
        </is>
      </c>
      <c r="D27" s="19">
        <f>IFERROR(INDEX(Partidos!$D$4:$D$107,MATCH($A27,Partidos!$A$4:$A$107,0)),"")</f>
        <v/>
      </c>
      <c r="E27" s="19">
        <f>IFERROR(INDEX(Partidos!$E$4:$E$107,MATCH($A27,Partidos!$A$4:$A$107,0)),"")</f>
        <v/>
      </c>
      <c r="F27" s="39" t="n">
        <v>2</v>
      </c>
      <c r="G27" s="39" t="n">
        <v>3</v>
      </c>
      <c r="H27" s="28" t="inlineStr">
        <is>
          <t>-</t>
        </is>
      </c>
    </row>
    <row r="28">
      <c r="A28" s="26" t="n">
        <v>25</v>
      </c>
      <c r="B28" s="26" t="inlineStr">
        <is>
          <t>18/06/2026</t>
        </is>
      </c>
      <c r="C28" s="19" t="inlineStr">
        <is>
          <t>Grupos</t>
        </is>
      </c>
      <c r="D28" s="19">
        <f>IFERROR(INDEX(Partidos!$D$4:$D$107,MATCH($A28,Partidos!$A$4:$A$107,0)),"")</f>
        <v/>
      </c>
      <c r="E28" s="19">
        <f>IFERROR(INDEX(Partidos!$E$4:$E$107,MATCH($A28,Partidos!$A$4:$A$107,0)),"")</f>
        <v/>
      </c>
      <c r="F28" s="39" t="n">
        <v>1</v>
      </c>
      <c r="G28" s="39" t="n">
        <v>0</v>
      </c>
      <c r="H28" s="28" t="inlineStr">
        <is>
          <t>-</t>
        </is>
      </c>
    </row>
    <row r="29">
      <c r="A29" s="24" t="n">
        <v>26</v>
      </c>
      <c r="B29" s="24" t="inlineStr">
        <is>
          <t>18/06/2026</t>
        </is>
      </c>
      <c r="C29" s="19" t="inlineStr">
        <is>
          <t>Grupos</t>
        </is>
      </c>
      <c r="D29" s="19">
        <f>IFERROR(INDEX(Partidos!$D$4:$D$107,MATCH($A29,Partidos!$A$4:$A$107,0)),"")</f>
        <v/>
      </c>
      <c r="E29" s="19">
        <f>IFERROR(INDEX(Partidos!$E$4:$E$107,MATCH($A29,Partidos!$A$4:$A$107,0)),"")</f>
        <v/>
      </c>
      <c r="F29" s="39" t="n">
        <v>2</v>
      </c>
      <c r="G29" s="39" t="n">
        <v>1</v>
      </c>
      <c r="H29" s="28" t="inlineStr">
        <is>
          <t>-</t>
        </is>
      </c>
    </row>
    <row r="30">
      <c r="A30" s="26" t="n">
        <v>27</v>
      </c>
      <c r="B30" s="26" t="inlineStr">
        <is>
          <t>18/06/2026</t>
        </is>
      </c>
      <c r="C30" s="19" t="inlineStr">
        <is>
          <t>Grupos</t>
        </is>
      </c>
      <c r="D30" s="19">
        <f>IFERROR(INDEX(Partidos!$D$4:$D$107,MATCH($A30,Partidos!$A$4:$A$107,0)),"")</f>
        <v/>
      </c>
      <c r="E30" s="19">
        <f>IFERROR(INDEX(Partidos!$E$4:$E$107,MATCH($A30,Partidos!$A$4:$A$107,0)),"")</f>
        <v/>
      </c>
      <c r="F30" s="39" t="n">
        <v>0</v>
      </c>
      <c r="G30" s="39" t="n">
        <v>0</v>
      </c>
      <c r="H30" s="28" t="inlineStr">
        <is>
          <t>-</t>
        </is>
      </c>
    </row>
    <row r="31">
      <c r="A31" s="24" t="n">
        <v>28</v>
      </c>
      <c r="B31" s="24" t="inlineStr">
        <is>
          <t>18/06/2026</t>
        </is>
      </c>
      <c r="C31" s="19" t="inlineStr">
        <is>
          <t>Grupos</t>
        </is>
      </c>
      <c r="D31" s="19">
        <f>IFERROR(INDEX(Partidos!$D$4:$D$107,MATCH($A31,Partidos!$A$4:$A$107,0)),"")</f>
        <v/>
      </c>
      <c r="E31" s="19">
        <f>IFERROR(INDEX(Partidos!$E$4:$E$107,MATCH($A31,Partidos!$A$4:$A$107,0)),"")</f>
        <v/>
      </c>
      <c r="F31" s="39" t="n">
        <v>2</v>
      </c>
      <c r="G31" s="39" t="n">
        <v>2</v>
      </c>
      <c r="H31" s="28" t="inlineStr">
        <is>
          <t>-</t>
        </is>
      </c>
    </row>
    <row r="32">
      <c r="A32" s="26" t="n">
        <v>29</v>
      </c>
      <c r="B32" s="26" t="inlineStr">
        <is>
          <t>19/06/2026</t>
        </is>
      </c>
      <c r="C32" s="19" t="inlineStr">
        <is>
          <t>Grupos</t>
        </is>
      </c>
      <c r="D32" s="19">
        <f>IFERROR(INDEX(Partidos!$D$4:$D$107,MATCH($A32,Partidos!$A$4:$A$107,0)),"")</f>
        <v/>
      </c>
      <c r="E32" s="19">
        <f>IFERROR(INDEX(Partidos!$E$4:$E$107,MATCH($A32,Partidos!$A$4:$A$107,0)),"")</f>
        <v/>
      </c>
      <c r="F32" s="39" t="n">
        <v>1</v>
      </c>
      <c r="G32" s="39" t="n">
        <v>0</v>
      </c>
      <c r="H32" s="28" t="inlineStr">
        <is>
          <t>-</t>
        </is>
      </c>
    </row>
    <row r="33">
      <c r="A33" s="24" t="n">
        <v>30</v>
      </c>
      <c r="B33" s="24" t="inlineStr">
        <is>
          <t>19/06/2026</t>
        </is>
      </c>
      <c r="C33" s="19" t="inlineStr">
        <is>
          <t>Grupos</t>
        </is>
      </c>
      <c r="D33" s="19">
        <f>IFERROR(INDEX(Partidos!$D$4:$D$107,MATCH($A33,Partidos!$A$4:$A$107,0)),"")</f>
        <v/>
      </c>
      <c r="E33" s="19">
        <f>IFERROR(INDEX(Partidos!$E$4:$E$107,MATCH($A33,Partidos!$A$4:$A$107,0)),"")</f>
        <v/>
      </c>
      <c r="F33" s="39" t="n">
        <v>1</v>
      </c>
      <c r="G33" s="39" t="n">
        <v>2</v>
      </c>
      <c r="H33" s="28" t="inlineStr">
        <is>
          <t>-</t>
        </is>
      </c>
    </row>
    <row r="34">
      <c r="A34" s="26" t="n">
        <v>31</v>
      </c>
      <c r="B34" s="26" t="inlineStr">
        <is>
          <t>19/06/2026</t>
        </is>
      </c>
      <c r="C34" s="19" t="inlineStr">
        <is>
          <t>Grupos</t>
        </is>
      </c>
      <c r="D34" s="19">
        <f>IFERROR(INDEX(Partidos!$D$4:$D$107,MATCH($A34,Partidos!$A$4:$A$107,0)),"")</f>
        <v/>
      </c>
      <c r="E34" s="19">
        <f>IFERROR(INDEX(Partidos!$E$4:$E$107,MATCH($A34,Partidos!$A$4:$A$107,0)),"")</f>
        <v/>
      </c>
      <c r="F34" s="39" t="n">
        <v>3</v>
      </c>
      <c r="G34" s="39" t="n">
        <v>0</v>
      </c>
      <c r="H34" s="28" t="inlineStr">
        <is>
          <t>-</t>
        </is>
      </c>
    </row>
    <row r="35">
      <c r="A35" s="24" t="n">
        <v>32</v>
      </c>
      <c r="B35" s="24" t="inlineStr">
        <is>
          <t>19/06/2026</t>
        </is>
      </c>
      <c r="C35" s="19" t="inlineStr">
        <is>
          <t>Grupos</t>
        </is>
      </c>
      <c r="D35" s="19">
        <f>IFERROR(INDEX(Partidos!$D$4:$D$107,MATCH($A35,Partidos!$A$4:$A$107,0)),"")</f>
        <v/>
      </c>
      <c r="E35" s="19">
        <f>IFERROR(INDEX(Partidos!$E$4:$E$107,MATCH($A35,Partidos!$A$4:$A$107,0)),"")</f>
        <v/>
      </c>
      <c r="F35" s="39" t="n">
        <v>3</v>
      </c>
      <c r="G35" s="39" t="n">
        <v>1</v>
      </c>
      <c r="H35" s="28" t="inlineStr">
        <is>
          <t>-</t>
        </is>
      </c>
    </row>
    <row r="36">
      <c r="A36" s="26" t="n">
        <v>33</v>
      </c>
      <c r="B36" s="26" t="inlineStr">
        <is>
          <t>20/06/2026</t>
        </is>
      </c>
      <c r="C36" s="19" t="inlineStr">
        <is>
          <t>Grupos</t>
        </is>
      </c>
      <c r="D36" s="19">
        <f>IFERROR(INDEX(Partidos!$D$4:$D$107,MATCH($A36,Partidos!$A$4:$A$107,0)),"")</f>
        <v/>
      </c>
      <c r="E36" s="19">
        <f>IFERROR(INDEX(Partidos!$E$4:$E$107,MATCH($A36,Partidos!$A$4:$A$107,0)),"")</f>
        <v/>
      </c>
      <c r="F36" s="39" t="n">
        <v>2</v>
      </c>
      <c r="G36" s="39" t="n">
        <v>1</v>
      </c>
      <c r="H36" s="28" t="inlineStr">
        <is>
          <t>-</t>
        </is>
      </c>
    </row>
    <row r="37">
      <c r="A37" s="24" t="n">
        <v>34</v>
      </c>
      <c r="B37" s="24" t="inlineStr">
        <is>
          <t>20/06/2026</t>
        </is>
      </c>
      <c r="C37" s="19" t="inlineStr">
        <is>
          <t>Grupos</t>
        </is>
      </c>
      <c r="D37" s="19">
        <f>IFERROR(INDEX(Partidos!$D$4:$D$107,MATCH($A37,Partidos!$A$4:$A$107,0)),"")</f>
        <v/>
      </c>
      <c r="E37" s="19">
        <f>IFERROR(INDEX(Partidos!$E$4:$E$107,MATCH($A37,Partidos!$A$4:$A$107,0)),"")</f>
        <v/>
      </c>
      <c r="F37" s="39" t="n">
        <v>2</v>
      </c>
      <c r="G37" s="39" t="n">
        <v>1</v>
      </c>
      <c r="H37" s="28" t="inlineStr">
        <is>
          <t>-</t>
        </is>
      </c>
    </row>
    <row r="38">
      <c r="A38" s="26" t="n">
        <v>35</v>
      </c>
      <c r="B38" s="26" t="inlineStr">
        <is>
          <t>20/06/2026</t>
        </is>
      </c>
      <c r="C38" s="19" t="inlineStr">
        <is>
          <t>Grupos</t>
        </is>
      </c>
      <c r="D38" s="19">
        <f>IFERROR(INDEX(Partidos!$D$4:$D$107,MATCH($A38,Partidos!$A$4:$A$107,0)),"")</f>
        <v/>
      </c>
      <c r="E38" s="19">
        <f>IFERROR(INDEX(Partidos!$E$4:$E$107,MATCH($A38,Partidos!$A$4:$A$107,0)),"")</f>
        <v/>
      </c>
      <c r="F38" s="39" t="n">
        <v>2</v>
      </c>
      <c r="G38" s="39" t="n">
        <v>0</v>
      </c>
      <c r="H38" s="28" t="inlineStr">
        <is>
          <t>-</t>
        </is>
      </c>
    </row>
    <row r="39">
      <c r="A39" s="24" t="n">
        <v>36</v>
      </c>
      <c r="B39" s="24" t="inlineStr">
        <is>
          <t>20/06/2026</t>
        </is>
      </c>
      <c r="C39" s="19" t="inlineStr">
        <is>
          <t>Grupos</t>
        </is>
      </c>
      <c r="D39" s="19">
        <f>IFERROR(INDEX(Partidos!$D$4:$D$107,MATCH($A39,Partidos!$A$4:$A$107,0)),"")</f>
        <v/>
      </c>
      <c r="E39" s="19">
        <f>IFERROR(INDEX(Partidos!$E$4:$E$107,MATCH($A39,Partidos!$A$4:$A$107,0)),"")</f>
        <v/>
      </c>
      <c r="F39" s="39" t="n">
        <v>1</v>
      </c>
      <c r="G39" s="39" t="n">
        <v>4</v>
      </c>
      <c r="H39" s="28" t="inlineStr">
        <is>
          <t>-</t>
        </is>
      </c>
    </row>
    <row r="40">
      <c r="A40" s="26" t="n">
        <v>37</v>
      </c>
      <c r="B40" s="26" t="inlineStr">
        <is>
          <t>21/06/2026</t>
        </is>
      </c>
      <c r="C40" s="19" t="inlineStr">
        <is>
          <t>Grupos</t>
        </is>
      </c>
      <c r="D40" s="19">
        <f>IFERROR(INDEX(Partidos!$D$4:$D$107,MATCH($A40,Partidos!$A$4:$A$107,0)),"")</f>
        <v/>
      </c>
      <c r="E40" s="19">
        <f>IFERROR(INDEX(Partidos!$E$4:$E$107,MATCH($A40,Partidos!$A$4:$A$107,0)),"")</f>
        <v/>
      </c>
      <c r="F40" s="39" t="n">
        <v>3</v>
      </c>
      <c r="G40" s="39" t="n">
        <v>0</v>
      </c>
      <c r="H40" s="28" t="inlineStr">
        <is>
          <t>-</t>
        </is>
      </c>
    </row>
    <row r="41">
      <c r="A41" s="24" t="n">
        <v>38</v>
      </c>
      <c r="B41" s="24" t="inlineStr">
        <is>
          <t>21/06/2026</t>
        </is>
      </c>
      <c r="C41" s="19" t="inlineStr">
        <is>
          <t>Grupos</t>
        </is>
      </c>
      <c r="D41" s="19">
        <f>IFERROR(INDEX(Partidos!$D$4:$D$107,MATCH($A41,Partidos!$A$4:$A$107,0)),"")</f>
        <v/>
      </c>
      <c r="E41" s="19">
        <f>IFERROR(INDEX(Partidos!$E$4:$E$107,MATCH($A41,Partidos!$A$4:$A$107,0)),"")</f>
        <v/>
      </c>
      <c r="F41" s="39" t="n">
        <v>1</v>
      </c>
      <c r="G41" s="39" t="n">
        <v>0</v>
      </c>
      <c r="H41" s="28" t="inlineStr">
        <is>
          <t>-</t>
        </is>
      </c>
    </row>
    <row r="42">
      <c r="A42" s="26" t="n">
        <v>39</v>
      </c>
      <c r="B42" s="26" t="inlineStr">
        <is>
          <t>21/06/2026</t>
        </is>
      </c>
      <c r="C42" s="19" t="inlineStr">
        <is>
          <t>Grupos</t>
        </is>
      </c>
      <c r="D42" s="19">
        <f>IFERROR(INDEX(Partidos!$D$4:$D$107,MATCH($A42,Partidos!$A$4:$A$107,0)),"")</f>
        <v/>
      </c>
      <c r="E42" s="19">
        <f>IFERROR(INDEX(Partidos!$E$4:$E$107,MATCH($A42,Partidos!$A$4:$A$107,0)),"")</f>
        <v/>
      </c>
      <c r="F42" s="39" t="n">
        <v>3</v>
      </c>
      <c r="G42" s="39" t="n">
        <v>0</v>
      </c>
      <c r="H42" s="28" t="inlineStr">
        <is>
          <t>-</t>
        </is>
      </c>
    </row>
    <row r="43">
      <c r="A43" s="24" t="n">
        <v>40</v>
      </c>
      <c r="B43" s="24" t="inlineStr">
        <is>
          <t>21/06/2026</t>
        </is>
      </c>
      <c r="C43" s="19" t="inlineStr">
        <is>
          <t>Grupos</t>
        </is>
      </c>
      <c r="D43" s="19">
        <f>IFERROR(INDEX(Partidos!$D$4:$D$107,MATCH($A43,Partidos!$A$4:$A$107,0)),"")</f>
        <v/>
      </c>
      <c r="E43" s="19">
        <f>IFERROR(INDEX(Partidos!$E$4:$E$107,MATCH($A43,Partidos!$A$4:$A$107,0)),"")</f>
        <v/>
      </c>
      <c r="F43" s="39" t="n">
        <v>1</v>
      </c>
      <c r="G43" s="39" t="n">
        <v>4</v>
      </c>
      <c r="H43" s="28" t="inlineStr">
        <is>
          <t>-</t>
        </is>
      </c>
    </row>
    <row r="44">
      <c r="A44" s="26" t="n">
        <v>41</v>
      </c>
      <c r="B44" s="26" t="inlineStr">
        <is>
          <t>22/06/2026</t>
        </is>
      </c>
      <c r="C44" s="19" t="inlineStr">
        <is>
          <t>Grupos</t>
        </is>
      </c>
      <c r="D44" s="19">
        <f>IFERROR(INDEX(Partidos!$D$4:$D$107,MATCH($A44,Partidos!$A$4:$A$107,0)),"")</f>
        <v/>
      </c>
      <c r="E44" s="19">
        <f>IFERROR(INDEX(Partidos!$E$4:$E$107,MATCH($A44,Partidos!$A$4:$A$107,0)),"")</f>
        <v/>
      </c>
      <c r="F44" s="39" t="n">
        <v>3</v>
      </c>
      <c r="G44" s="39" t="n">
        <v>1</v>
      </c>
      <c r="H44" s="28" t="inlineStr">
        <is>
          <t>-</t>
        </is>
      </c>
    </row>
    <row r="45">
      <c r="A45" s="24" t="n">
        <v>42</v>
      </c>
      <c r="B45" s="24" t="inlineStr">
        <is>
          <t>22/06/2026</t>
        </is>
      </c>
      <c r="C45" s="19" t="inlineStr">
        <is>
          <t>Grupos</t>
        </is>
      </c>
      <c r="D45" s="19">
        <f>IFERROR(INDEX(Partidos!$D$4:$D$107,MATCH($A45,Partidos!$A$4:$A$107,0)),"")</f>
        <v/>
      </c>
      <c r="E45" s="19">
        <f>IFERROR(INDEX(Partidos!$E$4:$E$107,MATCH($A45,Partidos!$A$4:$A$107,0)),"")</f>
        <v/>
      </c>
      <c r="F45" s="39" t="n">
        <v>2</v>
      </c>
      <c r="G45" s="39" t="n">
        <v>0</v>
      </c>
      <c r="H45" s="28" t="inlineStr">
        <is>
          <t>-</t>
        </is>
      </c>
    </row>
    <row r="46">
      <c r="A46" s="26" t="n">
        <v>43</v>
      </c>
      <c r="B46" s="26" t="inlineStr">
        <is>
          <t>22/06/2026</t>
        </is>
      </c>
      <c r="C46" s="19" t="inlineStr">
        <is>
          <t>Grupos</t>
        </is>
      </c>
      <c r="D46" s="19">
        <f>IFERROR(INDEX(Partidos!$D$4:$D$107,MATCH($A46,Partidos!$A$4:$A$107,0)),"")</f>
        <v/>
      </c>
      <c r="E46" s="19">
        <f>IFERROR(INDEX(Partidos!$E$4:$E$107,MATCH($A46,Partidos!$A$4:$A$107,0)),"")</f>
        <v/>
      </c>
      <c r="F46" s="39" t="n">
        <v>1</v>
      </c>
      <c r="G46" s="39" t="n">
        <v>1</v>
      </c>
      <c r="H46" s="28" t="inlineStr">
        <is>
          <t>-</t>
        </is>
      </c>
    </row>
    <row r="47">
      <c r="A47" s="24" t="n">
        <v>44</v>
      </c>
      <c r="B47" s="24" t="inlineStr">
        <is>
          <t>22/06/2026</t>
        </is>
      </c>
      <c r="C47" s="19" t="inlineStr">
        <is>
          <t>Grupos</t>
        </is>
      </c>
      <c r="D47" s="19">
        <f>IFERROR(INDEX(Partidos!$D$4:$D$107,MATCH($A47,Partidos!$A$4:$A$107,0)),"")</f>
        <v/>
      </c>
      <c r="E47" s="19">
        <f>IFERROR(INDEX(Partidos!$E$4:$E$107,MATCH($A47,Partidos!$A$4:$A$107,0)),"")</f>
        <v/>
      </c>
      <c r="F47" s="39" t="n">
        <v>1</v>
      </c>
      <c r="G47" s="39" t="n">
        <v>2</v>
      </c>
      <c r="H47" s="28" t="inlineStr">
        <is>
          <t>-</t>
        </is>
      </c>
    </row>
    <row r="48">
      <c r="A48" s="26" t="n">
        <v>45</v>
      </c>
      <c r="B48" s="26" t="inlineStr">
        <is>
          <t>23/06/2026</t>
        </is>
      </c>
      <c r="C48" s="19" t="inlineStr">
        <is>
          <t>Grupos</t>
        </is>
      </c>
      <c r="D48" s="19">
        <f>IFERROR(INDEX(Partidos!$D$4:$D$107,MATCH($A48,Partidos!$A$4:$A$107,0)),"")</f>
        <v/>
      </c>
      <c r="E48" s="19">
        <f>IFERROR(INDEX(Partidos!$E$4:$E$107,MATCH($A48,Partidos!$A$4:$A$107,0)),"")</f>
        <v/>
      </c>
      <c r="F48" s="39" t="n">
        <v>4</v>
      </c>
      <c r="G48" s="39" t="n">
        <v>0</v>
      </c>
      <c r="H48" s="28" t="inlineStr">
        <is>
          <t>-</t>
        </is>
      </c>
    </row>
    <row r="49">
      <c r="A49" s="24" t="n">
        <v>46</v>
      </c>
      <c r="B49" s="24" t="inlineStr">
        <is>
          <t>23/06/2026</t>
        </is>
      </c>
      <c r="C49" s="19" t="inlineStr">
        <is>
          <t>Grupos</t>
        </is>
      </c>
      <c r="D49" s="19">
        <f>IFERROR(INDEX(Partidos!$D$4:$D$107,MATCH($A49,Partidos!$A$4:$A$107,0)),"")</f>
        <v/>
      </c>
      <c r="E49" s="19">
        <f>IFERROR(INDEX(Partidos!$E$4:$E$107,MATCH($A49,Partidos!$A$4:$A$107,0)),"")</f>
        <v/>
      </c>
      <c r="F49" s="39" t="n">
        <v>1</v>
      </c>
      <c r="G49" s="39" t="n">
        <v>0</v>
      </c>
      <c r="H49" s="28" t="inlineStr">
        <is>
          <t>-</t>
        </is>
      </c>
    </row>
    <row r="50">
      <c r="A50" s="26" t="n">
        <v>47</v>
      </c>
      <c r="B50" s="26" t="inlineStr">
        <is>
          <t>23/06/2026</t>
        </is>
      </c>
      <c r="C50" s="19" t="inlineStr">
        <is>
          <t>Grupos</t>
        </is>
      </c>
      <c r="D50" s="19">
        <f>IFERROR(INDEX(Partidos!$D$4:$D$107,MATCH($A50,Partidos!$A$4:$A$107,0)),"")</f>
        <v/>
      </c>
      <c r="E50" s="19">
        <f>IFERROR(INDEX(Partidos!$E$4:$E$107,MATCH($A50,Partidos!$A$4:$A$107,0)),"")</f>
        <v/>
      </c>
      <c r="F50" s="39" t="n">
        <v>1</v>
      </c>
      <c r="G50" s="39" t="n">
        <v>2</v>
      </c>
      <c r="H50" s="28" t="inlineStr">
        <is>
          <t>-</t>
        </is>
      </c>
    </row>
    <row r="51">
      <c r="A51" s="24" t="n">
        <v>48</v>
      </c>
      <c r="B51" s="24" t="inlineStr">
        <is>
          <t>23/06/2026</t>
        </is>
      </c>
      <c r="C51" s="19" t="inlineStr">
        <is>
          <t>Grupos</t>
        </is>
      </c>
      <c r="D51" s="19">
        <f>IFERROR(INDEX(Partidos!$D$4:$D$107,MATCH($A51,Partidos!$A$4:$A$107,0)),"")</f>
        <v/>
      </c>
      <c r="E51" s="19">
        <f>IFERROR(INDEX(Partidos!$E$4:$E$107,MATCH($A51,Partidos!$A$4:$A$107,0)),"")</f>
        <v/>
      </c>
      <c r="F51" s="39" t="n">
        <v>2</v>
      </c>
      <c r="G51" s="39" t="n">
        <v>0</v>
      </c>
      <c r="H51" s="28" t="inlineStr">
        <is>
          <t>-</t>
        </is>
      </c>
    </row>
    <row r="52">
      <c r="A52" s="26" t="n">
        <v>49</v>
      </c>
      <c r="B52" s="26" t="inlineStr">
        <is>
          <t>24/06/2026</t>
        </is>
      </c>
      <c r="C52" s="19" t="inlineStr">
        <is>
          <t>Grupos</t>
        </is>
      </c>
      <c r="D52" s="19">
        <f>IFERROR(INDEX(Partidos!$D$4:$D$107,MATCH($A52,Partidos!$A$4:$A$107,0)),"")</f>
        <v/>
      </c>
      <c r="E52" s="19">
        <f>IFERROR(INDEX(Partidos!$E$4:$E$107,MATCH($A52,Partidos!$A$4:$A$107,0)),"")</f>
        <v/>
      </c>
      <c r="F52" s="39" t="n">
        <v>1</v>
      </c>
      <c r="G52" s="39" t="n">
        <v>1</v>
      </c>
      <c r="H52" s="28" t="inlineStr">
        <is>
          <t>-</t>
        </is>
      </c>
    </row>
    <row r="53">
      <c r="A53" s="24" t="n">
        <v>50</v>
      </c>
      <c r="B53" s="24" t="inlineStr">
        <is>
          <t>24/06/2026</t>
        </is>
      </c>
      <c r="C53" s="19" t="inlineStr">
        <is>
          <t>Grupos</t>
        </is>
      </c>
      <c r="D53" s="19">
        <f>IFERROR(INDEX(Partidos!$D$4:$D$107,MATCH($A53,Partidos!$A$4:$A$107,0)),"")</f>
        <v/>
      </c>
      <c r="E53" s="19">
        <f>IFERROR(INDEX(Partidos!$E$4:$E$107,MATCH($A53,Partidos!$A$4:$A$107,0)),"")</f>
        <v/>
      </c>
      <c r="F53" s="39" t="n">
        <v>1</v>
      </c>
      <c r="G53" s="39" t="n">
        <v>1</v>
      </c>
      <c r="H53" s="28" t="inlineStr">
        <is>
          <t>-</t>
        </is>
      </c>
    </row>
    <row r="54">
      <c r="A54" s="26" t="n">
        <v>51</v>
      </c>
      <c r="B54" s="26" t="inlineStr">
        <is>
          <t>24/06/2026</t>
        </is>
      </c>
      <c r="C54" s="19" t="inlineStr">
        <is>
          <t>Grupos</t>
        </is>
      </c>
      <c r="D54" s="19">
        <f>IFERROR(INDEX(Partidos!$D$4:$D$107,MATCH($A54,Partidos!$A$4:$A$107,0)),"")</f>
        <v/>
      </c>
      <c r="E54" s="19">
        <f>IFERROR(INDEX(Partidos!$E$4:$E$107,MATCH($A54,Partidos!$A$4:$A$107,0)),"")</f>
        <v/>
      </c>
      <c r="F54" s="39" t="n">
        <v>1</v>
      </c>
      <c r="G54" s="39" t="n">
        <v>3</v>
      </c>
      <c r="H54" s="28" t="inlineStr">
        <is>
          <t>-</t>
        </is>
      </c>
    </row>
    <row r="55">
      <c r="A55" s="24" t="n">
        <v>52</v>
      </c>
      <c r="B55" s="24" t="inlineStr">
        <is>
          <t>24/06/2026</t>
        </is>
      </c>
      <c r="C55" s="19" t="inlineStr">
        <is>
          <t>Grupos</t>
        </is>
      </c>
      <c r="D55" s="19">
        <f>IFERROR(INDEX(Partidos!$D$4:$D$107,MATCH($A55,Partidos!$A$4:$A$107,0)),"")</f>
        <v/>
      </c>
      <c r="E55" s="19">
        <f>IFERROR(INDEX(Partidos!$E$4:$E$107,MATCH($A55,Partidos!$A$4:$A$107,0)),"")</f>
        <v/>
      </c>
      <c r="F55" s="39" t="n">
        <v>4</v>
      </c>
      <c r="G55" s="39" t="n">
        <v>0</v>
      </c>
      <c r="H55" s="28" t="inlineStr">
        <is>
          <t>-</t>
        </is>
      </c>
    </row>
    <row r="56">
      <c r="A56" s="26" t="n">
        <v>53</v>
      </c>
      <c r="B56" s="26" t="inlineStr">
        <is>
          <t>24/06/2026</t>
        </is>
      </c>
      <c r="C56" s="19" t="inlineStr">
        <is>
          <t>Grupos</t>
        </is>
      </c>
      <c r="D56" s="19">
        <f>IFERROR(INDEX(Partidos!$D$4:$D$107,MATCH($A56,Partidos!$A$4:$A$107,0)),"")</f>
        <v/>
      </c>
      <c r="E56" s="19">
        <f>IFERROR(INDEX(Partidos!$E$4:$E$107,MATCH($A56,Partidos!$A$4:$A$107,0)),"")</f>
        <v/>
      </c>
      <c r="F56" s="39" t="n">
        <v>1</v>
      </c>
      <c r="G56" s="39" t="n">
        <v>2</v>
      </c>
      <c r="H56" s="28" t="inlineStr">
        <is>
          <t>-</t>
        </is>
      </c>
    </row>
    <row r="57">
      <c r="A57" s="24" t="n">
        <v>54</v>
      </c>
      <c r="B57" s="24" t="inlineStr">
        <is>
          <t>24/06/2026</t>
        </is>
      </c>
      <c r="C57" s="19" t="inlineStr">
        <is>
          <t>Grupos</t>
        </is>
      </c>
      <c r="D57" s="19">
        <f>IFERROR(INDEX(Partidos!$D$4:$D$107,MATCH($A57,Partidos!$A$4:$A$107,0)),"")</f>
        <v/>
      </c>
      <c r="E57" s="19">
        <f>IFERROR(INDEX(Partidos!$E$4:$E$107,MATCH($A57,Partidos!$A$4:$A$107,0)),"")</f>
        <v/>
      </c>
      <c r="F57" s="39" t="n">
        <v>1</v>
      </c>
      <c r="G57" s="39" t="n">
        <v>2</v>
      </c>
      <c r="H57" s="28" t="inlineStr">
        <is>
          <t>-</t>
        </is>
      </c>
    </row>
    <row r="58">
      <c r="A58" s="26" t="n">
        <v>55</v>
      </c>
      <c r="B58" s="26" t="inlineStr">
        <is>
          <t>25/06/2026</t>
        </is>
      </c>
      <c r="C58" s="19" t="inlineStr">
        <is>
          <t>Grupos</t>
        </is>
      </c>
      <c r="D58" s="19">
        <f>IFERROR(INDEX(Partidos!$D$4:$D$107,MATCH($A58,Partidos!$A$4:$A$107,0)),"")</f>
        <v/>
      </c>
      <c r="E58" s="19">
        <f>IFERROR(INDEX(Partidos!$E$4:$E$107,MATCH($A58,Partidos!$A$4:$A$107,0)),"")</f>
        <v/>
      </c>
      <c r="F58" s="39" t="n">
        <v>0</v>
      </c>
      <c r="G58" s="39" t="n">
        <v>2</v>
      </c>
      <c r="H58" s="28" t="inlineStr">
        <is>
          <t>-</t>
        </is>
      </c>
    </row>
    <row r="59">
      <c r="A59" s="24" t="n">
        <v>56</v>
      </c>
      <c r="B59" s="24" t="inlineStr">
        <is>
          <t>25/06/2026</t>
        </is>
      </c>
      <c r="C59" s="19" t="inlineStr">
        <is>
          <t>Grupos</t>
        </is>
      </c>
      <c r="D59" s="19">
        <f>IFERROR(INDEX(Partidos!$D$4:$D$107,MATCH($A59,Partidos!$A$4:$A$107,0)),"")</f>
        <v/>
      </c>
      <c r="E59" s="19">
        <f>IFERROR(INDEX(Partidos!$E$4:$E$107,MATCH($A59,Partidos!$A$4:$A$107,0)),"")</f>
        <v/>
      </c>
      <c r="F59" s="39" t="n">
        <v>2</v>
      </c>
      <c r="G59" s="39" t="n">
        <v>2</v>
      </c>
      <c r="H59" s="28" t="inlineStr">
        <is>
          <t>-</t>
        </is>
      </c>
    </row>
    <row r="60">
      <c r="A60" s="26" t="n">
        <v>57</v>
      </c>
      <c r="B60" s="26" t="inlineStr">
        <is>
          <t>25/06/2026</t>
        </is>
      </c>
      <c r="C60" s="19" t="inlineStr">
        <is>
          <t>Grupos</t>
        </is>
      </c>
      <c r="D60" s="19">
        <f>IFERROR(INDEX(Partidos!$D$4:$D$107,MATCH($A60,Partidos!$A$4:$A$107,0)),"")</f>
        <v/>
      </c>
      <c r="E60" s="19">
        <f>IFERROR(INDEX(Partidos!$E$4:$E$107,MATCH($A60,Partidos!$A$4:$A$107,0)),"")</f>
        <v/>
      </c>
      <c r="F60" s="39" t="n">
        <v>1</v>
      </c>
      <c r="G60" s="39" t="n">
        <v>2</v>
      </c>
      <c r="H60" s="28" t="inlineStr">
        <is>
          <t>-</t>
        </is>
      </c>
    </row>
    <row r="61">
      <c r="A61" s="24" t="n">
        <v>58</v>
      </c>
      <c r="B61" s="24" t="inlineStr">
        <is>
          <t>25/06/2026</t>
        </is>
      </c>
      <c r="C61" s="19" t="inlineStr">
        <is>
          <t>Grupos</t>
        </is>
      </c>
      <c r="D61" s="19">
        <f>IFERROR(INDEX(Partidos!$D$4:$D$107,MATCH($A61,Partidos!$A$4:$A$107,0)),"")</f>
        <v/>
      </c>
      <c r="E61" s="19">
        <f>IFERROR(INDEX(Partidos!$E$4:$E$107,MATCH($A61,Partidos!$A$4:$A$107,0)),"")</f>
        <v/>
      </c>
      <c r="F61" s="39" t="n">
        <v>1</v>
      </c>
      <c r="G61" s="39" t="n">
        <v>1</v>
      </c>
      <c r="H61" s="28" t="inlineStr">
        <is>
          <t>-</t>
        </is>
      </c>
    </row>
    <row r="62">
      <c r="A62" s="26" t="n">
        <v>59</v>
      </c>
      <c r="B62" s="26" t="inlineStr">
        <is>
          <t>25/06/2026</t>
        </is>
      </c>
      <c r="C62" s="19" t="inlineStr">
        <is>
          <t>Grupos</t>
        </is>
      </c>
      <c r="D62" s="19">
        <f>IFERROR(INDEX(Partidos!$D$4:$D$107,MATCH($A62,Partidos!$A$4:$A$107,0)),"")</f>
        <v/>
      </c>
      <c r="E62" s="19">
        <f>IFERROR(INDEX(Partidos!$E$4:$E$107,MATCH($A62,Partidos!$A$4:$A$107,0)),"")</f>
        <v/>
      </c>
      <c r="F62" s="39" t="n">
        <v>2</v>
      </c>
      <c r="G62" s="39" t="n">
        <v>1</v>
      </c>
      <c r="H62" s="28" t="inlineStr">
        <is>
          <t>-</t>
        </is>
      </c>
    </row>
    <row r="63">
      <c r="A63" s="24" t="n">
        <v>60</v>
      </c>
      <c r="B63" s="24" t="inlineStr">
        <is>
          <t>25/06/2026</t>
        </is>
      </c>
      <c r="C63" s="19" t="inlineStr">
        <is>
          <t>Grupos</t>
        </is>
      </c>
      <c r="D63" s="19">
        <f>IFERROR(INDEX(Partidos!$D$4:$D$107,MATCH($A63,Partidos!$A$4:$A$107,0)),"")</f>
        <v/>
      </c>
      <c r="E63" s="19">
        <f>IFERROR(INDEX(Partidos!$E$4:$E$107,MATCH($A63,Partidos!$A$4:$A$107,0)),"")</f>
        <v/>
      </c>
      <c r="F63" s="39" t="n">
        <v>1</v>
      </c>
      <c r="G63" s="39" t="n">
        <v>0</v>
      </c>
      <c r="H63" s="28" t="inlineStr">
        <is>
          <t>-</t>
        </is>
      </c>
    </row>
    <row r="64">
      <c r="A64" s="26" t="n">
        <v>61</v>
      </c>
      <c r="B64" s="26" t="inlineStr">
        <is>
          <t>26/06/2026</t>
        </is>
      </c>
      <c r="C64" s="19" t="inlineStr">
        <is>
          <t>Grupos</t>
        </is>
      </c>
      <c r="D64" s="19">
        <f>IFERROR(INDEX(Partidos!$D$4:$D$107,MATCH($A64,Partidos!$A$4:$A$107,0)),"")</f>
        <v/>
      </c>
      <c r="E64" s="19">
        <f>IFERROR(INDEX(Partidos!$E$4:$E$107,MATCH($A64,Partidos!$A$4:$A$107,0)),"")</f>
        <v/>
      </c>
      <c r="F64" s="39" t="n">
        <v>1</v>
      </c>
      <c r="G64" s="39" t="n">
        <v>4</v>
      </c>
      <c r="H64" s="28" t="inlineStr">
        <is>
          <t>-</t>
        </is>
      </c>
    </row>
    <row r="65">
      <c r="A65" s="24" t="n">
        <v>62</v>
      </c>
      <c r="B65" s="24" t="inlineStr">
        <is>
          <t>26/06/2026</t>
        </is>
      </c>
      <c r="C65" s="19" t="inlineStr">
        <is>
          <t>Grupos</t>
        </is>
      </c>
      <c r="D65" s="19">
        <f>IFERROR(INDEX(Partidos!$D$4:$D$107,MATCH($A65,Partidos!$A$4:$A$107,0)),"")</f>
        <v/>
      </c>
      <c r="E65" s="19">
        <f>IFERROR(INDEX(Partidos!$E$4:$E$107,MATCH($A65,Partidos!$A$4:$A$107,0)),"")</f>
        <v/>
      </c>
      <c r="F65" s="39" t="n">
        <v>2</v>
      </c>
      <c r="G65" s="39" t="n">
        <v>0</v>
      </c>
      <c r="H65" s="28" t="inlineStr">
        <is>
          <t>-</t>
        </is>
      </c>
    </row>
    <row r="66">
      <c r="A66" s="26" t="n">
        <v>63</v>
      </c>
      <c r="B66" s="26" t="inlineStr">
        <is>
          <t>26/06/2026</t>
        </is>
      </c>
      <c r="C66" s="19" t="inlineStr">
        <is>
          <t>Grupos</t>
        </is>
      </c>
      <c r="D66" s="19">
        <f>IFERROR(INDEX(Partidos!$D$4:$D$107,MATCH($A66,Partidos!$A$4:$A$107,0)),"")</f>
        <v/>
      </c>
      <c r="E66" s="19">
        <f>IFERROR(INDEX(Partidos!$E$4:$E$107,MATCH($A66,Partidos!$A$4:$A$107,0)),"")</f>
        <v/>
      </c>
      <c r="F66" s="39" t="n">
        <v>0</v>
      </c>
      <c r="G66" s="39" t="n">
        <v>0</v>
      </c>
      <c r="H66" s="28" t="inlineStr">
        <is>
          <t>-</t>
        </is>
      </c>
    </row>
    <row r="67">
      <c r="A67" s="24" t="n">
        <v>64</v>
      </c>
      <c r="B67" s="24" t="inlineStr">
        <is>
          <t>26/06/2026</t>
        </is>
      </c>
      <c r="C67" s="19" t="inlineStr">
        <is>
          <t>Grupos</t>
        </is>
      </c>
      <c r="D67" s="19">
        <f>IFERROR(INDEX(Partidos!$D$4:$D$107,MATCH($A67,Partidos!$A$4:$A$107,0)),"")</f>
        <v/>
      </c>
      <c r="E67" s="19">
        <f>IFERROR(INDEX(Partidos!$E$4:$E$107,MATCH($A67,Partidos!$A$4:$A$107,0)),"")</f>
        <v/>
      </c>
      <c r="F67" s="39" t="n">
        <v>1</v>
      </c>
      <c r="G67" s="39" t="n">
        <v>3</v>
      </c>
      <c r="H67" s="28" t="inlineStr">
        <is>
          <t>-</t>
        </is>
      </c>
    </row>
    <row r="68">
      <c r="A68" s="26" t="n">
        <v>65</v>
      </c>
      <c r="B68" s="26" t="inlineStr">
        <is>
          <t>26/06/2026</t>
        </is>
      </c>
      <c r="C68" s="19" t="inlineStr">
        <is>
          <t>Grupos</t>
        </is>
      </c>
      <c r="D68" s="19">
        <f>IFERROR(INDEX(Partidos!$D$4:$D$107,MATCH($A68,Partidos!$A$4:$A$107,0)),"")</f>
        <v/>
      </c>
      <c r="E68" s="19">
        <f>IFERROR(INDEX(Partidos!$E$4:$E$107,MATCH($A68,Partidos!$A$4:$A$107,0)),"")</f>
        <v/>
      </c>
      <c r="F68" s="39" t="n">
        <v>1</v>
      </c>
      <c r="G68" s="39" t="n">
        <v>1</v>
      </c>
      <c r="H68" s="28" t="inlineStr">
        <is>
          <t>-</t>
        </is>
      </c>
    </row>
    <row r="69">
      <c r="A69" s="24" t="n">
        <v>66</v>
      </c>
      <c r="B69" s="24" t="inlineStr">
        <is>
          <t>26/06/2026</t>
        </is>
      </c>
      <c r="C69" s="19" t="inlineStr">
        <is>
          <t>Grupos</t>
        </is>
      </c>
      <c r="D69" s="19">
        <f>IFERROR(INDEX(Partidos!$D$4:$D$107,MATCH($A69,Partidos!$A$4:$A$107,0)),"")</f>
        <v/>
      </c>
      <c r="E69" s="19">
        <f>IFERROR(INDEX(Partidos!$E$4:$E$107,MATCH($A69,Partidos!$A$4:$A$107,0)),"")</f>
        <v/>
      </c>
      <c r="F69" s="39" t="n">
        <v>0</v>
      </c>
      <c r="G69" s="39" t="n">
        <v>2</v>
      </c>
      <c r="H69" s="28" t="inlineStr">
        <is>
          <t>-</t>
        </is>
      </c>
    </row>
    <row r="70">
      <c r="A70" s="26" t="n">
        <v>67</v>
      </c>
      <c r="B70" s="26" t="inlineStr">
        <is>
          <t>27/06/2026</t>
        </is>
      </c>
      <c r="C70" s="19" t="inlineStr">
        <is>
          <t>Grupos</t>
        </is>
      </c>
      <c r="D70" s="19">
        <f>IFERROR(INDEX(Partidos!$D$4:$D$107,MATCH($A70,Partidos!$A$4:$A$107,0)),"")</f>
        <v/>
      </c>
      <c r="E70" s="19">
        <f>IFERROR(INDEX(Partidos!$E$4:$E$107,MATCH($A70,Partidos!$A$4:$A$107,0)),"")</f>
        <v/>
      </c>
      <c r="F70" s="39" t="n">
        <v>1</v>
      </c>
      <c r="G70" s="39" t="n">
        <v>4</v>
      </c>
      <c r="H70" s="28" t="inlineStr">
        <is>
          <t>-</t>
        </is>
      </c>
    </row>
    <row r="71">
      <c r="A71" s="24" t="n">
        <v>68</v>
      </c>
      <c r="B71" s="24" t="inlineStr">
        <is>
          <t>27/06/2026</t>
        </is>
      </c>
      <c r="C71" s="19" t="inlineStr">
        <is>
          <t>Grupos</t>
        </is>
      </c>
      <c r="D71" s="19">
        <f>IFERROR(INDEX(Partidos!$D$4:$D$107,MATCH($A71,Partidos!$A$4:$A$107,0)),"")</f>
        <v/>
      </c>
      <c r="E71" s="19">
        <f>IFERROR(INDEX(Partidos!$E$4:$E$107,MATCH($A71,Partidos!$A$4:$A$107,0)),"")</f>
        <v/>
      </c>
      <c r="F71" s="39" t="n">
        <v>3</v>
      </c>
      <c r="G71" s="39" t="n">
        <v>1</v>
      </c>
      <c r="H71" s="28" t="inlineStr">
        <is>
          <t>-</t>
        </is>
      </c>
    </row>
    <row r="72">
      <c r="A72" s="26" t="n">
        <v>69</v>
      </c>
      <c r="B72" s="26" t="inlineStr">
        <is>
          <t>27/06/2026</t>
        </is>
      </c>
      <c r="C72" s="19" t="inlineStr">
        <is>
          <t>Grupos</t>
        </is>
      </c>
      <c r="D72" s="19">
        <f>IFERROR(INDEX(Partidos!$D$4:$D$107,MATCH($A72,Partidos!$A$4:$A$107,0)),"")</f>
        <v/>
      </c>
      <c r="E72" s="19">
        <f>IFERROR(INDEX(Partidos!$E$4:$E$107,MATCH($A72,Partidos!$A$4:$A$107,0)),"")</f>
        <v/>
      </c>
      <c r="F72" s="39" t="n">
        <v>2</v>
      </c>
      <c r="G72" s="39" t="n">
        <v>3</v>
      </c>
      <c r="H72" s="28" t="inlineStr">
        <is>
          <t>-</t>
        </is>
      </c>
    </row>
    <row r="73">
      <c r="A73" s="24" t="n">
        <v>70</v>
      </c>
      <c r="B73" s="24" t="inlineStr">
        <is>
          <t>27/06/2026</t>
        </is>
      </c>
      <c r="C73" s="19" t="inlineStr">
        <is>
          <t>Grupos</t>
        </is>
      </c>
      <c r="D73" s="19">
        <f>IFERROR(INDEX(Partidos!$D$4:$D$107,MATCH($A73,Partidos!$A$4:$A$107,0)),"")</f>
        <v/>
      </c>
      <c r="E73" s="19">
        <f>IFERROR(INDEX(Partidos!$E$4:$E$107,MATCH($A73,Partidos!$A$4:$A$107,0)),"")</f>
        <v/>
      </c>
      <c r="F73" s="39" t="n">
        <v>2</v>
      </c>
      <c r="G73" s="39" t="n">
        <v>0</v>
      </c>
      <c r="H73" s="28" t="inlineStr">
        <is>
          <t>-</t>
        </is>
      </c>
    </row>
    <row r="74">
      <c r="A74" s="26" t="n">
        <v>71</v>
      </c>
      <c r="B74" s="26" t="inlineStr">
        <is>
          <t>27/06/2026</t>
        </is>
      </c>
      <c r="C74" s="19" t="inlineStr">
        <is>
          <t>Grupos</t>
        </is>
      </c>
      <c r="D74" s="19">
        <f>IFERROR(INDEX(Partidos!$D$4:$D$107,MATCH($A74,Partidos!$A$4:$A$107,0)),"")</f>
        <v/>
      </c>
      <c r="E74" s="19">
        <f>IFERROR(INDEX(Partidos!$E$4:$E$107,MATCH($A74,Partidos!$A$4:$A$107,0)),"")</f>
        <v/>
      </c>
      <c r="F74" s="39" t="n">
        <v>2</v>
      </c>
      <c r="G74" s="39" t="n">
        <v>1</v>
      </c>
      <c r="H74" s="28" t="inlineStr">
        <is>
          <t>-</t>
        </is>
      </c>
    </row>
    <row r="75">
      <c r="A75" s="24" t="n">
        <v>72</v>
      </c>
      <c r="B75" s="24" t="inlineStr">
        <is>
          <t>27/06/2026</t>
        </is>
      </c>
      <c r="C75" s="19" t="inlineStr">
        <is>
          <t>Grupos</t>
        </is>
      </c>
      <c r="D75" s="19">
        <f>IFERROR(INDEX(Partidos!$D$4:$D$107,MATCH($A75,Partidos!$A$4:$A$107,0)),"")</f>
        <v/>
      </c>
      <c r="E75" s="19">
        <f>IFERROR(INDEX(Partidos!$E$4:$E$107,MATCH($A75,Partidos!$A$4:$A$107,0)),"")</f>
        <v/>
      </c>
      <c r="F75" s="39" t="n">
        <v>1</v>
      </c>
      <c r="G75" s="39" t="n">
        <v>3</v>
      </c>
      <c r="H75" s="28" t="inlineStr">
        <is>
          <t>-</t>
        </is>
      </c>
    </row>
    <row r="76">
      <c r="A76" s="26" t="n">
        <v>73</v>
      </c>
      <c r="B76" s="26" t="inlineStr">
        <is>
          <t>28/06/2026</t>
        </is>
      </c>
      <c r="C76" s="19" t="inlineStr">
        <is>
          <t>Dieciseisavos</t>
        </is>
      </c>
      <c r="D76" s="19">
        <f>IFERROR(INDEX(Partidos!$D$4:$D$107,MATCH($A76,Partidos!$A$4:$A$107,0)),"")</f>
        <v/>
      </c>
      <c r="E76" s="19">
        <f>IFERROR(INDEX(Partidos!$E$4:$E$107,MATCH($A76,Partidos!$A$4:$A$107,0)),"")</f>
        <v/>
      </c>
      <c r="F76" s="27" t="n"/>
      <c r="G76" s="27" t="n"/>
      <c r="H76" s="27" t="n"/>
    </row>
    <row r="77">
      <c r="A77" s="24" t="n">
        <v>74</v>
      </c>
      <c r="B77" s="24" t="inlineStr">
        <is>
          <t>29/06/2026</t>
        </is>
      </c>
      <c r="C77" s="19" t="inlineStr">
        <is>
          <t>Dieciseisavos</t>
        </is>
      </c>
      <c r="D77" s="19">
        <f>IFERROR(INDEX(Partidos!$D$4:$D$107,MATCH($A77,Partidos!$A$4:$A$107,0)),"")</f>
        <v/>
      </c>
      <c r="E77" s="19">
        <f>IFERROR(INDEX(Partidos!$E$4:$E$107,MATCH($A77,Partidos!$A$4:$A$107,0)),"")</f>
        <v/>
      </c>
      <c r="F77" s="27" t="n"/>
      <c r="G77" s="27" t="n"/>
      <c r="H77" s="27" t="n"/>
    </row>
    <row r="78">
      <c r="A78" s="26" t="n">
        <v>75</v>
      </c>
      <c r="B78" s="26" t="inlineStr">
        <is>
          <t>29/06/2026</t>
        </is>
      </c>
      <c r="C78" s="19" t="inlineStr">
        <is>
          <t>Dieciseisavos</t>
        </is>
      </c>
      <c r="D78" s="19">
        <f>IFERROR(INDEX(Partidos!$D$4:$D$107,MATCH($A78,Partidos!$A$4:$A$107,0)),"")</f>
        <v/>
      </c>
      <c r="E78" s="19">
        <f>IFERROR(INDEX(Partidos!$E$4:$E$107,MATCH($A78,Partidos!$A$4:$A$107,0)),"")</f>
        <v/>
      </c>
      <c r="F78" s="27" t="n"/>
      <c r="G78" s="27" t="n"/>
      <c r="H78" s="27" t="n"/>
    </row>
    <row r="79">
      <c r="A79" s="24" t="n">
        <v>76</v>
      </c>
      <c r="B79" s="24" t="inlineStr">
        <is>
          <t>29/06/2026</t>
        </is>
      </c>
      <c r="C79" s="19" t="inlineStr">
        <is>
          <t>Dieciseisavos</t>
        </is>
      </c>
      <c r="D79" s="19">
        <f>IFERROR(INDEX(Partidos!$D$4:$D$107,MATCH($A79,Partidos!$A$4:$A$107,0)),"")</f>
        <v/>
      </c>
      <c r="E79" s="19">
        <f>IFERROR(INDEX(Partidos!$E$4:$E$107,MATCH($A79,Partidos!$A$4:$A$107,0)),"")</f>
        <v/>
      </c>
      <c r="F79" s="27" t="n"/>
      <c r="G79" s="27" t="n"/>
      <c r="H79" s="27" t="n"/>
    </row>
    <row r="80">
      <c r="A80" s="26" t="n">
        <v>77</v>
      </c>
      <c r="B80" s="26" t="inlineStr">
        <is>
          <t>30/06/2026</t>
        </is>
      </c>
      <c r="C80" s="19" t="inlineStr">
        <is>
          <t>Dieciseisavos</t>
        </is>
      </c>
      <c r="D80" s="19">
        <f>IFERROR(INDEX(Partidos!$D$4:$D$107,MATCH($A80,Partidos!$A$4:$A$107,0)),"")</f>
        <v/>
      </c>
      <c r="E80" s="19">
        <f>IFERROR(INDEX(Partidos!$E$4:$E$107,MATCH($A80,Partidos!$A$4:$A$107,0)),"")</f>
        <v/>
      </c>
      <c r="F80" s="27" t="n"/>
      <c r="G80" s="27" t="n"/>
      <c r="H80" s="27" t="n"/>
    </row>
    <row r="81">
      <c r="A81" s="24" t="n">
        <v>78</v>
      </c>
      <c r="B81" s="24" t="inlineStr">
        <is>
          <t>30/06/2026</t>
        </is>
      </c>
      <c r="C81" s="19" t="inlineStr">
        <is>
          <t>Dieciseisavos</t>
        </is>
      </c>
      <c r="D81" s="19">
        <f>IFERROR(INDEX(Partidos!$D$4:$D$107,MATCH($A81,Partidos!$A$4:$A$107,0)),"")</f>
        <v/>
      </c>
      <c r="E81" s="19">
        <f>IFERROR(INDEX(Partidos!$E$4:$E$107,MATCH($A81,Partidos!$A$4:$A$107,0)),"")</f>
        <v/>
      </c>
      <c r="F81" s="27" t="n"/>
      <c r="G81" s="27" t="n"/>
      <c r="H81" s="27" t="n"/>
    </row>
    <row r="82">
      <c r="A82" s="26" t="n">
        <v>79</v>
      </c>
      <c r="B82" s="26" t="inlineStr">
        <is>
          <t>30/06/2026</t>
        </is>
      </c>
      <c r="C82" s="19" t="inlineStr">
        <is>
          <t>Dieciseisavos</t>
        </is>
      </c>
      <c r="D82" s="19">
        <f>IFERROR(INDEX(Partidos!$D$4:$D$107,MATCH($A82,Partidos!$A$4:$A$107,0)),"")</f>
        <v/>
      </c>
      <c r="E82" s="19">
        <f>IFERROR(INDEX(Partidos!$E$4:$E$107,MATCH($A82,Partidos!$A$4:$A$107,0)),"")</f>
        <v/>
      </c>
      <c r="F82" s="27" t="n"/>
      <c r="G82" s="27" t="n"/>
      <c r="H82" s="27" t="n"/>
    </row>
    <row r="83">
      <c r="A83" s="24" t="n">
        <v>80</v>
      </c>
      <c r="B83" s="24" t="inlineStr">
        <is>
          <t>01/07/2026</t>
        </is>
      </c>
      <c r="C83" s="19" t="inlineStr">
        <is>
          <t>Dieciseisavos</t>
        </is>
      </c>
      <c r="D83" s="19">
        <f>IFERROR(INDEX(Partidos!$D$4:$D$107,MATCH($A83,Partidos!$A$4:$A$107,0)),"")</f>
        <v/>
      </c>
      <c r="E83" s="19">
        <f>IFERROR(INDEX(Partidos!$E$4:$E$107,MATCH($A83,Partidos!$A$4:$A$107,0)),"")</f>
        <v/>
      </c>
      <c r="F83" s="27" t="n"/>
      <c r="G83" s="27" t="n"/>
      <c r="H83" s="27" t="n"/>
    </row>
    <row r="84">
      <c r="A84" s="26" t="n">
        <v>81</v>
      </c>
      <c r="B84" s="26" t="inlineStr">
        <is>
          <t>01/07/2026</t>
        </is>
      </c>
      <c r="C84" s="19" t="inlineStr">
        <is>
          <t>Dieciseisavos</t>
        </is>
      </c>
      <c r="D84" s="19">
        <f>IFERROR(INDEX(Partidos!$D$4:$D$107,MATCH($A84,Partidos!$A$4:$A$107,0)),"")</f>
        <v/>
      </c>
      <c r="E84" s="19">
        <f>IFERROR(INDEX(Partidos!$E$4:$E$107,MATCH($A84,Partidos!$A$4:$A$107,0)),"")</f>
        <v/>
      </c>
      <c r="F84" s="27" t="n"/>
      <c r="G84" s="27" t="n"/>
      <c r="H84" s="27" t="n"/>
    </row>
    <row r="85">
      <c r="A85" s="24" t="n">
        <v>82</v>
      </c>
      <c r="B85" s="24" t="inlineStr">
        <is>
          <t>01/07/2026</t>
        </is>
      </c>
      <c r="C85" s="19" t="inlineStr">
        <is>
          <t>Dieciseisavos</t>
        </is>
      </c>
      <c r="D85" s="19">
        <f>IFERROR(INDEX(Partidos!$D$4:$D$107,MATCH($A85,Partidos!$A$4:$A$107,0)),"")</f>
        <v/>
      </c>
      <c r="E85" s="19">
        <f>IFERROR(INDEX(Partidos!$E$4:$E$107,MATCH($A85,Partidos!$A$4:$A$107,0)),"")</f>
        <v/>
      </c>
      <c r="F85" s="27" t="n"/>
      <c r="G85" s="27" t="n"/>
      <c r="H85" s="27" t="n"/>
    </row>
    <row r="86">
      <c r="A86" s="26" t="n">
        <v>83</v>
      </c>
      <c r="B86" s="26" t="inlineStr">
        <is>
          <t>02/07/2026</t>
        </is>
      </c>
      <c r="C86" s="19" t="inlineStr">
        <is>
          <t>Dieciseisavos</t>
        </is>
      </c>
      <c r="D86" s="19">
        <f>IFERROR(INDEX(Partidos!$D$4:$D$107,MATCH($A86,Partidos!$A$4:$A$107,0)),"")</f>
        <v/>
      </c>
      <c r="E86" s="19">
        <f>IFERROR(INDEX(Partidos!$E$4:$E$107,MATCH($A86,Partidos!$A$4:$A$107,0)),"")</f>
        <v/>
      </c>
      <c r="F86" s="27" t="n"/>
      <c r="G86" s="27" t="n"/>
      <c r="H86" s="27" t="n"/>
    </row>
    <row r="87">
      <c r="A87" s="24" t="n">
        <v>84</v>
      </c>
      <c r="B87" s="24" t="inlineStr">
        <is>
          <t>02/07/2026</t>
        </is>
      </c>
      <c r="C87" s="19" t="inlineStr">
        <is>
          <t>Dieciseisavos</t>
        </is>
      </c>
      <c r="D87" s="19">
        <f>IFERROR(INDEX(Partidos!$D$4:$D$107,MATCH($A87,Partidos!$A$4:$A$107,0)),"")</f>
        <v/>
      </c>
      <c r="E87" s="19">
        <f>IFERROR(INDEX(Partidos!$E$4:$E$107,MATCH($A87,Partidos!$A$4:$A$107,0)),"")</f>
        <v/>
      </c>
      <c r="F87" s="27" t="n"/>
      <c r="G87" s="27" t="n"/>
      <c r="H87" s="27" t="n"/>
    </row>
    <row r="88">
      <c r="A88" s="26" t="n">
        <v>85</v>
      </c>
      <c r="B88" s="26" t="inlineStr">
        <is>
          <t>02/07/2026</t>
        </is>
      </c>
      <c r="C88" s="19" t="inlineStr">
        <is>
          <t>Dieciseisavos</t>
        </is>
      </c>
      <c r="D88" s="19">
        <f>IFERROR(INDEX(Partidos!$D$4:$D$107,MATCH($A88,Partidos!$A$4:$A$107,0)),"")</f>
        <v/>
      </c>
      <c r="E88" s="19">
        <f>IFERROR(INDEX(Partidos!$E$4:$E$107,MATCH($A88,Partidos!$A$4:$A$107,0)),"")</f>
        <v/>
      </c>
      <c r="F88" s="27" t="n"/>
      <c r="G88" s="27" t="n"/>
      <c r="H88" s="27" t="n"/>
    </row>
    <row r="89">
      <c r="A89" s="24" t="n">
        <v>86</v>
      </c>
      <c r="B89" s="24" t="inlineStr">
        <is>
          <t>03/07/2026</t>
        </is>
      </c>
      <c r="C89" s="19" t="inlineStr">
        <is>
          <t>Dieciseisavos</t>
        </is>
      </c>
      <c r="D89" s="19">
        <f>IFERROR(INDEX(Partidos!$D$4:$D$107,MATCH($A89,Partidos!$A$4:$A$107,0)),"")</f>
        <v/>
      </c>
      <c r="E89" s="19">
        <f>IFERROR(INDEX(Partidos!$E$4:$E$107,MATCH($A89,Partidos!$A$4:$A$107,0)),"")</f>
        <v/>
      </c>
      <c r="F89" s="27" t="n"/>
      <c r="G89" s="27" t="n"/>
      <c r="H89" s="27" t="n"/>
    </row>
    <row r="90">
      <c r="A90" s="26" t="n">
        <v>87</v>
      </c>
      <c r="B90" s="26" t="inlineStr">
        <is>
          <t>03/07/2026</t>
        </is>
      </c>
      <c r="C90" s="19" t="inlineStr">
        <is>
          <t>Dieciseisavos</t>
        </is>
      </c>
      <c r="D90" s="19">
        <f>IFERROR(INDEX(Partidos!$D$4:$D$107,MATCH($A90,Partidos!$A$4:$A$107,0)),"")</f>
        <v/>
      </c>
      <c r="E90" s="19">
        <f>IFERROR(INDEX(Partidos!$E$4:$E$107,MATCH($A90,Partidos!$A$4:$A$107,0)),"")</f>
        <v/>
      </c>
      <c r="F90" s="27" t="n"/>
      <c r="G90" s="27" t="n"/>
      <c r="H90" s="27" t="n"/>
    </row>
    <row r="91">
      <c r="A91" s="24" t="n">
        <v>88</v>
      </c>
      <c r="B91" s="24" t="inlineStr">
        <is>
          <t>03/07/2026</t>
        </is>
      </c>
      <c r="C91" s="19" t="inlineStr">
        <is>
          <t>Dieciseisavos</t>
        </is>
      </c>
      <c r="D91" s="19">
        <f>IFERROR(INDEX(Partidos!$D$4:$D$107,MATCH($A91,Partidos!$A$4:$A$107,0)),"")</f>
        <v/>
      </c>
      <c r="E91" s="19">
        <f>IFERROR(INDEX(Partidos!$E$4:$E$107,MATCH($A91,Partidos!$A$4:$A$107,0)),"")</f>
        <v/>
      </c>
      <c r="F91" s="27" t="n"/>
      <c r="G91" s="27" t="n"/>
      <c r="H91" s="27" t="n"/>
    </row>
    <row r="92">
      <c r="A92" s="26" t="n">
        <v>89</v>
      </c>
      <c r="B92" s="26" t="inlineStr">
        <is>
          <t>04/07/2026</t>
        </is>
      </c>
      <c r="C92" s="19" t="inlineStr">
        <is>
          <t>Octavos</t>
        </is>
      </c>
      <c r="D92" s="19">
        <f>IFERROR(INDEX(Partidos!$D$4:$D$107,MATCH($A92,Partidos!$A$4:$A$107,0)),"")</f>
        <v/>
      </c>
      <c r="E92" s="19">
        <f>IFERROR(INDEX(Partidos!$E$4:$E$107,MATCH($A92,Partidos!$A$4:$A$107,0)),"")</f>
        <v/>
      </c>
      <c r="F92" s="27" t="n"/>
      <c r="G92" s="27" t="n"/>
      <c r="H92" s="27" t="n"/>
    </row>
    <row r="93">
      <c r="A93" s="24" t="n">
        <v>90</v>
      </c>
      <c r="B93" s="24" t="inlineStr">
        <is>
          <t>04/07/2026</t>
        </is>
      </c>
      <c r="C93" s="19" t="inlineStr">
        <is>
          <t>Octavos</t>
        </is>
      </c>
      <c r="D93" s="19">
        <f>IFERROR(INDEX(Partidos!$D$4:$D$107,MATCH($A93,Partidos!$A$4:$A$107,0)),"")</f>
        <v/>
      </c>
      <c r="E93" s="19">
        <f>IFERROR(INDEX(Partidos!$E$4:$E$107,MATCH($A93,Partidos!$A$4:$A$107,0)),"")</f>
        <v/>
      </c>
      <c r="F93" s="27" t="n"/>
      <c r="G93" s="27" t="n"/>
      <c r="H93" s="27" t="n"/>
    </row>
    <row r="94">
      <c r="A94" s="26" t="n">
        <v>91</v>
      </c>
      <c r="B94" s="26" t="inlineStr">
        <is>
          <t>05/07/2026</t>
        </is>
      </c>
      <c r="C94" s="19" t="inlineStr">
        <is>
          <t>Octavos</t>
        </is>
      </c>
      <c r="D94" s="19">
        <f>IFERROR(INDEX(Partidos!$D$4:$D$107,MATCH($A94,Partidos!$A$4:$A$107,0)),"")</f>
        <v/>
      </c>
      <c r="E94" s="19">
        <f>IFERROR(INDEX(Partidos!$E$4:$E$107,MATCH($A94,Partidos!$A$4:$A$107,0)),"")</f>
        <v/>
      </c>
      <c r="F94" s="27" t="n"/>
      <c r="G94" s="27" t="n"/>
      <c r="H94" s="27" t="n"/>
    </row>
    <row r="95">
      <c r="A95" s="24" t="n">
        <v>92</v>
      </c>
      <c r="B95" s="24" t="inlineStr">
        <is>
          <t>05/07/2026</t>
        </is>
      </c>
      <c r="C95" s="19" t="inlineStr">
        <is>
          <t>Octavos</t>
        </is>
      </c>
      <c r="D95" s="19">
        <f>IFERROR(INDEX(Partidos!$D$4:$D$107,MATCH($A95,Partidos!$A$4:$A$107,0)),"")</f>
        <v/>
      </c>
      <c r="E95" s="19">
        <f>IFERROR(INDEX(Partidos!$E$4:$E$107,MATCH($A95,Partidos!$A$4:$A$107,0)),"")</f>
        <v/>
      </c>
      <c r="F95" s="27" t="n"/>
      <c r="G95" s="27" t="n"/>
      <c r="H95" s="27" t="n"/>
    </row>
    <row r="96">
      <c r="A96" s="26" t="n">
        <v>93</v>
      </c>
      <c r="B96" s="26" t="inlineStr">
        <is>
          <t>06/07/2026</t>
        </is>
      </c>
      <c r="C96" s="19" t="inlineStr">
        <is>
          <t>Octavos</t>
        </is>
      </c>
      <c r="D96" s="19">
        <f>IFERROR(INDEX(Partidos!$D$4:$D$107,MATCH($A96,Partidos!$A$4:$A$107,0)),"")</f>
        <v/>
      </c>
      <c r="E96" s="19">
        <f>IFERROR(INDEX(Partidos!$E$4:$E$107,MATCH($A96,Partidos!$A$4:$A$107,0)),"")</f>
        <v/>
      </c>
      <c r="F96" s="27" t="n"/>
      <c r="G96" s="27" t="n"/>
      <c r="H96" s="27" t="n"/>
    </row>
    <row r="97">
      <c r="A97" s="24" t="n">
        <v>94</v>
      </c>
      <c r="B97" s="24" t="inlineStr">
        <is>
          <t>06/07/2026</t>
        </is>
      </c>
      <c r="C97" s="19" t="inlineStr">
        <is>
          <t>Octavos</t>
        </is>
      </c>
      <c r="D97" s="19">
        <f>IFERROR(INDEX(Partidos!$D$4:$D$107,MATCH($A97,Partidos!$A$4:$A$107,0)),"")</f>
        <v/>
      </c>
      <c r="E97" s="19">
        <f>IFERROR(INDEX(Partidos!$E$4:$E$107,MATCH($A97,Partidos!$A$4:$A$107,0)),"")</f>
        <v/>
      </c>
      <c r="F97" s="27" t="n"/>
      <c r="G97" s="27" t="n"/>
      <c r="H97" s="27" t="n"/>
    </row>
    <row r="98">
      <c r="A98" s="26" t="n">
        <v>95</v>
      </c>
      <c r="B98" s="26" t="inlineStr">
        <is>
          <t>07/07/2026</t>
        </is>
      </c>
      <c r="C98" s="19" t="inlineStr">
        <is>
          <t>Octavos</t>
        </is>
      </c>
      <c r="D98" s="19">
        <f>IFERROR(INDEX(Partidos!$D$4:$D$107,MATCH($A98,Partidos!$A$4:$A$107,0)),"")</f>
        <v/>
      </c>
      <c r="E98" s="19">
        <f>IFERROR(INDEX(Partidos!$E$4:$E$107,MATCH($A98,Partidos!$A$4:$A$107,0)),"")</f>
        <v/>
      </c>
      <c r="F98" s="27" t="n"/>
      <c r="G98" s="27" t="n"/>
      <c r="H98" s="27" t="n"/>
    </row>
    <row r="99">
      <c r="A99" s="24" t="n">
        <v>96</v>
      </c>
      <c r="B99" s="24" t="inlineStr">
        <is>
          <t>07/07/2026</t>
        </is>
      </c>
      <c r="C99" s="19" t="inlineStr">
        <is>
          <t>Octavos</t>
        </is>
      </c>
      <c r="D99" s="19">
        <f>IFERROR(INDEX(Partidos!$D$4:$D$107,MATCH($A99,Partidos!$A$4:$A$107,0)),"")</f>
        <v/>
      </c>
      <c r="E99" s="19">
        <f>IFERROR(INDEX(Partidos!$E$4:$E$107,MATCH($A99,Partidos!$A$4:$A$107,0)),"")</f>
        <v/>
      </c>
      <c r="F99" s="27" t="n"/>
      <c r="G99" s="27" t="n"/>
      <c r="H99" s="27" t="n"/>
    </row>
    <row r="100">
      <c r="A100" s="26" t="n">
        <v>97</v>
      </c>
      <c r="B100" s="26" t="inlineStr">
        <is>
          <t>09/07/2026</t>
        </is>
      </c>
      <c r="C100" s="19" t="inlineStr">
        <is>
          <t>Cuartos</t>
        </is>
      </c>
      <c r="D100" s="19">
        <f>IFERROR(INDEX(Partidos!$D$4:$D$107,MATCH($A100,Partidos!$A$4:$A$107,0)),"")</f>
        <v/>
      </c>
      <c r="E100" s="19">
        <f>IFERROR(INDEX(Partidos!$E$4:$E$107,MATCH($A100,Partidos!$A$4:$A$107,0)),"")</f>
        <v/>
      </c>
      <c r="F100" s="27" t="n"/>
      <c r="G100" s="27" t="n"/>
      <c r="H100" s="27" t="n"/>
    </row>
    <row r="101">
      <c r="A101" s="24" t="n">
        <v>98</v>
      </c>
      <c r="B101" s="24" t="inlineStr">
        <is>
          <t>10/07/2026</t>
        </is>
      </c>
      <c r="C101" s="19" t="inlineStr">
        <is>
          <t>Cuartos</t>
        </is>
      </c>
      <c r="D101" s="19">
        <f>IFERROR(INDEX(Partidos!$D$4:$D$107,MATCH($A101,Partidos!$A$4:$A$107,0)),"")</f>
        <v/>
      </c>
      <c r="E101" s="19">
        <f>IFERROR(INDEX(Partidos!$E$4:$E$107,MATCH($A101,Partidos!$A$4:$A$107,0)),"")</f>
        <v/>
      </c>
      <c r="F101" s="27" t="n"/>
      <c r="G101" s="27" t="n"/>
      <c r="H101" s="27" t="n"/>
    </row>
    <row r="102">
      <c r="A102" s="26" t="n">
        <v>99</v>
      </c>
      <c r="B102" s="26" t="inlineStr">
        <is>
          <t>11/07/2026</t>
        </is>
      </c>
      <c r="C102" s="19" t="inlineStr">
        <is>
          <t>Cuartos</t>
        </is>
      </c>
      <c r="D102" s="19">
        <f>IFERROR(INDEX(Partidos!$D$4:$D$107,MATCH($A102,Partidos!$A$4:$A$107,0)),"")</f>
        <v/>
      </c>
      <c r="E102" s="19">
        <f>IFERROR(INDEX(Partidos!$E$4:$E$107,MATCH($A102,Partidos!$A$4:$A$107,0)),"")</f>
        <v/>
      </c>
      <c r="F102" s="27" t="n"/>
      <c r="G102" s="27" t="n"/>
      <c r="H102" s="27" t="n"/>
    </row>
    <row r="103">
      <c r="A103" s="24" t="n">
        <v>100</v>
      </c>
      <c r="B103" s="24" t="inlineStr">
        <is>
          <t>11/07/2026</t>
        </is>
      </c>
      <c r="C103" s="19" t="inlineStr">
        <is>
          <t>Cuartos</t>
        </is>
      </c>
      <c r="D103" s="19">
        <f>IFERROR(INDEX(Partidos!$D$4:$D$107,MATCH($A103,Partidos!$A$4:$A$107,0)),"")</f>
        <v/>
      </c>
      <c r="E103" s="19">
        <f>IFERROR(INDEX(Partidos!$E$4:$E$107,MATCH($A103,Partidos!$A$4:$A$107,0)),"")</f>
        <v/>
      </c>
      <c r="F103" s="27" t="n"/>
      <c r="G103" s="27" t="n"/>
      <c r="H103" s="27" t="n"/>
    </row>
    <row r="104">
      <c r="A104" s="26" t="n">
        <v>101</v>
      </c>
      <c r="B104" s="26" t="inlineStr">
        <is>
          <t>14/07/2026</t>
        </is>
      </c>
      <c r="C104" s="19" t="inlineStr">
        <is>
          <t>Semifinal</t>
        </is>
      </c>
      <c r="D104" s="19">
        <f>IFERROR(INDEX(Partidos!$D$4:$D$107,MATCH($A104,Partidos!$A$4:$A$107,0)),"")</f>
        <v/>
      </c>
      <c r="E104" s="19">
        <f>IFERROR(INDEX(Partidos!$E$4:$E$107,MATCH($A104,Partidos!$A$4:$A$107,0)),"")</f>
        <v/>
      </c>
      <c r="F104" s="27" t="n"/>
      <c r="G104" s="27" t="n"/>
      <c r="H104" s="27" t="n"/>
    </row>
    <row r="105">
      <c r="A105" s="24" t="n">
        <v>102</v>
      </c>
      <c r="B105" s="24" t="inlineStr">
        <is>
          <t>15/07/2026</t>
        </is>
      </c>
      <c r="C105" s="19" t="inlineStr">
        <is>
          <t>Semifinal</t>
        </is>
      </c>
      <c r="D105" s="19">
        <f>IFERROR(INDEX(Partidos!$D$4:$D$107,MATCH($A105,Partidos!$A$4:$A$107,0)),"")</f>
        <v/>
      </c>
      <c r="E105" s="19">
        <f>IFERROR(INDEX(Partidos!$E$4:$E$107,MATCH($A105,Partidos!$A$4:$A$107,0)),"")</f>
        <v/>
      </c>
      <c r="F105" s="27" t="n"/>
      <c r="G105" s="27" t="n"/>
      <c r="H105" s="27" t="n"/>
    </row>
    <row r="106">
      <c r="A106" s="26" t="n">
        <v>103</v>
      </c>
      <c r="B106" s="26" t="inlineStr">
        <is>
          <t>18/07/2026</t>
        </is>
      </c>
      <c r="C106" s="19" t="inlineStr">
        <is>
          <t>Tercer puesto</t>
        </is>
      </c>
      <c r="D106" s="19">
        <f>IFERROR(INDEX(Partidos!$D$4:$D$107,MATCH($A106,Partidos!$A$4:$A$107,0)),"")</f>
        <v/>
      </c>
      <c r="E106" s="19">
        <f>IFERROR(INDEX(Partidos!$E$4:$E$107,MATCH($A106,Partidos!$A$4:$A$107,0)),"")</f>
        <v/>
      </c>
      <c r="F106" s="27" t="n"/>
      <c r="G106" s="27" t="n"/>
      <c r="H106" s="27" t="n"/>
    </row>
    <row r="107">
      <c r="A107" s="24" t="n">
        <v>104</v>
      </c>
      <c r="B107" s="24" t="inlineStr">
        <is>
          <t>19/07/2026</t>
        </is>
      </c>
      <c r="C107" s="19" t="inlineStr">
        <is>
          <t>Final</t>
        </is>
      </c>
      <c r="D107" s="19">
        <f>IFERROR(INDEX(Partidos!$D$4:$D$107,MATCH($A107,Partidos!$A$4:$A$107,0)),"")</f>
        <v/>
      </c>
      <c r="E107" s="19">
        <f>IFERROR(INDEX(Partidos!$E$4:$E$107,MATCH($A107,Partidos!$A$4:$A$107,0)),"")</f>
        <v/>
      </c>
      <c r="F107" s="27" t="n"/>
      <c r="G107" s="27" t="n"/>
      <c r="H107" s="27" t="n"/>
    </row>
    <row r="109" ht="15.6" customHeight="1">
      <c r="A109" s="8" t="inlineStr">
        <is>
          <t>Mis apuestas especiales</t>
        </is>
      </c>
      <c r="B109" s="9" t="n"/>
      <c r="C109" s="9" t="n"/>
    </row>
    <row r="110">
      <c r="A110" s="14" t="inlineStr">
        <is>
          <t>Categoría</t>
        </is>
      </c>
      <c r="B110" s="14" t="inlineStr">
        <is>
          <t>Mi apuesta</t>
        </is>
      </c>
      <c r="C110" s="14" t="inlineStr">
        <is>
          <t>Resultado oficial</t>
        </is>
      </c>
    </row>
    <row r="111">
      <c r="A111" s="24" t="inlineStr">
        <is>
          <t>Campeón del Mundial</t>
        </is>
      </c>
      <c r="B111" s="30" t="inlineStr">
        <is>
          <t>España</t>
        </is>
      </c>
      <c r="C111" s="26">
        <f>IFERROR(Resumen!$B$34,"")</f>
        <v/>
      </c>
    </row>
    <row r="112">
      <c r="A112" s="26" t="inlineStr">
        <is>
          <t>Subcampeón</t>
        </is>
      </c>
      <c r="B112" s="30" t="inlineStr">
        <is>
          <t>Portugal</t>
        </is>
      </c>
      <c r="C112" s="26">
        <f>IFERROR(Resumen!$B$35,"")</f>
        <v/>
      </c>
    </row>
    <row r="113">
      <c r="A113" s="24" t="inlineStr">
        <is>
          <t>Tercer equipo</t>
        </is>
      </c>
      <c r="B113" s="30" t="inlineStr">
        <is>
          <t>Francia</t>
        </is>
      </c>
      <c r="C113" s="26">
        <f>IFERROR(Resumen!$B$36,"")</f>
        <v/>
      </c>
    </row>
    <row r="114">
      <c r="A114" s="26" t="inlineStr">
        <is>
          <t>Balón de oro de la FIFA</t>
        </is>
      </c>
      <c r="B114" s="30" t="inlineStr">
        <is>
          <t>Pedri</t>
        </is>
      </c>
      <c r="C114" s="26">
        <f>IFERROR(Resumen!$B$37,"")</f>
        <v/>
      </c>
    </row>
    <row r="115" ht="28.8" customHeight="1">
      <c r="A115" s="24" t="inlineStr">
        <is>
          <t>Premio de la FIFA al mejor jugador joven</t>
        </is>
      </c>
      <c r="B115" s="30" t="inlineStr">
        <is>
          <t>Lamine Yamal</t>
        </is>
      </c>
      <c r="C115" s="26">
        <f>IFERROR(Resumen!$B$38,"")</f>
        <v/>
      </c>
    </row>
    <row r="116">
      <c r="A116" s="26" t="inlineStr">
        <is>
          <t>Guante de oro de la FIFA</t>
        </is>
      </c>
      <c r="B116" s="30" t="inlineStr">
        <is>
          <t>Unai Simon</t>
        </is>
      </c>
      <c r="C116" s="26">
        <f>IFERROR(Resumen!$B$39,"")</f>
        <v/>
      </c>
    </row>
    <row r="117">
      <c r="A117" s="24" t="inlineStr">
        <is>
          <t>Bota de oro de la FIFA</t>
        </is>
      </c>
      <c r="B117" s="30" t="inlineStr">
        <is>
          <t>Mbappe</t>
        </is>
      </c>
      <c r="C117" s="26">
        <f>IFERROR(Resumen!$B$40,"")</f>
        <v/>
      </c>
    </row>
    <row r="118">
      <c r="A118" s="26" t="inlineStr">
        <is>
          <t>Máximo goleador España</t>
        </is>
      </c>
      <c r="B118" s="30" t="inlineStr">
        <is>
          <t>Oyarzabal</t>
        </is>
      </c>
      <c r="C118" s="26">
        <f>IFERROR(Resumen!$B$41,"")</f>
        <v/>
      </c>
    </row>
  </sheetData>
  <autoFilter ref="A3:H107"/>
  <pageMargins left="0.75" right="0.75" top="1" bottom="1" header="0.5" footer="0.5"/>
</worksheet>
</file>

<file path=xl/worksheets/sheet9.xml><?xml version="1.0" encoding="utf-8"?>
<worksheet xmlns="http://schemas.openxmlformats.org/spreadsheetml/2006/main">
  <sheetPr>
    <tabColor rgb="FF9E9E9E"/>
    <outlinePr summaryBelow="1" summaryRight="1"/>
    <pageSetUpPr/>
  </sheetPr>
  <dimension ref="A1:H118"/>
  <sheetViews>
    <sheetView showGridLines="0" workbookViewId="0">
      <pane ySplit="3" topLeftCell="A97" activePane="bottomLeft" state="frozen"/>
      <selection pane="bottomLeft" activeCell="B117" sqref="B117"/>
    </sheetView>
  </sheetViews>
  <sheetFormatPr baseColWidth="8" defaultRowHeight="14.4"/>
  <cols>
    <col width="30" customWidth="1" min="1" max="1"/>
    <col width="11" customWidth="1" min="2" max="2"/>
    <col width="18" customWidth="1" min="3" max="3"/>
    <col width="22" customWidth="1" min="4" max="5"/>
    <col width="12" customWidth="1" min="6" max="7"/>
    <col width="14" customWidth="1" min="8" max="8"/>
  </cols>
  <sheetData>
    <row r="1" ht="43.95" customHeight="1">
      <c r="A1" s="2" t="inlineStr">
        <is>
          <t>MIS PRONÓSTICOS — DIEGO</t>
        </is>
      </c>
      <c r="B1" s="1" t="n"/>
      <c r="C1" s="1" t="n"/>
      <c r="D1" s="1" t="n"/>
      <c r="E1" s="1" t="n"/>
      <c r="F1" s="1" t="n"/>
      <c r="G1" s="1" t="n"/>
      <c r="H1" s="1" t="n"/>
    </row>
    <row r="2" ht="18" customHeight="1">
      <c r="A2" s="3" t="inlineStr">
        <is>
          <t>Rellena goles en todos los partidos y Clasificado solo en eliminatorias; abajo van tus apuestas especiales.</t>
        </is>
      </c>
      <c r="B2" s="4" t="n"/>
      <c r="C2" s="4" t="n"/>
      <c r="D2" s="4" t="n"/>
      <c r="E2" s="4" t="n"/>
      <c r="F2" s="4" t="n"/>
      <c r="G2" s="4" t="n"/>
      <c r="H2" s="4" t="n"/>
    </row>
    <row r="3" ht="28.8" customHeight="1">
      <c r="A3" s="14" t="inlineStr">
        <is>
          <t>Partido</t>
        </is>
      </c>
      <c r="B3" s="14" t="inlineStr">
        <is>
          <t>Fecha</t>
        </is>
      </c>
      <c r="C3" s="14" t="inlineStr">
        <is>
          <t>Fase</t>
        </is>
      </c>
      <c r="D3" s="14" t="inlineStr">
        <is>
          <t>Equipo local</t>
        </is>
      </c>
      <c r="E3" s="14" t="inlineStr">
        <is>
          <t>Equipo visitante</t>
        </is>
      </c>
      <c r="F3" s="14" t="inlineStr">
        <is>
          <t>Mis goles local</t>
        </is>
      </c>
      <c r="G3" s="14" t="inlineStr">
        <is>
          <t>Mis goles visit.</t>
        </is>
      </c>
      <c r="H3" s="14" t="inlineStr">
        <is>
          <t>Clasificado</t>
        </is>
      </c>
    </row>
    <row r="4">
      <c r="A4" s="26" t="n">
        <v>1</v>
      </c>
      <c r="B4" s="26" t="inlineStr">
        <is>
          <t>11/06/2026</t>
        </is>
      </c>
      <c r="C4" s="19" t="inlineStr">
        <is>
          <t>Grupos</t>
        </is>
      </c>
      <c r="D4" s="19">
        <f>IFERROR(INDEX(Partidos!$D$4:$D$107,MATCH($A4,Partidos!$A$4:$A$107,0)),"")</f>
        <v/>
      </c>
      <c r="E4" s="19">
        <f>IFERROR(INDEX(Partidos!$E$4:$E$107,MATCH($A4,Partidos!$A$4:$A$107,0)),"")</f>
        <v/>
      </c>
      <c r="F4" s="39" t="n">
        <v>2</v>
      </c>
      <c r="G4" s="39" t="n">
        <v>0</v>
      </c>
      <c r="H4" s="28" t="inlineStr">
        <is>
          <t>-</t>
        </is>
      </c>
    </row>
    <row r="5">
      <c r="A5" s="24" t="n">
        <v>2</v>
      </c>
      <c r="B5" s="24" t="inlineStr">
        <is>
          <t>11/06/2026</t>
        </is>
      </c>
      <c r="C5" s="19" t="inlineStr">
        <is>
          <t>Grupos</t>
        </is>
      </c>
      <c r="D5" s="19">
        <f>IFERROR(INDEX(Partidos!$D$4:$D$107,MATCH($A5,Partidos!$A$4:$A$107,0)),"")</f>
        <v/>
      </c>
      <c r="E5" s="19">
        <f>IFERROR(INDEX(Partidos!$E$4:$E$107,MATCH($A5,Partidos!$A$4:$A$107,0)),"")</f>
        <v/>
      </c>
      <c r="F5" s="39" t="n">
        <v>1</v>
      </c>
      <c r="G5" s="39" t="n">
        <v>2</v>
      </c>
      <c r="H5" s="28" t="inlineStr">
        <is>
          <t>-</t>
        </is>
      </c>
    </row>
    <row r="6">
      <c r="A6" s="26" t="n">
        <v>3</v>
      </c>
      <c r="B6" s="26" t="inlineStr">
        <is>
          <t>12/06/2026</t>
        </is>
      </c>
      <c r="C6" s="19" t="inlineStr">
        <is>
          <t>Grupos</t>
        </is>
      </c>
      <c r="D6" s="19">
        <f>IFERROR(INDEX(Partidos!$D$4:$D$107,MATCH($A6,Partidos!$A$4:$A$107,0)),"")</f>
        <v/>
      </c>
      <c r="E6" s="19">
        <f>IFERROR(INDEX(Partidos!$E$4:$E$107,MATCH($A6,Partidos!$A$4:$A$107,0)),"")</f>
        <v/>
      </c>
      <c r="F6" s="39" t="n">
        <v>1</v>
      </c>
      <c r="G6" s="39" t="n">
        <v>0</v>
      </c>
      <c r="H6" s="28" t="inlineStr">
        <is>
          <t>-</t>
        </is>
      </c>
    </row>
    <row r="7">
      <c r="A7" s="24" t="n">
        <v>4</v>
      </c>
      <c r="B7" s="24" t="inlineStr">
        <is>
          <t>12/06/2026</t>
        </is>
      </c>
      <c r="C7" s="19" t="inlineStr">
        <is>
          <t>Grupos</t>
        </is>
      </c>
      <c r="D7" s="19">
        <f>IFERROR(INDEX(Partidos!$D$4:$D$107,MATCH($A7,Partidos!$A$4:$A$107,0)),"")</f>
        <v/>
      </c>
      <c r="E7" s="19">
        <f>IFERROR(INDEX(Partidos!$E$4:$E$107,MATCH($A7,Partidos!$A$4:$A$107,0)),"")</f>
        <v/>
      </c>
      <c r="F7" s="39" t="n">
        <v>1</v>
      </c>
      <c r="G7" s="39" t="n">
        <v>1</v>
      </c>
      <c r="H7" s="28" t="inlineStr">
        <is>
          <t>-</t>
        </is>
      </c>
    </row>
    <row r="8">
      <c r="A8" s="26" t="n">
        <v>5</v>
      </c>
      <c r="B8" s="26" t="inlineStr">
        <is>
          <t>13/06/2026</t>
        </is>
      </c>
      <c r="C8" s="19" t="inlineStr">
        <is>
          <t>Grupos</t>
        </is>
      </c>
      <c r="D8" s="19">
        <f>IFERROR(INDEX(Partidos!$D$4:$D$107,MATCH($A8,Partidos!$A$4:$A$107,0)),"")</f>
        <v/>
      </c>
      <c r="E8" s="19">
        <f>IFERROR(INDEX(Partidos!$E$4:$E$107,MATCH($A8,Partidos!$A$4:$A$107,0)),"")</f>
        <v/>
      </c>
      <c r="F8" s="39" t="n">
        <v>1</v>
      </c>
      <c r="G8" s="39" t="n">
        <v>5</v>
      </c>
      <c r="H8" s="28" t="inlineStr">
        <is>
          <t>-</t>
        </is>
      </c>
    </row>
    <row r="9">
      <c r="A9" s="24" t="n">
        <v>6</v>
      </c>
      <c r="B9" s="24" t="inlineStr">
        <is>
          <t>13/06/2026</t>
        </is>
      </c>
      <c r="C9" s="19" t="inlineStr">
        <is>
          <t>Grupos</t>
        </is>
      </c>
      <c r="D9" s="19">
        <f>IFERROR(INDEX(Partidos!$D$4:$D$107,MATCH($A9,Partidos!$A$4:$A$107,0)),"")</f>
        <v/>
      </c>
      <c r="E9" s="19">
        <f>IFERROR(INDEX(Partidos!$E$4:$E$107,MATCH($A9,Partidos!$A$4:$A$107,0)),"")</f>
        <v/>
      </c>
      <c r="F9" s="39" t="n">
        <v>2</v>
      </c>
      <c r="G9" s="39" t="n">
        <v>2</v>
      </c>
      <c r="H9" s="28" t="inlineStr">
        <is>
          <t>-</t>
        </is>
      </c>
    </row>
    <row r="10">
      <c r="A10" s="26" t="n">
        <v>7</v>
      </c>
      <c r="B10" s="26" t="inlineStr">
        <is>
          <t>13/06/2026</t>
        </is>
      </c>
      <c r="C10" s="19" t="inlineStr">
        <is>
          <t>Grupos</t>
        </is>
      </c>
      <c r="D10" s="19">
        <f>IFERROR(INDEX(Partidos!$D$4:$D$107,MATCH($A10,Partidos!$A$4:$A$107,0)),"")</f>
        <v/>
      </c>
      <c r="E10" s="19">
        <f>IFERROR(INDEX(Partidos!$E$4:$E$107,MATCH($A10,Partidos!$A$4:$A$107,0)),"")</f>
        <v/>
      </c>
      <c r="F10" s="39" t="n">
        <v>0</v>
      </c>
      <c r="G10" s="39" t="n">
        <v>3</v>
      </c>
      <c r="H10" s="28" t="inlineStr">
        <is>
          <t>-</t>
        </is>
      </c>
    </row>
    <row r="11">
      <c r="A11" s="24" t="n">
        <v>8</v>
      </c>
      <c r="B11" s="24" t="inlineStr">
        <is>
          <t>13/06/2026</t>
        </is>
      </c>
      <c r="C11" s="19" t="inlineStr">
        <is>
          <t>Grupos</t>
        </is>
      </c>
      <c r="D11" s="19">
        <f>IFERROR(INDEX(Partidos!$D$4:$D$107,MATCH($A11,Partidos!$A$4:$A$107,0)),"")</f>
        <v/>
      </c>
      <c r="E11" s="19">
        <f>IFERROR(INDEX(Partidos!$E$4:$E$107,MATCH($A11,Partidos!$A$4:$A$107,0)),"")</f>
        <v/>
      </c>
      <c r="F11" s="39" t="n">
        <v>1</v>
      </c>
      <c r="G11" s="39" t="n">
        <v>4</v>
      </c>
      <c r="H11" s="28" t="inlineStr">
        <is>
          <t>-</t>
        </is>
      </c>
    </row>
    <row r="12">
      <c r="A12" s="26" t="n">
        <v>9</v>
      </c>
      <c r="B12" s="26" t="inlineStr">
        <is>
          <t>14/06/2026</t>
        </is>
      </c>
      <c r="C12" s="19" t="inlineStr">
        <is>
          <t>Grupos</t>
        </is>
      </c>
      <c r="D12" s="19">
        <f>IFERROR(INDEX(Partidos!$D$4:$D$107,MATCH($A12,Partidos!$A$4:$A$107,0)),"")</f>
        <v/>
      </c>
      <c r="E12" s="19">
        <f>IFERROR(INDEX(Partidos!$E$4:$E$107,MATCH($A12,Partidos!$A$4:$A$107,0)),"")</f>
        <v/>
      </c>
      <c r="F12" s="39" t="n">
        <v>4</v>
      </c>
      <c r="G12" s="39" t="n">
        <v>0</v>
      </c>
      <c r="H12" s="28" t="inlineStr">
        <is>
          <t>-</t>
        </is>
      </c>
    </row>
    <row r="13">
      <c r="A13" s="24" t="n">
        <v>10</v>
      </c>
      <c r="B13" s="24" t="inlineStr">
        <is>
          <t>14/06/2026</t>
        </is>
      </c>
      <c r="C13" s="19" t="inlineStr">
        <is>
          <t>Grupos</t>
        </is>
      </c>
      <c r="D13" s="19">
        <f>IFERROR(INDEX(Partidos!$D$4:$D$107,MATCH($A13,Partidos!$A$4:$A$107,0)),"")</f>
        <v/>
      </c>
      <c r="E13" s="19">
        <f>IFERROR(INDEX(Partidos!$E$4:$E$107,MATCH($A13,Partidos!$A$4:$A$107,0)),"")</f>
        <v/>
      </c>
      <c r="F13" s="39" t="n">
        <v>3</v>
      </c>
      <c r="G13" s="39" t="n">
        <v>2</v>
      </c>
      <c r="H13" s="28" t="inlineStr">
        <is>
          <t>-</t>
        </is>
      </c>
    </row>
    <row r="14">
      <c r="A14" s="26" t="n">
        <v>11</v>
      </c>
      <c r="B14" s="26" t="inlineStr">
        <is>
          <t>14/06/2026</t>
        </is>
      </c>
      <c r="C14" s="19" t="inlineStr">
        <is>
          <t>Grupos</t>
        </is>
      </c>
      <c r="D14" s="19">
        <f>IFERROR(INDEX(Partidos!$D$4:$D$107,MATCH($A14,Partidos!$A$4:$A$107,0)),"")</f>
        <v/>
      </c>
      <c r="E14" s="19">
        <f>IFERROR(INDEX(Partidos!$E$4:$E$107,MATCH($A14,Partidos!$A$4:$A$107,0)),"")</f>
        <v/>
      </c>
      <c r="F14" s="39" t="n">
        <v>2</v>
      </c>
      <c r="G14" s="39" t="n">
        <v>0</v>
      </c>
      <c r="H14" s="28" t="inlineStr">
        <is>
          <t>-</t>
        </is>
      </c>
    </row>
    <row r="15">
      <c r="A15" s="24" t="n">
        <v>12</v>
      </c>
      <c r="B15" s="24" t="inlineStr">
        <is>
          <t>14/06/2026</t>
        </is>
      </c>
      <c r="C15" s="19" t="inlineStr">
        <is>
          <t>Grupos</t>
        </is>
      </c>
      <c r="D15" s="19">
        <f>IFERROR(INDEX(Partidos!$D$4:$D$107,MATCH($A15,Partidos!$A$4:$A$107,0)),"")</f>
        <v/>
      </c>
      <c r="E15" s="19">
        <f>IFERROR(INDEX(Partidos!$E$4:$E$107,MATCH($A15,Partidos!$A$4:$A$107,0)),"")</f>
        <v/>
      </c>
      <c r="F15" s="39" t="n">
        <v>1</v>
      </c>
      <c r="G15" s="39" t="n">
        <v>1</v>
      </c>
      <c r="H15" s="28" t="inlineStr">
        <is>
          <t>-</t>
        </is>
      </c>
    </row>
    <row r="16">
      <c r="A16" s="26" t="n">
        <v>13</v>
      </c>
      <c r="B16" s="26" t="inlineStr">
        <is>
          <t>15/06/2026</t>
        </is>
      </c>
      <c r="C16" s="19" t="inlineStr">
        <is>
          <t>Grupos</t>
        </is>
      </c>
      <c r="D16" s="19">
        <f>IFERROR(INDEX(Partidos!$D$4:$D$107,MATCH($A16,Partidos!$A$4:$A$107,0)),"")</f>
        <v/>
      </c>
      <c r="E16" s="19">
        <f>IFERROR(INDEX(Partidos!$E$4:$E$107,MATCH($A16,Partidos!$A$4:$A$107,0)),"")</f>
        <v/>
      </c>
      <c r="F16" s="39" t="n">
        <v>3</v>
      </c>
      <c r="G16" s="39" t="n">
        <v>1</v>
      </c>
      <c r="H16" s="28" t="inlineStr">
        <is>
          <t>-</t>
        </is>
      </c>
    </row>
    <row r="17">
      <c r="A17" s="24" t="n">
        <v>14</v>
      </c>
      <c r="B17" s="24" t="inlineStr">
        <is>
          <t>15/06/2026</t>
        </is>
      </c>
      <c r="C17" s="19" t="inlineStr">
        <is>
          <t>Grupos</t>
        </is>
      </c>
      <c r="D17" s="19">
        <f>IFERROR(INDEX(Partidos!$D$4:$D$107,MATCH($A17,Partidos!$A$4:$A$107,0)),"")</f>
        <v/>
      </c>
      <c r="E17" s="19">
        <f>IFERROR(INDEX(Partidos!$E$4:$E$107,MATCH($A17,Partidos!$A$4:$A$107,0)),"")</f>
        <v/>
      </c>
      <c r="F17" s="39" t="n">
        <v>2</v>
      </c>
      <c r="G17" s="39" t="n">
        <v>0</v>
      </c>
      <c r="H17" s="28" t="inlineStr">
        <is>
          <t>-</t>
        </is>
      </c>
    </row>
    <row r="18">
      <c r="A18" s="26" t="n">
        <v>15</v>
      </c>
      <c r="B18" s="26" t="inlineStr">
        <is>
          <t>15/06/2026</t>
        </is>
      </c>
      <c r="C18" s="19" t="inlineStr">
        <is>
          <t>Grupos</t>
        </is>
      </c>
      <c r="D18" s="19">
        <f>IFERROR(INDEX(Partidos!$D$4:$D$107,MATCH($A18,Partidos!$A$4:$A$107,0)),"")</f>
        <v/>
      </c>
      <c r="E18" s="19">
        <f>IFERROR(INDEX(Partidos!$E$4:$E$107,MATCH($A18,Partidos!$A$4:$A$107,0)),"")</f>
        <v/>
      </c>
      <c r="F18" s="39" t="n">
        <v>1</v>
      </c>
      <c r="G18" s="39" t="n">
        <v>2</v>
      </c>
      <c r="H18" s="28" t="inlineStr">
        <is>
          <t>-</t>
        </is>
      </c>
    </row>
    <row r="19">
      <c r="A19" s="24" t="n">
        <v>16</v>
      </c>
      <c r="B19" s="24" t="inlineStr">
        <is>
          <t>15/06/2026</t>
        </is>
      </c>
      <c r="C19" s="19" t="inlineStr">
        <is>
          <t>Grupos</t>
        </is>
      </c>
      <c r="D19" s="19">
        <f>IFERROR(INDEX(Partidos!$D$4:$D$107,MATCH($A19,Partidos!$A$4:$A$107,0)),"")</f>
        <v/>
      </c>
      <c r="E19" s="19">
        <f>IFERROR(INDEX(Partidos!$E$4:$E$107,MATCH($A19,Partidos!$A$4:$A$107,0)),"")</f>
        <v/>
      </c>
      <c r="F19" s="39" t="n">
        <v>2</v>
      </c>
      <c r="G19" s="39" t="n">
        <v>1</v>
      </c>
      <c r="H19" s="28" t="inlineStr">
        <is>
          <t>-</t>
        </is>
      </c>
    </row>
    <row r="20">
      <c r="A20" s="26" t="n">
        <v>17</v>
      </c>
      <c r="B20" s="26" t="inlineStr">
        <is>
          <t>16/06/2026</t>
        </is>
      </c>
      <c r="C20" s="19" t="inlineStr">
        <is>
          <t>Grupos</t>
        </is>
      </c>
      <c r="D20" s="19">
        <f>IFERROR(INDEX(Partidos!$D$4:$D$107,MATCH($A20,Partidos!$A$4:$A$107,0)),"")</f>
        <v/>
      </c>
      <c r="E20" s="19">
        <f>IFERROR(INDEX(Partidos!$E$4:$E$107,MATCH($A20,Partidos!$A$4:$A$107,0)),"")</f>
        <v/>
      </c>
      <c r="F20" s="39" t="n">
        <v>2</v>
      </c>
      <c r="G20" s="39" t="n">
        <v>2</v>
      </c>
      <c r="H20" s="28" t="inlineStr">
        <is>
          <t>-</t>
        </is>
      </c>
    </row>
    <row r="21">
      <c r="A21" s="24" t="n">
        <v>18</v>
      </c>
      <c r="B21" s="24" t="inlineStr">
        <is>
          <t>16/06/2026</t>
        </is>
      </c>
      <c r="C21" s="19" t="inlineStr">
        <is>
          <t>Grupos</t>
        </is>
      </c>
      <c r="D21" s="19">
        <f>IFERROR(INDEX(Partidos!$D$4:$D$107,MATCH($A21,Partidos!$A$4:$A$107,0)),"")</f>
        <v/>
      </c>
      <c r="E21" s="19">
        <f>IFERROR(INDEX(Partidos!$E$4:$E$107,MATCH($A21,Partidos!$A$4:$A$107,0)),"")</f>
        <v/>
      </c>
      <c r="F21" s="39" t="n">
        <v>0</v>
      </c>
      <c r="G21" s="39" t="n">
        <v>2</v>
      </c>
      <c r="H21" s="28" t="inlineStr">
        <is>
          <t>-</t>
        </is>
      </c>
    </row>
    <row r="22">
      <c r="A22" s="26" t="n">
        <v>19</v>
      </c>
      <c r="B22" s="26" t="inlineStr">
        <is>
          <t>16/06/2026</t>
        </is>
      </c>
      <c r="C22" s="19" t="inlineStr">
        <is>
          <t>Grupos</t>
        </is>
      </c>
      <c r="D22" s="19">
        <f>IFERROR(INDEX(Partidos!$D$4:$D$107,MATCH($A22,Partidos!$A$4:$A$107,0)),"")</f>
        <v/>
      </c>
      <c r="E22" s="19">
        <f>IFERROR(INDEX(Partidos!$E$4:$E$107,MATCH($A22,Partidos!$A$4:$A$107,0)),"")</f>
        <v/>
      </c>
      <c r="F22" s="39" t="n">
        <v>3</v>
      </c>
      <c r="G22" s="39" t="n">
        <v>1</v>
      </c>
      <c r="H22" s="28" t="inlineStr">
        <is>
          <t>-</t>
        </is>
      </c>
    </row>
    <row r="23">
      <c r="A23" s="24" t="n">
        <v>20</v>
      </c>
      <c r="B23" s="24" t="inlineStr">
        <is>
          <t>16/06/2026</t>
        </is>
      </c>
      <c r="C23" s="19" t="inlineStr">
        <is>
          <t>Grupos</t>
        </is>
      </c>
      <c r="D23" s="19">
        <f>IFERROR(INDEX(Partidos!$D$4:$D$107,MATCH($A23,Partidos!$A$4:$A$107,0)),"")</f>
        <v/>
      </c>
      <c r="E23" s="19">
        <f>IFERROR(INDEX(Partidos!$E$4:$E$107,MATCH($A23,Partidos!$A$4:$A$107,0)),"")</f>
        <v/>
      </c>
      <c r="F23" s="39" t="n">
        <v>3</v>
      </c>
      <c r="G23" s="39" t="n">
        <v>0</v>
      </c>
      <c r="H23" s="28" t="inlineStr">
        <is>
          <t>-</t>
        </is>
      </c>
    </row>
    <row r="24">
      <c r="A24" s="26" t="n">
        <v>21</v>
      </c>
      <c r="B24" s="26" t="inlineStr">
        <is>
          <t>17/06/2026</t>
        </is>
      </c>
      <c r="C24" s="19" t="inlineStr">
        <is>
          <t>Grupos</t>
        </is>
      </c>
      <c r="D24" s="19">
        <f>IFERROR(INDEX(Partidos!$D$4:$D$107,MATCH($A24,Partidos!$A$4:$A$107,0)),"")</f>
        <v/>
      </c>
      <c r="E24" s="19">
        <f>IFERROR(INDEX(Partidos!$E$4:$E$107,MATCH($A24,Partidos!$A$4:$A$107,0)),"")</f>
        <v/>
      </c>
      <c r="F24" s="39" t="n">
        <v>5</v>
      </c>
      <c r="G24" s="39" t="n">
        <v>0</v>
      </c>
      <c r="H24" s="28" t="inlineStr">
        <is>
          <t>-</t>
        </is>
      </c>
    </row>
    <row r="25">
      <c r="A25" s="24" t="n">
        <v>22</v>
      </c>
      <c r="B25" s="24" t="inlineStr">
        <is>
          <t>17/06/2026</t>
        </is>
      </c>
      <c r="C25" s="19" t="inlineStr">
        <is>
          <t>Grupos</t>
        </is>
      </c>
      <c r="D25" s="19">
        <f>IFERROR(INDEX(Partidos!$D$4:$D$107,MATCH($A25,Partidos!$A$4:$A$107,0)),"")</f>
        <v/>
      </c>
      <c r="E25" s="19">
        <f>IFERROR(INDEX(Partidos!$E$4:$E$107,MATCH($A25,Partidos!$A$4:$A$107,0)),"")</f>
        <v/>
      </c>
      <c r="F25" s="39" t="n">
        <v>1</v>
      </c>
      <c r="G25" s="39" t="n">
        <v>2</v>
      </c>
      <c r="H25" s="28" t="inlineStr">
        <is>
          <t>-</t>
        </is>
      </c>
    </row>
    <row r="26">
      <c r="A26" s="26" t="n">
        <v>23</v>
      </c>
      <c r="B26" s="26" t="inlineStr">
        <is>
          <t>17/06/2026</t>
        </is>
      </c>
      <c r="C26" s="19" t="inlineStr">
        <is>
          <t>Grupos</t>
        </is>
      </c>
      <c r="D26" s="19">
        <f>IFERROR(INDEX(Partidos!$D$4:$D$107,MATCH($A26,Partidos!$A$4:$A$107,0)),"")</f>
        <v/>
      </c>
      <c r="E26" s="19">
        <f>IFERROR(INDEX(Partidos!$E$4:$E$107,MATCH($A26,Partidos!$A$4:$A$107,0)),"")</f>
        <v/>
      </c>
      <c r="F26" s="39" t="n">
        <v>2</v>
      </c>
      <c r="G26" s="39" t="n">
        <v>0</v>
      </c>
      <c r="H26" s="28" t="inlineStr">
        <is>
          <t>-</t>
        </is>
      </c>
    </row>
    <row r="27">
      <c r="A27" s="24" t="n">
        <v>24</v>
      </c>
      <c r="B27" s="24" t="inlineStr">
        <is>
          <t>17/06/2026</t>
        </is>
      </c>
      <c r="C27" s="19" t="inlineStr">
        <is>
          <t>Grupos</t>
        </is>
      </c>
      <c r="D27" s="19">
        <f>IFERROR(INDEX(Partidos!$D$4:$D$107,MATCH($A27,Partidos!$A$4:$A$107,0)),"")</f>
        <v/>
      </c>
      <c r="E27" s="19">
        <f>IFERROR(INDEX(Partidos!$E$4:$E$107,MATCH($A27,Partidos!$A$4:$A$107,0)),"")</f>
        <v/>
      </c>
      <c r="F27" s="39" t="n">
        <v>0</v>
      </c>
      <c r="G27" s="39" t="n">
        <v>1</v>
      </c>
      <c r="H27" s="28" t="inlineStr">
        <is>
          <t>-</t>
        </is>
      </c>
    </row>
    <row r="28">
      <c r="A28" s="26" t="n">
        <v>25</v>
      </c>
      <c r="B28" s="26" t="inlineStr">
        <is>
          <t>18/06/2026</t>
        </is>
      </c>
      <c r="C28" s="19" t="inlineStr">
        <is>
          <t>Grupos</t>
        </is>
      </c>
      <c r="D28" s="19">
        <f>IFERROR(INDEX(Partidos!$D$4:$D$107,MATCH($A28,Partidos!$A$4:$A$107,0)),"")</f>
        <v/>
      </c>
      <c r="E28" s="19">
        <f>IFERROR(INDEX(Partidos!$E$4:$E$107,MATCH($A28,Partidos!$A$4:$A$107,0)),"")</f>
        <v/>
      </c>
      <c r="F28" s="39" t="n">
        <v>2</v>
      </c>
      <c r="G28" s="39" t="n">
        <v>1</v>
      </c>
      <c r="H28" s="28" t="inlineStr">
        <is>
          <t>-</t>
        </is>
      </c>
    </row>
    <row r="29">
      <c r="A29" s="24" t="n">
        <v>26</v>
      </c>
      <c r="B29" s="24" t="inlineStr">
        <is>
          <t>18/06/2026</t>
        </is>
      </c>
      <c r="C29" s="19" t="inlineStr">
        <is>
          <t>Grupos</t>
        </is>
      </c>
      <c r="D29" s="19">
        <f>IFERROR(INDEX(Partidos!$D$4:$D$107,MATCH($A29,Partidos!$A$4:$A$107,0)),"")</f>
        <v/>
      </c>
      <c r="E29" s="19">
        <f>IFERROR(INDEX(Partidos!$E$4:$E$107,MATCH($A29,Partidos!$A$4:$A$107,0)),"")</f>
        <v/>
      </c>
      <c r="F29" s="39" t="n">
        <v>1</v>
      </c>
      <c r="G29" s="39" t="n">
        <v>0</v>
      </c>
      <c r="H29" s="28" t="inlineStr">
        <is>
          <t>-</t>
        </is>
      </c>
    </row>
    <row r="30">
      <c r="A30" s="26" t="n">
        <v>27</v>
      </c>
      <c r="B30" s="26" t="inlineStr">
        <is>
          <t>18/06/2026</t>
        </is>
      </c>
      <c r="C30" s="19" t="inlineStr">
        <is>
          <t>Grupos</t>
        </is>
      </c>
      <c r="D30" s="19">
        <f>IFERROR(INDEX(Partidos!$D$4:$D$107,MATCH($A30,Partidos!$A$4:$A$107,0)),"")</f>
        <v/>
      </c>
      <c r="E30" s="19">
        <f>IFERROR(INDEX(Partidos!$E$4:$E$107,MATCH($A30,Partidos!$A$4:$A$107,0)),"")</f>
        <v/>
      </c>
      <c r="F30" s="39" t="n">
        <v>3</v>
      </c>
      <c r="G30" s="39" t="n">
        <v>1</v>
      </c>
      <c r="H30" s="28" t="inlineStr">
        <is>
          <t>-</t>
        </is>
      </c>
    </row>
    <row r="31">
      <c r="A31" s="24" t="n">
        <v>28</v>
      </c>
      <c r="B31" s="24" t="inlineStr">
        <is>
          <t>18/06/2026</t>
        </is>
      </c>
      <c r="C31" s="19" t="inlineStr">
        <is>
          <t>Grupos</t>
        </is>
      </c>
      <c r="D31" s="19">
        <f>IFERROR(INDEX(Partidos!$D$4:$D$107,MATCH($A31,Partidos!$A$4:$A$107,0)),"")</f>
        <v/>
      </c>
      <c r="E31" s="19">
        <f>IFERROR(INDEX(Partidos!$E$4:$E$107,MATCH($A31,Partidos!$A$4:$A$107,0)),"")</f>
        <v/>
      </c>
      <c r="F31" s="39" t="n">
        <v>1</v>
      </c>
      <c r="G31" s="39" t="n">
        <v>1</v>
      </c>
      <c r="H31" s="28" t="inlineStr">
        <is>
          <t>-</t>
        </is>
      </c>
    </row>
    <row r="32">
      <c r="A32" s="26" t="n">
        <v>29</v>
      </c>
      <c r="B32" s="26" t="inlineStr">
        <is>
          <t>19/06/2026</t>
        </is>
      </c>
      <c r="C32" s="19" t="inlineStr">
        <is>
          <t>Grupos</t>
        </is>
      </c>
      <c r="D32" s="19">
        <f>IFERROR(INDEX(Partidos!$D$4:$D$107,MATCH($A32,Partidos!$A$4:$A$107,0)),"")</f>
        <v/>
      </c>
      <c r="E32" s="19">
        <f>IFERROR(INDEX(Partidos!$E$4:$E$107,MATCH($A32,Partidos!$A$4:$A$107,0)),"")</f>
        <v/>
      </c>
      <c r="F32" s="39" t="n">
        <v>3</v>
      </c>
      <c r="G32" s="39" t="n">
        <v>0</v>
      </c>
      <c r="H32" s="28" t="inlineStr">
        <is>
          <t>-</t>
        </is>
      </c>
    </row>
    <row r="33">
      <c r="A33" s="24" t="n">
        <v>30</v>
      </c>
      <c r="B33" s="24" t="inlineStr">
        <is>
          <t>19/06/2026</t>
        </is>
      </c>
      <c r="C33" s="19" t="inlineStr">
        <is>
          <t>Grupos</t>
        </is>
      </c>
      <c r="D33" s="19">
        <f>IFERROR(INDEX(Partidos!$D$4:$D$107,MATCH($A33,Partidos!$A$4:$A$107,0)),"")</f>
        <v/>
      </c>
      <c r="E33" s="19">
        <f>IFERROR(INDEX(Partidos!$E$4:$E$107,MATCH($A33,Partidos!$A$4:$A$107,0)),"")</f>
        <v/>
      </c>
      <c r="F33" s="39" t="n">
        <v>1</v>
      </c>
      <c r="G33" s="39" t="n">
        <v>3</v>
      </c>
      <c r="H33" s="28" t="inlineStr">
        <is>
          <t>-</t>
        </is>
      </c>
    </row>
    <row r="34">
      <c r="A34" s="26" t="n">
        <v>31</v>
      </c>
      <c r="B34" s="26" t="inlineStr">
        <is>
          <t>19/06/2026</t>
        </is>
      </c>
      <c r="C34" s="19" t="inlineStr">
        <is>
          <t>Grupos</t>
        </is>
      </c>
      <c r="D34" s="19">
        <f>IFERROR(INDEX(Partidos!$D$4:$D$107,MATCH($A34,Partidos!$A$4:$A$107,0)),"")</f>
        <v/>
      </c>
      <c r="E34" s="19">
        <f>IFERROR(INDEX(Partidos!$E$4:$E$107,MATCH($A34,Partidos!$A$4:$A$107,0)),"")</f>
        <v/>
      </c>
      <c r="F34" s="39" t="n">
        <v>4</v>
      </c>
      <c r="G34" s="39" t="n">
        <v>0</v>
      </c>
      <c r="H34" s="28" t="inlineStr">
        <is>
          <t>-</t>
        </is>
      </c>
    </row>
    <row r="35">
      <c r="A35" s="24" t="n">
        <v>32</v>
      </c>
      <c r="B35" s="24" t="inlineStr">
        <is>
          <t>19/06/2026</t>
        </is>
      </c>
      <c r="C35" s="19" t="inlineStr">
        <is>
          <t>Grupos</t>
        </is>
      </c>
      <c r="D35" s="19">
        <f>IFERROR(INDEX(Partidos!$D$4:$D$107,MATCH($A35,Partidos!$A$4:$A$107,0)),"")</f>
        <v/>
      </c>
      <c r="E35" s="19">
        <f>IFERROR(INDEX(Partidos!$E$4:$E$107,MATCH($A35,Partidos!$A$4:$A$107,0)),"")</f>
        <v/>
      </c>
      <c r="F35" s="39" t="n">
        <v>3</v>
      </c>
      <c r="G35" s="39" t="n">
        <v>1</v>
      </c>
      <c r="H35" s="28" t="inlineStr">
        <is>
          <t>-</t>
        </is>
      </c>
    </row>
    <row r="36">
      <c r="A36" s="26" t="n">
        <v>33</v>
      </c>
      <c r="B36" s="26" t="inlineStr">
        <is>
          <t>20/06/2026</t>
        </is>
      </c>
      <c r="C36" s="19" t="inlineStr">
        <is>
          <t>Grupos</t>
        </is>
      </c>
      <c r="D36" s="19">
        <f>IFERROR(INDEX(Partidos!$D$4:$D$107,MATCH($A36,Partidos!$A$4:$A$107,0)),"")</f>
        <v/>
      </c>
      <c r="E36" s="19">
        <f>IFERROR(INDEX(Partidos!$E$4:$E$107,MATCH($A36,Partidos!$A$4:$A$107,0)),"")</f>
        <v/>
      </c>
      <c r="F36" s="39" t="n">
        <v>1</v>
      </c>
      <c r="G36" s="39" t="n">
        <v>1</v>
      </c>
      <c r="H36" s="28" t="inlineStr">
        <is>
          <t>-</t>
        </is>
      </c>
    </row>
    <row r="37">
      <c r="A37" s="24" t="n">
        <v>34</v>
      </c>
      <c r="B37" s="24" t="inlineStr">
        <is>
          <t>20/06/2026</t>
        </is>
      </c>
      <c r="C37" s="19" t="inlineStr">
        <is>
          <t>Grupos</t>
        </is>
      </c>
      <c r="D37" s="19">
        <f>IFERROR(INDEX(Partidos!$D$4:$D$107,MATCH($A37,Partidos!$A$4:$A$107,0)),"")</f>
        <v/>
      </c>
      <c r="E37" s="19">
        <f>IFERROR(INDEX(Partidos!$E$4:$E$107,MATCH($A37,Partidos!$A$4:$A$107,0)),"")</f>
        <v/>
      </c>
      <c r="F37" s="39" t="n">
        <v>3</v>
      </c>
      <c r="G37" s="39" t="n">
        <v>1</v>
      </c>
      <c r="H37" s="28" t="inlineStr">
        <is>
          <t>-</t>
        </is>
      </c>
    </row>
    <row r="38">
      <c r="A38" s="26" t="n">
        <v>35</v>
      </c>
      <c r="B38" s="26" t="inlineStr">
        <is>
          <t>20/06/2026</t>
        </is>
      </c>
      <c r="C38" s="19" t="inlineStr">
        <is>
          <t>Grupos</t>
        </is>
      </c>
      <c r="D38" s="19">
        <f>IFERROR(INDEX(Partidos!$D$4:$D$107,MATCH($A38,Partidos!$A$4:$A$107,0)),"")</f>
        <v/>
      </c>
      <c r="E38" s="19">
        <f>IFERROR(INDEX(Partidos!$E$4:$E$107,MATCH($A38,Partidos!$A$4:$A$107,0)),"")</f>
        <v/>
      </c>
      <c r="F38" s="39" t="n">
        <v>2</v>
      </c>
      <c r="G38" s="39" t="n">
        <v>0</v>
      </c>
      <c r="H38" s="28" t="inlineStr">
        <is>
          <t>-</t>
        </is>
      </c>
    </row>
    <row r="39">
      <c r="A39" s="24" t="n">
        <v>36</v>
      </c>
      <c r="B39" s="24" t="inlineStr">
        <is>
          <t>20/06/2026</t>
        </is>
      </c>
      <c r="C39" s="19" t="inlineStr">
        <is>
          <t>Grupos</t>
        </is>
      </c>
      <c r="D39" s="19">
        <f>IFERROR(INDEX(Partidos!$D$4:$D$107,MATCH($A39,Partidos!$A$4:$A$107,0)),"")</f>
        <v/>
      </c>
      <c r="E39" s="19">
        <f>IFERROR(INDEX(Partidos!$E$4:$E$107,MATCH($A39,Partidos!$A$4:$A$107,0)),"")</f>
        <v/>
      </c>
      <c r="F39" s="39" t="n">
        <v>0</v>
      </c>
      <c r="G39" s="39" t="n">
        <v>1</v>
      </c>
      <c r="H39" s="28" t="inlineStr">
        <is>
          <t>-</t>
        </is>
      </c>
    </row>
    <row r="40">
      <c r="A40" s="26" t="n">
        <v>37</v>
      </c>
      <c r="B40" s="26" t="inlineStr">
        <is>
          <t>21/06/2026</t>
        </is>
      </c>
      <c r="C40" s="19" t="inlineStr">
        <is>
          <t>Grupos</t>
        </is>
      </c>
      <c r="D40" s="19">
        <f>IFERROR(INDEX(Partidos!$D$4:$D$107,MATCH($A40,Partidos!$A$4:$A$107,0)),"")</f>
        <v/>
      </c>
      <c r="E40" s="19">
        <f>IFERROR(INDEX(Partidos!$E$4:$E$107,MATCH($A40,Partidos!$A$4:$A$107,0)),"")</f>
        <v/>
      </c>
      <c r="F40" s="39" t="n">
        <v>4</v>
      </c>
      <c r="G40" s="39" t="n">
        <v>1</v>
      </c>
      <c r="H40" s="28" t="inlineStr">
        <is>
          <t>-</t>
        </is>
      </c>
    </row>
    <row r="41">
      <c r="A41" s="24" t="n">
        <v>38</v>
      </c>
      <c r="B41" s="24" t="inlineStr">
        <is>
          <t>21/06/2026</t>
        </is>
      </c>
      <c r="C41" s="19" t="inlineStr">
        <is>
          <t>Grupos</t>
        </is>
      </c>
      <c r="D41" s="19">
        <f>IFERROR(INDEX(Partidos!$D$4:$D$107,MATCH($A41,Partidos!$A$4:$A$107,0)),"")</f>
        <v/>
      </c>
      <c r="E41" s="19">
        <f>IFERROR(INDEX(Partidos!$E$4:$E$107,MATCH($A41,Partidos!$A$4:$A$107,0)),"")</f>
        <v/>
      </c>
      <c r="F41" s="39" t="n">
        <v>2</v>
      </c>
      <c r="G41" s="39" t="n">
        <v>1</v>
      </c>
      <c r="H41" s="28" t="inlineStr">
        <is>
          <t>-</t>
        </is>
      </c>
    </row>
    <row r="42">
      <c r="A42" s="26" t="n">
        <v>39</v>
      </c>
      <c r="B42" s="26" t="inlineStr">
        <is>
          <t>21/06/2026</t>
        </is>
      </c>
      <c r="C42" s="19" t="inlineStr">
        <is>
          <t>Grupos</t>
        </is>
      </c>
      <c r="D42" s="19">
        <f>IFERROR(INDEX(Partidos!$D$4:$D$107,MATCH($A42,Partidos!$A$4:$A$107,0)),"")</f>
        <v/>
      </c>
      <c r="E42" s="19">
        <f>IFERROR(INDEX(Partidos!$E$4:$E$107,MATCH($A42,Partidos!$A$4:$A$107,0)),"")</f>
        <v/>
      </c>
      <c r="F42" s="39" t="n">
        <v>2</v>
      </c>
      <c r="G42" s="39" t="n">
        <v>0</v>
      </c>
      <c r="H42" s="28" t="inlineStr">
        <is>
          <t>-</t>
        </is>
      </c>
    </row>
    <row r="43">
      <c r="A43" s="24" t="n">
        <v>40</v>
      </c>
      <c r="B43" s="24" t="inlineStr">
        <is>
          <t>21/06/2026</t>
        </is>
      </c>
      <c r="C43" s="19" t="inlineStr">
        <is>
          <t>Grupos</t>
        </is>
      </c>
      <c r="D43" s="19">
        <f>IFERROR(INDEX(Partidos!$D$4:$D$107,MATCH($A43,Partidos!$A$4:$A$107,0)),"")</f>
        <v/>
      </c>
      <c r="E43" s="19">
        <f>IFERROR(INDEX(Partidos!$E$4:$E$107,MATCH($A43,Partidos!$A$4:$A$107,0)),"")</f>
        <v/>
      </c>
      <c r="F43" s="39" t="n">
        <v>1</v>
      </c>
      <c r="G43" s="39" t="n">
        <v>1</v>
      </c>
      <c r="H43" s="28" t="inlineStr">
        <is>
          <t>-</t>
        </is>
      </c>
    </row>
    <row r="44">
      <c r="A44" s="26" t="n">
        <v>41</v>
      </c>
      <c r="B44" s="26" t="inlineStr">
        <is>
          <t>22/06/2026</t>
        </is>
      </c>
      <c r="C44" s="19" t="inlineStr">
        <is>
          <t>Grupos</t>
        </is>
      </c>
      <c r="D44" s="19">
        <f>IFERROR(INDEX(Partidos!$D$4:$D$107,MATCH($A44,Partidos!$A$4:$A$107,0)),"")</f>
        <v/>
      </c>
      <c r="E44" s="19">
        <f>IFERROR(INDEX(Partidos!$E$4:$E$107,MATCH($A44,Partidos!$A$4:$A$107,0)),"")</f>
        <v/>
      </c>
      <c r="F44" s="39" t="n">
        <v>1</v>
      </c>
      <c r="G44" s="39" t="n">
        <v>1</v>
      </c>
      <c r="H44" s="28" t="inlineStr">
        <is>
          <t>-</t>
        </is>
      </c>
    </row>
    <row r="45">
      <c r="A45" s="24" t="n">
        <v>42</v>
      </c>
      <c r="B45" s="24" t="inlineStr">
        <is>
          <t>22/06/2026</t>
        </is>
      </c>
      <c r="C45" s="19" t="inlineStr">
        <is>
          <t>Grupos</t>
        </is>
      </c>
      <c r="D45" s="19">
        <f>IFERROR(INDEX(Partidos!$D$4:$D$107,MATCH($A45,Partidos!$A$4:$A$107,0)),"")</f>
        <v/>
      </c>
      <c r="E45" s="19">
        <f>IFERROR(INDEX(Partidos!$E$4:$E$107,MATCH($A45,Partidos!$A$4:$A$107,0)),"")</f>
        <v/>
      </c>
      <c r="F45" s="39" t="n">
        <v>5</v>
      </c>
      <c r="G45" s="39" t="n">
        <v>1</v>
      </c>
      <c r="H45" s="28" t="inlineStr">
        <is>
          <t>-</t>
        </is>
      </c>
    </row>
    <row r="46">
      <c r="A46" s="26" t="n">
        <v>43</v>
      </c>
      <c r="B46" s="26" t="inlineStr">
        <is>
          <t>22/06/2026</t>
        </is>
      </c>
      <c r="C46" s="19" t="inlineStr">
        <is>
          <t>Grupos</t>
        </is>
      </c>
      <c r="D46" s="19">
        <f>IFERROR(INDEX(Partidos!$D$4:$D$107,MATCH($A46,Partidos!$A$4:$A$107,0)),"")</f>
        <v/>
      </c>
      <c r="E46" s="19">
        <f>IFERROR(INDEX(Partidos!$E$4:$E$107,MATCH($A46,Partidos!$A$4:$A$107,0)),"")</f>
        <v/>
      </c>
      <c r="F46" s="39" t="n">
        <v>2</v>
      </c>
      <c r="G46" s="39" t="n">
        <v>3</v>
      </c>
      <c r="H46" s="28" t="inlineStr">
        <is>
          <t>-</t>
        </is>
      </c>
    </row>
    <row r="47">
      <c r="A47" s="24" t="n">
        <v>44</v>
      </c>
      <c r="B47" s="24" t="inlineStr">
        <is>
          <t>22/06/2026</t>
        </is>
      </c>
      <c r="C47" s="19" t="inlineStr">
        <is>
          <t>Grupos</t>
        </is>
      </c>
      <c r="D47" s="19">
        <f>IFERROR(INDEX(Partidos!$D$4:$D$107,MATCH($A47,Partidos!$A$4:$A$107,0)),"")</f>
        <v/>
      </c>
      <c r="E47" s="19">
        <f>IFERROR(INDEX(Partidos!$E$4:$E$107,MATCH($A47,Partidos!$A$4:$A$107,0)),"")</f>
        <v/>
      </c>
      <c r="F47" s="39" t="n">
        <v>1</v>
      </c>
      <c r="G47" s="39" t="n">
        <v>3</v>
      </c>
      <c r="H47" s="28" t="inlineStr">
        <is>
          <t>-</t>
        </is>
      </c>
    </row>
    <row r="48">
      <c r="A48" s="26" t="n">
        <v>45</v>
      </c>
      <c r="B48" s="26" t="inlineStr">
        <is>
          <t>23/06/2026</t>
        </is>
      </c>
      <c r="C48" s="19" t="inlineStr">
        <is>
          <t>Grupos</t>
        </is>
      </c>
      <c r="D48" s="19">
        <f>IFERROR(INDEX(Partidos!$D$4:$D$107,MATCH($A48,Partidos!$A$4:$A$107,0)),"")</f>
        <v/>
      </c>
      <c r="E48" s="19">
        <f>IFERROR(INDEX(Partidos!$E$4:$E$107,MATCH($A48,Partidos!$A$4:$A$107,0)),"")</f>
        <v/>
      </c>
      <c r="F48" s="39" t="n">
        <v>4</v>
      </c>
      <c r="G48" s="39" t="n">
        <v>0</v>
      </c>
      <c r="H48" s="28" t="inlineStr">
        <is>
          <t>-</t>
        </is>
      </c>
    </row>
    <row r="49">
      <c r="A49" s="24" t="n">
        <v>46</v>
      </c>
      <c r="B49" s="24" t="inlineStr">
        <is>
          <t>23/06/2026</t>
        </is>
      </c>
      <c r="C49" s="19" t="inlineStr">
        <is>
          <t>Grupos</t>
        </is>
      </c>
      <c r="D49" s="19">
        <f>IFERROR(INDEX(Partidos!$D$4:$D$107,MATCH($A49,Partidos!$A$4:$A$107,0)),"")</f>
        <v/>
      </c>
      <c r="E49" s="19">
        <f>IFERROR(INDEX(Partidos!$E$4:$E$107,MATCH($A49,Partidos!$A$4:$A$107,0)),"")</f>
        <v/>
      </c>
      <c r="F49" s="39" t="n">
        <v>2</v>
      </c>
      <c r="G49" s="39" t="n">
        <v>1</v>
      </c>
      <c r="H49" s="28" t="inlineStr">
        <is>
          <t>-</t>
        </is>
      </c>
    </row>
    <row r="50">
      <c r="A50" s="26" t="n">
        <v>47</v>
      </c>
      <c r="B50" s="26" t="inlineStr">
        <is>
          <t>23/06/2026</t>
        </is>
      </c>
      <c r="C50" s="19" t="inlineStr">
        <is>
          <t>Grupos</t>
        </is>
      </c>
      <c r="D50" s="19">
        <f>IFERROR(INDEX(Partidos!$D$4:$D$107,MATCH($A50,Partidos!$A$4:$A$107,0)),"")</f>
        <v/>
      </c>
      <c r="E50" s="19">
        <f>IFERROR(INDEX(Partidos!$E$4:$E$107,MATCH($A50,Partidos!$A$4:$A$107,0)),"")</f>
        <v/>
      </c>
      <c r="F50" s="39" t="n">
        <v>1</v>
      </c>
      <c r="G50" s="39" t="n">
        <v>3</v>
      </c>
      <c r="H50" s="28" t="inlineStr">
        <is>
          <t>-</t>
        </is>
      </c>
    </row>
    <row r="51">
      <c r="A51" s="24" t="n">
        <v>48</v>
      </c>
      <c r="B51" s="24" t="inlineStr">
        <is>
          <t>23/06/2026</t>
        </is>
      </c>
      <c r="C51" s="19" t="inlineStr">
        <is>
          <t>Grupos</t>
        </is>
      </c>
      <c r="D51" s="19">
        <f>IFERROR(INDEX(Partidos!$D$4:$D$107,MATCH($A51,Partidos!$A$4:$A$107,0)),"")</f>
        <v/>
      </c>
      <c r="E51" s="19">
        <f>IFERROR(INDEX(Partidos!$E$4:$E$107,MATCH($A51,Partidos!$A$4:$A$107,0)),"")</f>
        <v/>
      </c>
      <c r="F51" s="39" t="n">
        <v>5</v>
      </c>
      <c r="G51" s="39" t="n">
        <v>2</v>
      </c>
      <c r="H51" s="28" t="inlineStr">
        <is>
          <t>-</t>
        </is>
      </c>
    </row>
    <row r="52">
      <c r="A52" s="26" t="n">
        <v>49</v>
      </c>
      <c r="B52" s="26" t="inlineStr">
        <is>
          <t>24/06/2026</t>
        </is>
      </c>
      <c r="C52" s="19" t="inlineStr">
        <is>
          <t>Grupos</t>
        </is>
      </c>
      <c r="D52" s="19">
        <f>IFERROR(INDEX(Partidos!$D$4:$D$107,MATCH($A52,Partidos!$A$4:$A$107,0)),"")</f>
        <v/>
      </c>
      <c r="E52" s="19">
        <f>IFERROR(INDEX(Partidos!$E$4:$E$107,MATCH($A52,Partidos!$A$4:$A$107,0)),"")</f>
        <v/>
      </c>
      <c r="F52" s="39" t="n">
        <v>1</v>
      </c>
      <c r="G52" s="39" t="n">
        <v>1</v>
      </c>
      <c r="H52" s="28" t="inlineStr">
        <is>
          <t>-</t>
        </is>
      </c>
    </row>
    <row r="53">
      <c r="A53" s="24" t="n">
        <v>50</v>
      </c>
      <c r="B53" s="24" t="inlineStr">
        <is>
          <t>24/06/2026</t>
        </is>
      </c>
      <c r="C53" s="19" t="inlineStr">
        <is>
          <t>Grupos</t>
        </is>
      </c>
      <c r="D53" s="19">
        <f>IFERROR(INDEX(Partidos!$D$4:$D$107,MATCH($A53,Partidos!$A$4:$A$107,0)),"")</f>
        <v/>
      </c>
      <c r="E53" s="19">
        <f>IFERROR(INDEX(Partidos!$E$4:$E$107,MATCH($A53,Partidos!$A$4:$A$107,0)),"")</f>
        <v/>
      </c>
      <c r="F53" s="39" t="n">
        <v>0</v>
      </c>
      <c r="G53" s="39" t="n">
        <v>1</v>
      </c>
      <c r="H53" s="28" t="inlineStr">
        <is>
          <t>-</t>
        </is>
      </c>
    </row>
    <row r="54">
      <c r="A54" s="26" t="n">
        <v>51</v>
      </c>
      <c r="B54" s="26" t="inlineStr">
        <is>
          <t>24/06/2026</t>
        </is>
      </c>
      <c r="C54" s="19" t="inlineStr">
        <is>
          <t>Grupos</t>
        </is>
      </c>
      <c r="D54" s="19">
        <f>IFERROR(INDEX(Partidos!$D$4:$D$107,MATCH($A54,Partidos!$A$4:$A$107,0)),"")</f>
        <v/>
      </c>
      <c r="E54" s="19">
        <f>IFERROR(INDEX(Partidos!$E$4:$E$107,MATCH($A54,Partidos!$A$4:$A$107,0)),"")</f>
        <v/>
      </c>
      <c r="F54" s="39" t="n">
        <v>1</v>
      </c>
      <c r="G54" s="39" t="n">
        <v>2</v>
      </c>
      <c r="H54" s="28" t="inlineStr">
        <is>
          <t>-</t>
        </is>
      </c>
    </row>
    <row r="55">
      <c r="A55" s="24" t="n">
        <v>52</v>
      </c>
      <c r="B55" s="24" t="inlineStr">
        <is>
          <t>24/06/2026</t>
        </is>
      </c>
      <c r="C55" s="19" t="inlineStr">
        <is>
          <t>Grupos</t>
        </is>
      </c>
      <c r="D55" s="19">
        <f>IFERROR(INDEX(Partidos!$D$4:$D$107,MATCH($A55,Partidos!$A$4:$A$107,0)),"")</f>
        <v/>
      </c>
      <c r="E55" s="19">
        <f>IFERROR(INDEX(Partidos!$E$4:$E$107,MATCH($A55,Partidos!$A$4:$A$107,0)),"")</f>
        <v/>
      </c>
      <c r="F55" s="39" t="n">
        <v>3</v>
      </c>
      <c r="G55" s="39" t="n">
        <v>0</v>
      </c>
      <c r="H55" s="28" t="inlineStr">
        <is>
          <t>-</t>
        </is>
      </c>
    </row>
    <row r="56">
      <c r="A56" s="26" t="n">
        <v>53</v>
      </c>
      <c r="B56" s="26" t="inlineStr">
        <is>
          <t>24/06/2026</t>
        </is>
      </c>
      <c r="C56" s="19" t="inlineStr">
        <is>
          <t>Grupos</t>
        </is>
      </c>
      <c r="D56" s="19">
        <f>IFERROR(INDEX(Partidos!$D$4:$D$107,MATCH($A56,Partidos!$A$4:$A$107,0)),"")</f>
        <v/>
      </c>
      <c r="E56" s="19">
        <f>IFERROR(INDEX(Partidos!$E$4:$E$107,MATCH($A56,Partidos!$A$4:$A$107,0)),"")</f>
        <v/>
      </c>
      <c r="F56" s="39" t="n">
        <v>2</v>
      </c>
      <c r="G56" s="39" t="n">
        <v>2</v>
      </c>
      <c r="H56" s="28" t="inlineStr">
        <is>
          <t>-</t>
        </is>
      </c>
    </row>
    <row r="57">
      <c r="A57" s="24" t="n">
        <v>54</v>
      </c>
      <c r="B57" s="24" t="inlineStr">
        <is>
          <t>24/06/2026</t>
        </is>
      </c>
      <c r="C57" s="19" t="inlineStr">
        <is>
          <t>Grupos</t>
        </is>
      </c>
      <c r="D57" s="19">
        <f>IFERROR(INDEX(Partidos!$D$4:$D$107,MATCH($A57,Partidos!$A$4:$A$107,0)),"")</f>
        <v/>
      </c>
      <c r="E57" s="19">
        <f>IFERROR(INDEX(Partidos!$E$4:$E$107,MATCH($A57,Partidos!$A$4:$A$107,0)),"")</f>
        <v/>
      </c>
      <c r="F57" s="39" t="n">
        <v>0</v>
      </c>
      <c r="G57" s="39" t="n">
        <v>1</v>
      </c>
      <c r="H57" s="28" t="inlineStr">
        <is>
          <t>-</t>
        </is>
      </c>
    </row>
    <row r="58">
      <c r="A58" s="26" t="n">
        <v>55</v>
      </c>
      <c r="B58" s="26" t="inlineStr">
        <is>
          <t>25/06/2026</t>
        </is>
      </c>
      <c r="C58" s="19" t="inlineStr">
        <is>
          <t>Grupos</t>
        </is>
      </c>
      <c r="D58" s="19">
        <f>IFERROR(INDEX(Partidos!$D$4:$D$107,MATCH($A58,Partidos!$A$4:$A$107,0)),"")</f>
        <v/>
      </c>
      <c r="E58" s="19">
        <f>IFERROR(INDEX(Partidos!$E$4:$E$107,MATCH($A58,Partidos!$A$4:$A$107,0)),"")</f>
        <v/>
      </c>
      <c r="F58" s="39" t="n">
        <v>0</v>
      </c>
      <c r="G58" s="39" t="n">
        <v>2</v>
      </c>
      <c r="H58" s="28" t="inlineStr">
        <is>
          <t>-</t>
        </is>
      </c>
    </row>
    <row r="59">
      <c r="A59" s="24" t="n">
        <v>56</v>
      </c>
      <c r="B59" s="24" t="inlineStr">
        <is>
          <t>25/06/2026</t>
        </is>
      </c>
      <c r="C59" s="19" t="inlineStr">
        <is>
          <t>Grupos</t>
        </is>
      </c>
      <c r="D59" s="19">
        <f>IFERROR(INDEX(Partidos!$D$4:$D$107,MATCH($A59,Partidos!$A$4:$A$107,0)),"")</f>
        <v/>
      </c>
      <c r="E59" s="19">
        <f>IFERROR(INDEX(Partidos!$E$4:$E$107,MATCH($A59,Partidos!$A$4:$A$107,0)),"")</f>
        <v/>
      </c>
      <c r="F59" s="39" t="n">
        <v>1</v>
      </c>
      <c r="G59" s="39" t="n">
        <v>1</v>
      </c>
      <c r="H59" s="28" t="inlineStr">
        <is>
          <t>-</t>
        </is>
      </c>
    </row>
    <row r="60">
      <c r="A60" s="26" t="n">
        <v>57</v>
      </c>
      <c r="B60" s="26" t="inlineStr">
        <is>
          <t>25/06/2026</t>
        </is>
      </c>
      <c r="C60" s="19" t="inlineStr">
        <is>
          <t>Grupos</t>
        </is>
      </c>
      <c r="D60" s="19">
        <f>IFERROR(INDEX(Partidos!$D$4:$D$107,MATCH($A60,Partidos!$A$4:$A$107,0)),"")</f>
        <v/>
      </c>
      <c r="E60" s="19">
        <f>IFERROR(INDEX(Partidos!$E$4:$E$107,MATCH($A60,Partidos!$A$4:$A$107,0)),"")</f>
        <v/>
      </c>
      <c r="F60" s="39" t="n">
        <v>1</v>
      </c>
      <c r="G60" s="39" t="n">
        <v>2</v>
      </c>
      <c r="H60" s="28" t="inlineStr">
        <is>
          <t>-</t>
        </is>
      </c>
    </row>
    <row r="61">
      <c r="A61" s="24" t="n">
        <v>58</v>
      </c>
      <c r="B61" s="24" t="inlineStr">
        <is>
          <t>25/06/2026</t>
        </is>
      </c>
      <c r="C61" s="19" t="inlineStr">
        <is>
          <t>Grupos</t>
        </is>
      </c>
      <c r="D61" s="19">
        <f>IFERROR(INDEX(Partidos!$D$4:$D$107,MATCH($A61,Partidos!$A$4:$A$107,0)),"")</f>
        <v/>
      </c>
      <c r="E61" s="19">
        <f>IFERROR(INDEX(Partidos!$E$4:$E$107,MATCH($A61,Partidos!$A$4:$A$107,0)),"")</f>
        <v/>
      </c>
      <c r="F61" s="39" t="n">
        <v>1</v>
      </c>
      <c r="G61" s="39" t="n">
        <v>1</v>
      </c>
      <c r="H61" s="28" t="inlineStr">
        <is>
          <t>-</t>
        </is>
      </c>
    </row>
    <row r="62">
      <c r="A62" s="26" t="n">
        <v>59</v>
      </c>
      <c r="B62" s="26" t="inlineStr">
        <is>
          <t>25/06/2026</t>
        </is>
      </c>
      <c r="C62" s="19" t="inlineStr">
        <is>
          <t>Grupos</t>
        </is>
      </c>
      <c r="D62" s="19">
        <f>IFERROR(INDEX(Partidos!$D$4:$D$107,MATCH($A62,Partidos!$A$4:$A$107,0)),"")</f>
        <v/>
      </c>
      <c r="E62" s="19">
        <f>IFERROR(INDEX(Partidos!$E$4:$E$107,MATCH($A62,Partidos!$A$4:$A$107,0)),"")</f>
        <v/>
      </c>
      <c r="F62" s="39" t="n">
        <v>3</v>
      </c>
      <c r="G62" s="39" t="n">
        <v>1</v>
      </c>
      <c r="H62" s="28" t="inlineStr">
        <is>
          <t>-</t>
        </is>
      </c>
    </row>
    <row r="63">
      <c r="A63" s="24" t="n">
        <v>60</v>
      </c>
      <c r="B63" s="24" t="inlineStr">
        <is>
          <t>25/06/2026</t>
        </is>
      </c>
      <c r="C63" s="19" t="inlineStr">
        <is>
          <t>Grupos</t>
        </is>
      </c>
      <c r="D63" s="19">
        <f>IFERROR(INDEX(Partidos!$D$4:$D$107,MATCH($A63,Partidos!$A$4:$A$107,0)),"")</f>
        <v/>
      </c>
      <c r="E63" s="19">
        <f>IFERROR(INDEX(Partidos!$E$4:$E$107,MATCH($A63,Partidos!$A$4:$A$107,0)),"")</f>
        <v/>
      </c>
      <c r="F63" s="39" t="n">
        <v>2</v>
      </c>
      <c r="G63" s="39" t="n">
        <v>1</v>
      </c>
      <c r="H63" s="28" t="inlineStr">
        <is>
          <t>-</t>
        </is>
      </c>
    </row>
    <row r="64">
      <c r="A64" s="26" t="n">
        <v>61</v>
      </c>
      <c r="B64" s="26" t="inlineStr">
        <is>
          <t>26/06/2026</t>
        </is>
      </c>
      <c r="C64" s="19" t="inlineStr">
        <is>
          <t>Grupos</t>
        </is>
      </c>
      <c r="D64" s="19">
        <f>IFERROR(INDEX(Partidos!$D$4:$D$107,MATCH($A64,Partidos!$A$4:$A$107,0)),"")</f>
        <v/>
      </c>
      <c r="E64" s="19">
        <f>IFERROR(INDEX(Partidos!$E$4:$E$107,MATCH($A64,Partidos!$A$4:$A$107,0)),"")</f>
        <v/>
      </c>
      <c r="F64" s="39" t="n">
        <v>2</v>
      </c>
      <c r="G64" s="39" t="n">
        <v>1</v>
      </c>
      <c r="H64" s="28" t="inlineStr">
        <is>
          <t>-</t>
        </is>
      </c>
    </row>
    <row r="65">
      <c r="A65" s="24" t="n">
        <v>62</v>
      </c>
      <c r="B65" s="24" t="inlineStr">
        <is>
          <t>26/06/2026</t>
        </is>
      </c>
      <c r="C65" s="19" t="inlineStr">
        <is>
          <t>Grupos</t>
        </is>
      </c>
      <c r="D65" s="19">
        <f>IFERROR(INDEX(Partidos!$D$4:$D$107,MATCH($A65,Partidos!$A$4:$A$107,0)),"")</f>
        <v/>
      </c>
      <c r="E65" s="19">
        <f>IFERROR(INDEX(Partidos!$E$4:$E$107,MATCH($A65,Partidos!$A$4:$A$107,0)),"")</f>
        <v/>
      </c>
      <c r="F65" s="39" t="n">
        <v>2</v>
      </c>
      <c r="G65" s="39" t="n">
        <v>0</v>
      </c>
      <c r="H65" s="28" t="inlineStr">
        <is>
          <t>-</t>
        </is>
      </c>
    </row>
    <row r="66">
      <c r="A66" s="26" t="n">
        <v>63</v>
      </c>
      <c r="B66" s="26" t="inlineStr">
        <is>
          <t>26/06/2026</t>
        </is>
      </c>
      <c r="C66" s="19" t="inlineStr">
        <is>
          <t>Grupos</t>
        </is>
      </c>
      <c r="D66" s="19">
        <f>IFERROR(INDEX(Partidos!$D$4:$D$107,MATCH($A66,Partidos!$A$4:$A$107,0)),"")</f>
        <v/>
      </c>
      <c r="E66" s="19">
        <f>IFERROR(INDEX(Partidos!$E$4:$E$107,MATCH($A66,Partidos!$A$4:$A$107,0)),"")</f>
        <v/>
      </c>
      <c r="F66" s="39" t="n">
        <v>0</v>
      </c>
      <c r="G66" s="39" t="n">
        <v>2</v>
      </c>
      <c r="H66" s="28" t="inlineStr">
        <is>
          <t>-</t>
        </is>
      </c>
    </row>
    <row r="67">
      <c r="A67" s="24" t="n">
        <v>64</v>
      </c>
      <c r="B67" s="24" t="inlineStr">
        <is>
          <t>26/06/2026</t>
        </is>
      </c>
      <c r="C67" s="19" t="inlineStr">
        <is>
          <t>Grupos</t>
        </is>
      </c>
      <c r="D67" s="19">
        <f>IFERROR(INDEX(Partidos!$D$4:$D$107,MATCH($A67,Partidos!$A$4:$A$107,0)),"")</f>
        <v/>
      </c>
      <c r="E67" s="19">
        <f>IFERROR(INDEX(Partidos!$E$4:$E$107,MATCH($A67,Partidos!$A$4:$A$107,0)),"")</f>
        <v/>
      </c>
      <c r="F67" s="39" t="n">
        <v>0</v>
      </c>
      <c r="G67" s="39" t="n">
        <v>3</v>
      </c>
      <c r="H67" s="28" t="inlineStr">
        <is>
          <t>-</t>
        </is>
      </c>
    </row>
    <row r="68">
      <c r="A68" s="26" t="n">
        <v>65</v>
      </c>
      <c r="B68" s="26" t="inlineStr">
        <is>
          <t>26/06/2026</t>
        </is>
      </c>
      <c r="C68" s="19" t="inlineStr">
        <is>
          <t>Grupos</t>
        </is>
      </c>
      <c r="D68" s="19">
        <f>IFERROR(INDEX(Partidos!$D$4:$D$107,MATCH($A68,Partidos!$A$4:$A$107,0)),"")</f>
        <v/>
      </c>
      <c r="E68" s="19">
        <f>IFERROR(INDEX(Partidos!$E$4:$E$107,MATCH($A68,Partidos!$A$4:$A$107,0)),"")</f>
        <v/>
      </c>
      <c r="F68" s="39" t="n">
        <v>1</v>
      </c>
      <c r="G68" s="39" t="n">
        <v>0</v>
      </c>
      <c r="H68" s="28" t="inlineStr">
        <is>
          <t>-</t>
        </is>
      </c>
    </row>
    <row r="69">
      <c r="A69" s="24" t="n">
        <v>66</v>
      </c>
      <c r="B69" s="24" t="inlineStr">
        <is>
          <t>26/06/2026</t>
        </is>
      </c>
      <c r="C69" s="19" t="inlineStr">
        <is>
          <t>Grupos</t>
        </is>
      </c>
      <c r="D69" s="19">
        <f>IFERROR(INDEX(Partidos!$D$4:$D$107,MATCH($A69,Partidos!$A$4:$A$107,0)),"")</f>
        <v/>
      </c>
      <c r="E69" s="19">
        <f>IFERROR(INDEX(Partidos!$E$4:$E$107,MATCH($A69,Partidos!$A$4:$A$107,0)),"")</f>
        <v/>
      </c>
      <c r="F69" s="39" t="n">
        <v>1</v>
      </c>
      <c r="G69" s="39" t="n">
        <v>3</v>
      </c>
      <c r="H69" s="28" t="inlineStr">
        <is>
          <t>-</t>
        </is>
      </c>
    </row>
    <row r="70">
      <c r="A70" s="26" t="n">
        <v>67</v>
      </c>
      <c r="B70" s="26" t="inlineStr">
        <is>
          <t>27/06/2026</t>
        </is>
      </c>
      <c r="C70" s="19" t="inlineStr">
        <is>
          <t>Grupos</t>
        </is>
      </c>
      <c r="D70" s="19">
        <f>IFERROR(INDEX(Partidos!$D$4:$D$107,MATCH($A70,Partidos!$A$4:$A$107,0)),"")</f>
        <v/>
      </c>
      <c r="E70" s="19">
        <f>IFERROR(INDEX(Partidos!$E$4:$E$107,MATCH($A70,Partidos!$A$4:$A$107,0)),"")</f>
        <v/>
      </c>
      <c r="F70" s="39" t="n">
        <v>1</v>
      </c>
      <c r="G70" s="39" t="n">
        <v>5</v>
      </c>
      <c r="H70" s="28" t="inlineStr">
        <is>
          <t>-</t>
        </is>
      </c>
    </row>
    <row r="71">
      <c r="A71" s="24" t="n">
        <v>68</v>
      </c>
      <c r="B71" s="24" t="inlineStr">
        <is>
          <t>27/06/2026</t>
        </is>
      </c>
      <c r="C71" s="19" t="inlineStr">
        <is>
          <t>Grupos</t>
        </is>
      </c>
      <c r="D71" s="19">
        <f>IFERROR(INDEX(Partidos!$D$4:$D$107,MATCH($A71,Partidos!$A$4:$A$107,0)),"")</f>
        <v/>
      </c>
      <c r="E71" s="19">
        <f>IFERROR(INDEX(Partidos!$E$4:$E$107,MATCH($A71,Partidos!$A$4:$A$107,0)),"")</f>
        <v/>
      </c>
      <c r="F71" s="39" t="n">
        <v>2</v>
      </c>
      <c r="G71" s="39" t="n">
        <v>1</v>
      </c>
      <c r="H71" s="28" t="inlineStr">
        <is>
          <t>-</t>
        </is>
      </c>
    </row>
    <row r="72">
      <c r="A72" s="26" t="n">
        <v>69</v>
      </c>
      <c r="B72" s="26" t="inlineStr">
        <is>
          <t>27/06/2026</t>
        </is>
      </c>
      <c r="C72" s="19" t="inlineStr">
        <is>
          <t>Grupos</t>
        </is>
      </c>
      <c r="D72" s="19">
        <f>IFERROR(INDEX(Partidos!$D$4:$D$107,MATCH($A72,Partidos!$A$4:$A$107,0)),"")</f>
        <v/>
      </c>
      <c r="E72" s="19">
        <f>IFERROR(INDEX(Partidos!$E$4:$E$107,MATCH($A72,Partidos!$A$4:$A$107,0)),"")</f>
        <v/>
      </c>
      <c r="F72" s="39" t="n">
        <v>1</v>
      </c>
      <c r="G72" s="39" t="n">
        <v>2</v>
      </c>
      <c r="H72" s="28" t="inlineStr">
        <is>
          <t>-</t>
        </is>
      </c>
    </row>
    <row r="73">
      <c r="A73" s="24" t="n">
        <v>70</v>
      </c>
      <c r="B73" s="24" t="inlineStr">
        <is>
          <t>27/06/2026</t>
        </is>
      </c>
      <c r="C73" s="19" t="inlineStr">
        <is>
          <t>Grupos</t>
        </is>
      </c>
      <c r="D73" s="19">
        <f>IFERROR(INDEX(Partidos!$D$4:$D$107,MATCH($A73,Partidos!$A$4:$A$107,0)),"")</f>
        <v/>
      </c>
      <c r="E73" s="19">
        <f>IFERROR(INDEX(Partidos!$E$4:$E$107,MATCH($A73,Partidos!$A$4:$A$107,0)),"")</f>
        <v/>
      </c>
      <c r="F73" s="39" t="n">
        <v>1</v>
      </c>
      <c r="G73" s="39" t="n">
        <v>0</v>
      </c>
      <c r="H73" s="28" t="inlineStr">
        <is>
          <t>-</t>
        </is>
      </c>
    </row>
    <row r="74">
      <c r="A74" s="26" t="n">
        <v>71</v>
      </c>
      <c r="B74" s="26" t="inlineStr">
        <is>
          <t>27/06/2026</t>
        </is>
      </c>
      <c r="C74" s="19" t="inlineStr">
        <is>
          <t>Grupos</t>
        </is>
      </c>
      <c r="D74" s="19">
        <f>IFERROR(INDEX(Partidos!$D$4:$D$107,MATCH($A74,Partidos!$A$4:$A$107,0)),"")</f>
        <v/>
      </c>
      <c r="E74" s="19">
        <f>IFERROR(INDEX(Partidos!$E$4:$E$107,MATCH($A74,Partidos!$A$4:$A$107,0)),"")</f>
        <v/>
      </c>
      <c r="F74" s="39" t="n">
        <v>1</v>
      </c>
      <c r="G74" s="39" t="n">
        <v>2</v>
      </c>
      <c r="H74" s="28" t="inlineStr">
        <is>
          <t>-</t>
        </is>
      </c>
    </row>
    <row r="75">
      <c r="A75" s="24" t="n">
        <v>72</v>
      </c>
      <c r="B75" s="24" t="inlineStr">
        <is>
          <t>27/06/2026</t>
        </is>
      </c>
      <c r="C75" s="19" t="inlineStr">
        <is>
          <t>Grupos</t>
        </is>
      </c>
      <c r="D75" s="19">
        <f>IFERROR(INDEX(Partidos!$D$4:$D$107,MATCH($A75,Partidos!$A$4:$A$107,0)),"")</f>
        <v/>
      </c>
      <c r="E75" s="19">
        <f>IFERROR(INDEX(Partidos!$E$4:$E$107,MATCH($A75,Partidos!$A$4:$A$107,0)),"")</f>
        <v/>
      </c>
      <c r="F75" s="39" t="n">
        <v>0</v>
      </c>
      <c r="G75" s="39" t="n">
        <v>2</v>
      </c>
      <c r="H75" s="28" t="inlineStr">
        <is>
          <t>-</t>
        </is>
      </c>
    </row>
    <row r="76">
      <c r="A76" s="26" t="n">
        <v>73</v>
      </c>
      <c r="B76" s="26" t="inlineStr">
        <is>
          <t>28/06/2026</t>
        </is>
      </c>
      <c r="C76" s="19" t="inlineStr">
        <is>
          <t>Dieciseisavos</t>
        </is>
      </c>
      <c r="D76" s="19">
        <f>IFERROR(INDEX(Partidos!$D$4:$D$107,MATCH($A76,Partidos!$A$4:$A$107,0)),"")</f>
        <v/>
      </c>
      <c r="E76" s="19">
        <f>IFERROR(INDEX(Partidos!$E$4:$E$107,MATCH($A76,Partidos!$A$4:$A$107,0)),"")</f>
        <v/>
      </c>
      <c r="F76" s="27" t="n"/>
      <c r="G76" s="27" t="n"/>
      <c r="H76" s="27" t="n"/>
    </row>
    <row r="77">
      <c r="A77" s="24" t="n">
        <v>74</v>
      </c>
      <c r="B77" s="24" t="inlineStr">
        <is>
          <t>29/06/2026</t>
        </is>
      </c>
      <c r="C77" s="19" t="inlineStr">
        <is>
          <t>Dieciseisavos</t>
        </is>
      </c>
      <c r="D77" s="19">
        <f>IFERROR(INDEX(Partidos!$D$4:$D$107,MATCH($A77,Partidos!$A$4:$A$107,0)),"")</f>
        <v/>
      </c>
      <c r="E77" s="19">
        <f>IFERROR(INDEX(Partidos!$E$4:$E$107,MATCH($A77,Partidos!$A$4:$A$107,0)),"")</f>
        <v/>
      </c>
      <c r="F77" s="27" t="n"/>
      <c r="G77" s="27" t="n"/>
      <c r="H77" s="27" t="n"/>
    </row>
    <row r="78">
      <c r="A78" s="26" t="n">
        <v>75</v>
      </c>
      <c r="B78" s="26" t="inlineStr">
        <is>
          <t>29/06/2026</t>
        </is>
      </c>
      <c r="C78" s="19" t="inlineStr">
        <is>
          <t>Dieciseisavos</t>
        </is>
      </c>
      <c r="D78" s="19">
        <f>IFERROR(INDEX(Partidos!$D$4:$D$107,MATCH($A78,Partidos!$A$4:$A$107,0)),"")</f>
        <v/>
      </c>
      <c r="E78" s="19">
        <f>IFERROR(INDEX(Partidos!$E$4:$E$107,MATCH($A78,Partidos!$A$4:$A$107,0)),"")</f>
        <v/>
      </c>
      <c r="F78" s="27" t="n"/>
      <c r="G78" s="27" t="n"/>
      <c r="H78" s="27" t="n"/>
    </row>
    <row r="79">
      <c r="A79" s="24" t="n">
        <v>76</v>
      </c>
      <c r="B79" s="24" t="inlineStr">
        <is>
          <t>29/06/2026</t>
        </is>
      </c>
      <c r="C79" s="19" t="inlineStr">
        <is>
          <t>Dieciseisavos</t>
        </is>
      </c>
      <c r="D79" s="19">
        <f>IFERROR(INDEX(Partidos!$D$4:$D$107,MATCH($A79,Partidos!$A$4:$A$107,0)),"")</f>
        <v/>
      </c>
      <c r="E79" s="19">
        <f>IFERROR(INDEX(Partidos!$E$4:$E$107,MATCH($A79,Partidos!$A$4:$A$107,0)),"")</f>
        <v/>
      </c>
      <c r="F79" s="27" t="n"/>
      <c r="G79" s="27" t="n"/>
      <c r="H79" s="27" t="n"/>
    </row>
    <row r="80">
      <c r="A80" s="26" t="n">
        <v>77</v>
      </c>
      <c r="B80" s="26" t="inlineStr">
        <is>
          <t>30/06/2026</t>
        </is>
      </c>
      <c r="C80" s="19" t="inlineStr">
        <is>
          <t>Dieciseisavos</t>
        </is>
      </c>
      <c r="D80" s="19">
        <f>IFERROR(INDEX(Partidos!$D$4:$D$107,MATCH($A80,Partidos!$A$4:$A$107,0)),"")</f>
        <v/>
      </c>
      <c r="E80" s="19">
        <f>IFERROR(INDEX(Partidos!$E$4:$E$107,MATCH($A80,Partidos!$A$4:$A$107,0)),"")</f>
        <v/>
      </c>
      <c r="F80" s="27" t="n"/>
      <c r="G80" s="27" t="n"/>
      <c r="H80" s="27" t="n"/>
    </row>
    <row r="81">
      <c r="A81" s="24" t="n">
        <v>78</v>
      </c>
      <c r="B81" s="24" t="inlineStr">
        <is>
          <t>30/06/2026</t>
        </is>
      </c>
      <c r="C81" s="19" t="inlineStr">
        <is>
          <t>Dieciseisavos</t>
        </is>
      </c>
      <c r="D81" s="19">
        <f>IFERROR(INDEX(Partidos!$D$4:$D$107,MATCH($A81,Partidos!$A$4:$A$107,0)),"")</f>
        <v/>
      </c>
      <c r="E81" s="19">
        <f>IFERROR(INDEX(Partidos!$E$4:$E$107,MATCH($A81,Partidos!$A$4:$A$107,0)),"")</f>
        <v/>
      </c>
      <c r="F81" s="27" t="n"/>
      <c r="G81" s="27" t="n"/>
      <c r="H81" s="27" t="n"/>
    </row>
    <row r="82">
      <c r="A82" s="26" t="n">
        <v>79</v>
      </c>
      <c r="B82" s="26" t="inlineStr">
        <is>
          <t>30/06/2026</t>
        </is>
      </c>
      <c r="C82" s="19" t="inlineStr">
        <is>
          <t>Dieciseisavos</t>
        </is>
      </c>
      <c r="D82" s="19">
        <f>IFERROR(INDEX(Partidos!$D$4:$D$107,MATCH($A82,Partidos!$A$4:$A$107,0)),"")</f>
        <v/>
      </c>
      <c r="E82" s="19">
        <f>IFERROR(INDEX(Partidos!$E$4:$E$107,MATCH($A82,Partidos!$A$4:$A$107,0)),"")</f>
        <v/>
      </c>
      <c r="F82" s="27" t="n"/>
      <c r="G82" s="27" t="n"/>
      <c r="H82" s="27" t="n"/>
    </row>
    <row r="83">
      <c r="A83" s="24" t="n">
        <v>80</v>
      </c>
      <c r="B83" s="24" t="inlineStr">
        <is>
          <t>01/07/2026</t>
        </is>
      </c>
      <c r="C83" s="19" t="inlineStr">
        <is>
          <t>Dieciseisavos</t>
        </is>
      </c>
      <c r="D83" s="19">
        <f>IFERROR(INDEX(Partidos!$D$4:$D$107,MATCH($A83,Partidos!$A$4:$A$107,0)),"")</f>
        <v/>
      </c>
      <c r="E83" s="19">
        <f>IFERROR(INDEX(Partidos!$E$4:$E$107,MATCH($A83,Partidos!$A$4:$A$107,0)),"")</f>
        <v/>
      </c>
      <c r="F83" s="27" t="n"/>
      <c r="G83" s="27" t="n"/>
      <c r="H83" s="27" t="n"/>
    </row>
    <row r="84">
      <c r="A84" s="26" t="n">
        <v>81</v>
      </c>
      <c r="B84" s="26" t="inlineStr">
        <is>
          <t>01/07/2026</t>
        </is>
      </c>
      <c r="C84" s="19" t="inlineStr">
        <is>
          <t>Dieciseisavos</t>
        </is>
      </c>
      <c r="D84" s="19">
        <f>IFERROR(INDEX(Partidos!$D$4:$D$107,MATCH($A84,Partidos!$A$4:$A$107,0)),"")</f>
        <v/>
      </c>
      <c r="E84" s="19">
        <f>IFERROR(INDEX(Partidos!$E$4:$E$107,MATCH($A84,Partidos!$A$4:$A$107,0)),"")</f>
        <v/>
      </c>
      <c r="F84" s="27" t="n"/>
      <c r="G84" s="27" t="n"/>
      <c r="H84" s="27" t="n"/>
    </row>
    <row r="85">
      <c r="A85" s="24" t="n">
        <v>82</v>
      </c>
      <c r="B85" s="24" t="inlineStr">
        <is>
          <t>01/07/2026</t>
        </is>
      </c>
      <c r="C85" s="19" t="inlineStr">
        <is>
          <t>Dieciseisavos</t>
        </is>
      </c>
      <c r="D85" s="19">
        <f>IFERROR(INDEX(Partidos!$D$4:$D$107,MATCH($A85,Partidos!$A$4:$A$107,0)),"")</f>
        <v/>
      </c>
      <c r="E85" s="19">
        <f>IFERROR(INDEX(Partidos!$E$4:$E$107,MATCH($A85,Partidos!$A$4:$A$107,0)),"")</f>
        <v/>
      </c>
      <c r="F85" s="27" t="n"/>
      <c r="G85" s="27" t="n"/>
      <c r="H85" s="27" t="n"/>
    </row>
    <row r="86">
      <c r="A86" s="26" t="n">
        <v>83</v>
      </c>
      <c r="B86" s="26" t="inlineStr">
        <is>
          <t>02/07/2026</t>
        </is>
      </c>
      <c r="C86" s="19" t="inlineStr">
        <is>
          <t>Dieciseisavos</t>
        </is>
      </c>
      <c r="D86" s="19">
        <f>IFERROR(INDEX(Partidos!$D$4:$D$107,MATCH($A86,Partidos!$A$4:$A$107,0)),"")</f>
        <v/>
      </c>
      <c r="E86" s="19">
        <f>IFERROR(INDEX(Partidos!$E$4:$E$107,MATCH($A86,Partidos!$A$4:$A$107,0)),"")</f>
        <v/>
      </c>
      <c r="F86" s="27" t="n"/>
      <c r="G86" s="27" t="n"/>
      <c r="H86" s="27" t="n"/>
    </row>
    <row r="87">
      <c r="A87" s="24" t="n">
        <v>84</v>
      </c>
      <c r="B87" s="24" t="inlineStr">
        <is>
          <t>02/07/2026</t>
        </is>
      </c>
      <c r="C87" s="19" t="inlineStr">
        <is>
          <t>Dieciseisavos</t>
        </is>
      </c>
      <c r="D87" s="19">
        <f>IFERROR(INDEX(Partidos!$D$4:$D$107,MATCH($A87,Partidos!$A$4:$A$107,0)),"")</f>
        <v/>
      </c>
      <c r="E87" s="19">
        <f>IFERROR(INDEX(Partidos!$E$4:$E$107,MATCH($A87,Partidos!$A$4:$A$107,0)),"")</f>
        <v/>
      </c>
      <c r="F87" s="27" t="n"/>
      <c r="G87" s="27" t="n"/>
      <c r="H87" s="27" t="n"/>
    </row>
    <row r="88">
      <c r="A88" s="26" t="n">
        <v>85</v>
      </c>
      <c r="B88" s="26" t="inlineStr">
        <is>
          <t>02/07/2026</t>
        </is>
      </c>
      <c r="C88" s="19" t="inlineStr">
        <is>
          <t>Dieciseisavos</t>
        </is>
      </c>
      <c r="D88" s="19">
        <f>IFERROR(INDEX(Partidos!$D$4:$D$107,MATCH($A88,Partidos!$A$4:$A$107,0)),"")</f>
        <v/>
      </c>
      <c r="E88" s="19">
        <f>IFERROR(INDEX(Partidos!$E$4:$E$107,MATCH($A88,Partidos!$A$4:$A$107,0)),"")</f>
        <v/>
      </c>
      <c r="F88" s="27" t="n"/>
      <c r="G88" s="27" t="n"/>
      <c r="H88" s="27" t="n"/>
    </row>
    <row r="89">
      <c r="A89" s="24" t="n">
        <v>86</v>
      </c>
      <c r="B89" s="24" t="inlineStr">
        <is>
          <t>03/07/2026</t>
        </is>
      </c>
      <c r="C89" s="19" t="inlineStr">
        <is>
          <t>Dieciseisavos</t>
        </is>
      </c>
      <c r="D89" s="19">
        <f>IFERROR(INDEX(Partidos!$D$4:$D$107,MATCH($A89,Partidos!$A$4:$A$107,0)),"")</f>
        <v/>
      </c>
      <c r="E89" s="19">
        <f>IFERROR(INDEX(Partidos!$E$4:$E$107,MATCH($A89,Partidos!$A$4:$A$107,0)),"")</f>
        <v/>
      </c>
      <c r="F89" s="27" t="n"/>
      <c r="G89" s="27" t="n"/>
      <c r="H89" s="27" t="n"/>
    </row>
    <row r="90">
      <c r="A90" s="26" t="n">
        <v>87</v>
      </c>
      <c r="B90" s="26" t="inlineStr">
        <is>
          <t>03/07/2026</t>
        </is>
      </c>
      <c r="C90" s="19" t="inlineStr">
        <is>
          <t>Dieciseisavos</t>
        </is>
      </c>
      <c r="D90" s="19">
        <f>IFERROR(INDEX(Partidos!$D$4:$D$107,MATCH($A90,Partidos!$A$4:$A$107,0)),"")</f>
        <v/>
      </c>
      <c r="E90" s="19">
        <f>IFERROR(INDEX(Partidos!$E$4:$E$107,MATCH($A90,Partidos!$A$4:$A$107,0)),"")</f>
        <v/>
      </c>
      <c r="F90" s="27" t="n"/>
      <c r="G90" s="27" t="n"/>
      <c r="H90" s="27" t="n"/>
    </row>
    <row r="91">
      <c r="A91" s="24" t="n">
        <v>88</v>
      </c>
      <c r="B91" s="24" t="inlineStr">
        <is>
          <t>03/07/2026</t>
        </is>
      </c>
      <c r="C91" s="19" t="inlineStr">
        <is>
          <t>Dieciseisavos</t>
        </is>
      </c>
      <c r="D91" s="19">
        <f>IFERROR(INDEX(Partidos!$D$4:$D$107,MATCH($A91,Partidos!$A$4:$A$107,0)),"")</f>
        <v/>
      </c>
      <c r="E91" s="19">
        <f>IFERROR(INDEX(Partidos!$E$4:$E$107,MATCH($A91,Partidos!$A$4:$A$107,0)),"")</f>
        <v/>
      </c>
      <c r="F91" s="27" t="n"/>
      <c r="G91" s="27" t="n"/>
      <c r="H91" s="27" t="n"/>
    </row>
    <row r="92">
      <c r="A92" s="26" t="n">
        <v>89</v>
      </c>
      <c r="B92" s="26" t="inlineStr">
        <is>
          <t>04/07/2026</t>
        </is>
      </c>
      <c r="C92" s="19" t="inlineStr">
        <is>
          <t>Octavos</t>
        </is>
      </c>
      <c r="D92" s="19">
        <f>IFERROR(INDEX(Partidos!$D$4:$D$107,MATCH($A92,Partidos!$A$4:$A$107,0)),"")</f>
        <v/>
      </c>
      <c r="E92" s="19">
        <f>IFERROR(INDEX(Partidos!$E$4:$E$107,MATCH($A92,Partidos!$A$4:$A$107,0)),"")</f>
        <v/>
      </c>
      <c r="F92" s="27" t="n"/>
      <c r="G92" s="27" t="n"/>
      <c r="H92" s="27" t="n"/>
    </row>
    <row r="93">
      <c r="A93" s="24" t="n">
        <v>90</v>
      </c>
      <c r="B93" s="24" t="inlineStr">
        <is>
          <t>04/07/2026</t>
        </is>
      </c>
      <c r="C93" s="19" t="inlineStr">
        <is>
          <t>Octavos</t>
        </is>
      </c>
      <c r="D93" s="19">
        <f>IFERROR(INDEX(Partidos!$D$4:$D$107,MATCH($A93,Partidos!$A$4:$A$107,0)),"")</f>
        <v/>
      </c>
      <c r="E93" s="19">
        <f>IFERROR(INDEX(Partidos!$E$4:$E$107,MATCH($A93,Partidos!$A$4:$A$107,0)),"")</f>
        <v/>
      </c>
      <c r="F93" s="27" t="n"/>
      <c r="G93" s="27" t="n"/>
      <c r="H93" s="27" t="n"/>
    </row>
    <row r="94">
      <c r="A94" s="26" t="n">
        <v>91</v>
      </c>
      <c r="B94" s="26" t="inlineStr">
        <is>
          <t>05/07/2026</t>
        </is>
      </c>
      <c r="C94" s="19" t="inlineStr">
        <is>
          <t>Octavos</t>
        </is>
      </c>
      <c r="D94" s="19">
        <f>IFERROR(INDEX(Partidos!$D$4:$D$107,MATCH($A94,Partidos!$A$4:$A$107,0)),"")</f>
        <v/>
      </c>
      <c r="E94" s="19">
        <f>IFERROR(INDEX(Partidos!$E$4:$E$107,MATCH($A94,Partidos!$A$4:$A$107,0)),"")</f>
        <v/>
      </c>
      <c r="F94" s="27" t="n"/>
      <c r="G94" s="27" t="n"/>
      <c r="H94" s="27" t="n"/>
    </row>
    <row r="95">
      <c r="A95" s="24" t="n">
        <v>92</v>
      </c>
      <c r="B95" s="24" t="inlineStr">
        <is>
          <t>05/07/2026</t>
        </is>
      </c>
      <c r="C95" s="19" t="inlineStr">
        <is>
          <t>Octavos</t>
        </is>
      </c>
      <c r="D95" s="19">
        <f>IFERROR(INDEX(Partidos!$D$4:$D$107,MATCH($A95,Partidos!$A$4:$A$107,0)),"")</f>
        <v/>
      </c>
      <c r="E95" s="19">
        <f>IFERROR(INDEX(Partidos!$E$4:$E$107,MATCH($A95,Partidos!$A$4:$A$107,0)),"")</f>
        <v/>
      </c>
      <c r="F95" s="27" t="n"/>
      <c r="G95" s="27" t="n"/>
      <c r="H95" s="27" t="n"/>
    </row>
    <row r="96">
      <c r="A96" s="26" t="n">
        <v>93</v>
      </c>
      <c r="B96" s="26" t="inlineStr">
        <is>
          <t>06/07/2026</t>
        </is>
      </c>
      <c r="C96" s="19" t="inlineStr">
        <is>
          <t>Octavos</t>
        </is>
      </c>
      <c r="D96" s="19">
        <f>IFERROR(INDEX(Partidos!$D$4:$D$107,MATCH($A96,Partidos!$A$4:$A$107,0)),"")</f>
        <v/>
      </c>
      <c r="E96" s="19">
        <f>IFERROR(INDEX(Partidos!$E$4:$E$107,MATCH($A96,Partidos!$A$4:$A$107,0)),"")</f>
        <v/>
      </c>
      <c r="F96" s="27" t="n"/>
      <c r="G96" s="27" t="n"/>
      <c r="H96" s="27" t="n"/>
    </row>
    <row r="97">
      <c r="A97" s="24" t="n">
        <v>94</v>
      </c>
      <c r="B97" s="24" t="inlineStr">
        <is>
          <t>06/07/2026</t>
        </is>
      </c>
      <c r="C97" s="19" t="inlineStr">
        <is>
          <t>Octavos</t>
        </is>
      </c>
      <c r="D97" s="19">
        <f>IFERROR(INDEX(Partidos!$D$4:$D$107,MATCH($A97,Partidos!$A$4:$A$107,0)),"")</f>
        <v/>
      </c>
      <c r="E97" s="19">
        <f>IFERROR(INDEX(Partidos!$E$4:$E$107,MATCH($A97,Partidos!$A$4:$A$107,0)),"")</f>
        <v/>
      </c>
      <c r="F97" s="27" t="n"/>
      <c r="G97" s="27" t="n"/>
      <c r="H97" s="27" t="n"/>
    </row>
    <row r="98">
      <c r="A98" s="26" t="n">
        <v>95</v>
      </c>
      <c r="B98" s="26" t="inlineStr">
        <is>
          <t>07/07/2026</t>
        </is>
      </c>
      <c r="C98" s="19" t="inlineStr">
        <is>
          <t>Octavos</t>
        </is>
      </c>
      <c r="D98" s="19">
        <f>IFERROR(INDEX(Partidos!$D$4:$D$107,MATCH($A98,Partidos!$A$4:$A$107,0)),"")</f>
        <v/>
      </c>
      <c r="E98" s="19">
        <f>IFERROR(INDEX(Partidos!$E$4:$E$107,MATCH($A98,Partidos!$A$4:$A$107,0)),"")</f>
        <v/>
      </c>
      <c r="F98" s="27" t="n"/>
      <c r="G98" s="27" t="n"/>
      <c r="H98" s="27" t="n"/>
    </row>
    <row r="99">
      <c r="A99" s="24" t="n">
        <v>96</v>
      </c>
      <c r="B99" s="24" t="inlineStr">
        <is>
          <t>07/07/2026</t>
        </is>
      </c>
      <c r="C99" s="19" t="inlineStr">
        <is>
          <t>Octavos</t>
        </is>
      </c>
      <c r="D99" s="19">
        <f>IFERROR(INDEX(Partidos!$D$4:$D$107,MATCH($A99,Partidos!$A$4:$A$107,0)),"")</f>
        <v/>
      </c>
      <c r="E99" s="19">
        <f>IFERROR(INDEX(Partidos!$E$4:$E$107,MATCH($A99,Partidos!$A$4:$A$107,0)),"")</f>
        <v/>
      </c>
      <c r="F99" s="27" t="n"/>
      <c r="G99" s="27" t="n"/>
      <c r="H99" s="27" t="n"/>
    </row>
    <row r="100">
      <c r="A100" s="26" t="n">
        <v>97</v>
      </c>
      <c r="B100" s="26" t="inlineStr">
        <is>
          <t>09/07/2026</t>
        </is>
      </c>
      <c r="C100" s="19" t="inlineStr">
        <is>
          <t>Cuartos</t>
        </is>
      </c>
      <c r="D100" s="19">
        <f>IFERROR(INDEX(Partidos!$D$4:$D$107,MATCH($A100,Partidos!$A$4:$A$107,0)),"")</f>
        <v/>
      </c>
      <c r="E100" s="19">
        <f>IFERROR(INDEX(Partidos!$E$4:$E$107,MATCH($A100,Partidos!$A$4:$A$107,0)),"")</f>
        <v/>
      </c>
      <c r="F100" s="27" t="n"/>
      <c r="G100" s="27" t="n"/>
      <c r="H100" s="27" t="n"/>
    </row>
    <row r="101">
      <c r="A101" s="24" t="n">
        <v>98</v>
      </c>
      <c r="B101" s="24" t="inlineStr">
        <is>
          <t>10/07/2026</t>
        </is>
      </c>
      <c r="C101" s="19" t="inlineStr">
        <is>
          <t>Cuartos</t>
        </is>
      </c>
      <c r="D101" s="19">
        <f>IFERROR(INDEX(Partidos!$D$4:$D$107,MATCH($A101,Partidos!$A$4:$A$107,0)),"")</f>
        <v/>
      </c>
      <c r="E101" s="19">
        <f>IFERROR(INDEX(Partidos!$E$4:$E$107,MATCH($A101,Partidos!$A$4:$A$107,0)),"")</f>
        <v/>
      </c>
      <c r="F101" s="27" t="n"/>
      <c r="G101" s="27" t="n"/>
      <c r="H101" s="27" t="n"/>
    </row>
    <row r="102">
      <c r="A102" s="26" t="n">
        <v>99</v>
      </c>
      <c r="B102" s="26" t="inlineStr">
        <is>
          <t>11/07/2026</t>
        </is>
      </c>
      <c r="C102" s="19" t="inlineStr">
        <is>
          <t>Cuartos</t>
        </is>
      </c>
      <c r="D102" s="19">
        <f>IFERROR(INDEX(Partidos!$D$4:$D$107,MATCH($A102,Partidos!$A$4:$A$107,0)),"")</f>
        <v/>
      </c>
      <c r="E102" s="19">
        <f>IFERROR(INDEX(Partidos!$E$4:$E$107,MATCH($A102,Partidos!$A$4:$A$107,0)),"")</f>
        <v/>
      </c>
      <c r="F102" s="27" t="n"/>
      <c r="G102" s="27" t="n"/>
      <c r="H102" s="27" t="n"/>
    </row>
    <row r="103">
      <c r="A103" s="24" t="n">
        <v>100</v>
      </c>
      <c r="B103" s="24" t="inlineStr">
        <is>
          <t>11/07/2026</t>
        </is>
      </c>
      <c r="C103" s="19" t="inlineStr">
        <is>
          <t>Cuartos</t>
        </is>
      </c>
      <c r="D103" s="19">
        <f>IFERROR(INDEX(Partidos!$D$4:$D$107,MATCH($A103,Partidos!$A$4:$A$107,0)),"")</f>
        <v/>
      </c>
      <c r="E103" s="19">
        <f>IFERROR(INDEX(Partidos!$E$4:$E$107,MATCH($A103,Partidos!$A$4:$A$107,0)),"")</f>
        <v/>
      </c>
      <c r="F103" s="27" t="n"/>
      <c r="G103" s="27" t="n"/>
      <c r="H103" s="27" t="n"/>
    </row>
    <row r="104">
      <c r="A104" s="26" t="n">
        <v>101</v>
      </c>
      <c r="B104" s="26" t="inlineStr">
        <is>
          <t>14/07/2026</t>
        </is>
      </c>
      <c r="C104" s="19" t="inlineStr">
        <is>
          <t>Semifinal</t>
        </is>
      </c>
      <c r="D104" s="19">
        <f>IFERROR(INDEX(Partidos!$D$4:$D$107,MATCH($A104,Partidos!$A$4:$A$107,0)),"")</f>
        <v/>
      </c>
      <c r="E104" s="19">
        <f>IFERROR(INDEX(Partidos!$E$4:$E$107,MATCH($A104,Partidos!$A$4:$A$107,0)),"")</f>
        <v/>
      </c>
      <c r="F104" s="27" t="n"/>
      <c r="G104" s="27" t="n"/>
      <c r="H104" s="27" t="n"/>
    </row>
    <row r="105">
      <c r="A105" s="24" t="n">
        <v>102</v>
      </c>
      <c r="B105" s="24" t="inlineStr">
        <is>
          <t>15/07/2026</t>
        </is>
      </c>
      <c r="C105" s="19" t="inlineStr">
        <is>
          <t>Semifinal</t>
        </is>
      </c>
      <c r="D105" s="19">
        <f>IFERROR(INDEX(Partidos!$D$4:$D$107,MATCH($A105,Partidos!$A$4:$A$107,0)),"")</f>
        <v/>
      </c>
      <c r="E105" s="19">
        <f>IFERROR(INDEX(Partidos!$E$4:$E$107,MATCH($A105,Partidos!$A$4:$A$107,0)),"")</f>
        <v/>
      </c>
      <c r="F105" s="27" t="n"/>
      <c r="G105" s="27" t="n"/>
      <c r="H105" s="27" t="n"/>
    </row>
    <row r="106">
      <c r="A106" s="26" t="n">
        <v>103</v>
      </c>
      <c r="B106" s="26" t="inlineStr">
        <is>
          <t>18/07/2026</t>
        </is>
      </c>
      <c r="C106" s="19" t="inlineStr">
        <is>
          <t>Tercer puesto</t>
        </is>
      </c>
      <c r="D106" s="19">
        <f>IFERROR(INDEX(Partidos!$D$4:$D$107,MATCH($A106,Partidos!$A$4:$A$107,0)),"")</f>
        <v/>
      </c>
      <c r="E106" s="19">
        <f>IFERROR(INDEX(Partidos!$E$4:$E$107,MATCH($A106,Partidos!$A$4:$A$107,0)),"")</f>
        <v/>
      </c>
      <c r="F106" s="27" t="n"/>
      <c r="G106" s="27" t="n"/>
      <c r="H106" s="27" t="n"/>
    </row>
    <row r="107">
      <c r="A107" s="24" t="n">
        <v>104</v>
      </c>
      <c r="B107" s="24" t="inlineStr">
        <is>
          <t>19/07/2026</t>
        </is>
      </c>
      <c r="C107" s="19" t="inlineStr">
        <is>
          <t>Final</t>
        </is>
      </c>
      <c r="D107" s="19">
        <f>IFERROR(INDEX(Partidos!$D$4:$D$107,MATCH($A107,Partidos!$A$4:$A$107,0)),"")</f>
        <v/>
      </c>
      <c r="E107" s="19">
        <f>IFERROR(INDEX(Partidos!$E$4:$E$107,MATCH($A107,Partidos!$A$4:$A$107,0)),"")</f>
        <v/>
      </c>
      <c r="F107" s="27" t="n"/>
      <c r="G107" s="27" t="n"/>
      <c r="H107" s="27" t="n"/>
    </row>
    <row r="109" ht="15.6" customHeight="1">
      <c r="A109" s="8" t="inlineStr">
        <is>
          <t>Mis apuestas especiales</t>
        </is>
      </c>
      <c r="B109" s="9" t="n"/>
      <c r="C109" s="9" t="n"/>
    </row>
    <row r="110">
      <c r="A110" s="14" t="inlineStr">
        <is>
          <t>Categoría</t>
        </is>
      </c>
      <c r="B110" s="14" t="inlineStr">
        <is>
          <t>Mi apuesta</t>
        </is>
      </c>
      <c r="C110" s="14" t="inlineStr">
        <is>
          <t>Resultado oficial</t>
        </is>
      </c>
    </row>
    <row r="111">
      <c r="A111" s="24" t="inlineStr">
        <is>
          <t>Campeón del Mundial</t>
        </is>
      </c>
      <c r="B111" s="30" t="inlineStr">
        <is>
          <t>Portugal</t>
        </is>
      </c>
      <c r="C111" s="26">
        <f>IFERROR(Resumen!$B$34,"")</f>
        <v/>
      </c>
    </row>
    <row r="112">
      <c r="A112" s="26" t="inlineStr">
        <is>
          <t>Subcampeón</t>
        </is>
      </c>
      <c r="B112" s="30" t="inlineStr">
        <is>
          <t>España</t>
        </is>
      </c>
      <c r="C112" s="26">
        <f>IFERROR(Resumen!$B$35,"")</f>
        <v/>
      </c>
    </row>
    <row r="113">
      <c r="A113" s="24" t="inlineStr">
        <is>
          <t>Tercer equipo</t>
        </is>
      </c>
      <c r="B113" s="30" t="inlineStr">
        <is>
          <t>Francia</t>
        </is>
      </c>
      <c r="C113" s="26">
        <f>IFERROR(Resumen!$B$36,"")</f>
        <v/>
      </c>
    </row>
    <row r="114" ht="28.8" customHeight="1">
      <c r="A114" s="26" t="inlineStr">
        <is>
          <t>Balón de oro de la FIFA</t>
        </is>
      </c>
      <c r="B114" s="30" t="inlineStr">
        <is>
          <t>Bruno Fernandez</t>
        </is>
      </c>
      <c r="C114" s="26">
        <f>IFERROR(Resumen!$B$37,"")</f>
        <v/>
      </c>
    </row>
    <row r="115" ht="28.8" customHeight="1">
      <c r="A115" s="24" t="inlineStr">
        <is>
          <t>Premio de la FIFA al mejor jugador joven</t>
        </is>
      </c>
      <c r="B115" s="30" t="inlineStr">
        <is>
          <t>Lamine Yamal</t>
        </is>
      </c>
      <c r="C115" s="26">
        <f>IFERROR(Resumen!$B$38,"")</f>
        <v/>
      </c>
    </row>
    <row r="116">
      <c r="A116" s="26" t="inlineStr">
        <is>
          <t>Guante de oro de la FIFA</t>
        </is>
      </c>
      <c r="B116" s="30" t="inlineStr">
        <is>
          <t>Diogo Costa</t>
        </is>
      </c>
      <c r="C116" s="26">
        <f>IFERROR(Resumen!$B$39,"")</f>
        <v/>
      </c>
    </row>
    <row r="117">
      <c r="A117" s="24" t="inlineStr">
        <is>
          <t>Bota de oro de la FIFA</t>
        </is>
      </c>
      <c r="B117" s="30" t="inlineStr">
        <is>
          <t>Mbappe</t>
        </is>
      </c>
      <c r="C117" s="26">
        <f>IFERROR(Resumen!$B$40,"")</f>
        <v/>
      </c>
    </row>
    <row r="118">
      <c r="A118" s="26" t="inlineStr">
        <is>
          <t>Máximo goleador España</t>
        </is>
      </c>
      <c r="B118" s="30" t="inlineStr">
        <is>
          <t>Oyarzabal</t>
        </is>
      </c>
      <c r="C118" s="26">
        <f>IFERROR(Resumen!$B$41,"")</f>
        <v/>
      </c>
    </row>
  </sheetData>
  <autoFilter ref="A3:H107"/>
  <pageMargins left="0.75" right="0.75" top="1" bottom="1" header="0.5" footer="0.5"/>
</worksheet>
</file>

<file path=xl/worksheets/sheet10.xml><?xml version="1.0" encoding="utf-8"?>
<worksheet xmlns="http://schemas.openxmlformats.org/spreadsheetml/2006/main">
  <sheetPr>
    <tabColor rgb="FF9E9E9E"/>
    <outlinePr summaryBelow="1" summaryRight="1"/>
    <pageSetUpPr/>
  </sheetPr>
  <dimension ref="A1:D19"/>
  <sheetViews>
    <sheetView showGridLines="0" workbookViewId="0">
      <selection activeCell="A1" sqref="A1"/>
    </sheetView>
  </sheetViews>
  <sheetFormatPr baseColWidth="8" defaultRowHeight="14.4"/>
  <cols>
    <col width="36" customWidth="1" min="1" max="1"/>
    <col width="12" customWidth="1" min="2" max="2"/>
    <col width="8" customWidth="1" min="3" max="3"/>
  </cols>
  <sheetData>
    <row r="1" ht="40.05" customHeight="1">
      <c r="A1" s="2" t="inlineStr">
        <is>
          <t>CONFIGURACIÓN DE PUNTUACIÓN</t>
        </is>
      </c>
      <c r="B1" s="31" t="inlineStr">
        <is>
          <t>Edita solo los puntos en amarillo; el resto del libro se recalcula solo.</t>
        </is>
      </c>
      <c r="C1" s="1" t="n"/>
      <c r="D1" s="1" t="n"/>
    </row>
    <row r="3">
      <c r="A3" s="21" t="inlineStr">
        <is>
          <t>FASE DE GRUPOS (90 min)</t>
        </is>
      </c>
    </row>
    <row r="4">
      <c r="A4" t="inlineStr">
        <is>
          <t>Resultado exacto</t>
        </is>
      </c>
      <c r="B4" s="32" t="n">
        <v>5</v>
      </c>
      <c r="C4" t="inlineStr">
        <is>
          <t>pts</t>
        </is>
      </c>
    </row>
    <row r="5">
      <c r="A5" t="inlineStr">
        <is>
          <t>Diferencia de goles correcta</t>
        </is>
      </c>
      <c r="B5" s="32" t="n">
        <v>3</v>
      </c>
      <c r="C5" t="inlineStr">
        <is>
          <t>pts</t>
        </is>
      </c>
    </row>
    <row r="6">
      <c r="A6" t="inlineStr">
        <is>
          <t>Ganador o empate correcto</t>
        </is>
      </c>
      <c r="B6" s="32" t="n">
        <v>2</v>
      </c>
      <c r="C6" t="inlineStr">
        <is>
          <t>pts</t>
        </is>
      </c>
    </row>
    <row r="8">
      <c r="A8" s="21" t="inlineStr">
        <is>
          <t>ELIMINATORIAS (×2)</t>
        </is>
      </c>
    </row>
    <row r="9">
      <c r="A9" t="inlineStr">
        <is>
          <t>Resultado exacto (90 min)</t>
        </is>
      </c>
      <c r="B9" s="32" t="n">
        <v>10</v>
      </c>
      <c r="C9" t="inlineStr">
        <is>
          <t>pts</t>
        </is>
      </c>
    </row>
    <row r="10">
      <c r="A10" t="inlineStr">
        <is>
          <t>Diferencia de goles (90 min)</t>
        </is>
      </c>
      <c r="B10" s="32" t="n">
        <v>6</v>
      </c>
      <c r="C10" t="inlineStr">
        <is>
          <t>pts</t>
        </is>
      </c>
    </row>
    <row r="11">
      <c r="A11" t="inlineStr">
        <is>
          <t>Clasificado correcto</t>
        </is>
      </c>
      <c r="B11" s="32" t="n">
        <v>4</v>
      </c>
      <c r="C11" t="inlineStr">
        <is>
          <t>pts</t>
        </is>
      </c>
    </row>
    <row r="13">
      <c r="A13" s="21" t="inlineStr">
        <is>
          <t>BONUS RONDA PERFECTA</t>
        </is>
      </c>
    </row>
    <row r="14">
      <c r="A14" t="inlineStr">
        <is>
          <t>Octavos (8 clasificados)</t>
        </is>
      </c>
      <c r="B14" s="32" t="n">
        <v>15</v>
      </c>
      <c r="C14" t="inlineStr">
        <is>
          <t>pts</t>
        </is>
      </c>
    </row>
    <row r="15">
      <c r="A15" t="inlineStr">
        <is>
          <t>Cuartos (4 clasificados)</t>
        </is>
      </c>
      <c r="B15" s="32" t="n">
        <v>15</v>
      </c>
      <c r="C15" t="inlineStr">
        <is>
          <t>pts</t>
        </is>
      </c>
    </row>
    <row r="16">
      <c r="A16" t="inlineStr">
        <is>
          <t>Semifinales (2 clasificados)</t>
        </is>
      </c>
      <c r="B16" s="32" t="n">
        <v>15</v>
      </c>
      <c r="C16" t="inlineStr">
        <is>
          <t>pts</t>
        </is>
      </c>
    </row>
    <row r="18">
      <c r="A18" s="21" t="inlineStr">
        <is>
          <t>APUESTAS ESPECIALES</t>
        </is>
      </c>
    </row>
    <row r="19">
      <c r="A19" t="inlineStr">
        <is>
          <t>Cada acierto</t>
        </is>
      </c>
      <c r="B19" s="32" t="n">
        <v>10</v>
      </c>
      <c r="C19" t="inlineStr">
        <is>
          <t>pts</t>
        </is>
      </c>
    </row>
  </sheetData>
  <pageMargins left="0.75" right="0.75" top="1" bottom="1" header="0.5" footer="0.5"/>
</worksheet>
</file>

<file path=xl/worksheets/sheet11.xml><?xml version="1.0" encoding="utf-8"?>
<worksheet xmlns="http://schemas.openxmlformats.org/spreadsheetml/2006/main">
  <sheetPr>
    <tabColor rgb="FF9E9E9E"/>
    <outlinePr summaryBelow="1" summaryRight="1"/>
    <pageSetUpPr/>
  </sheetPr>
  <dimension ref="A1:X73"/>
  <sheetViews>
    <sheetView showGridLines="0" workbookViewId="0">
      <selection activeCell="A1" sqref="A1"/>
    </sheetView>
  </sheetViews>
  <sheetFormatPr baseColWidth="8" defaultRowHeight="14.4"/>
  <cols>
    <col width="14" customWidth="1" min="1" max="1"/>
    <col width="11" customWidth="1" min="2" max="10"/>
    <col hidden="1" width="13" customWidth="1" min="11" max="13"/>
    <col hidden="1" width="13" customWidth="1" min="21" max="24"/>
  </cols>
  <sheetData>
    <row r="1">
      <c r="A1" s="14" t="inlineStr">
        <is>
          <t>Jugador</t>
        </is>
      </c>
      <c r="B1" s="14" t="inlineStr">
        <is>
          <t>Pts partidos</t>
        </is>
      </c>
      <c r="C1" s="14" t="inlineStr">
        <is>
          <t>Bonus</t>
        </is>
      </c>
      <c r="D1" s="14" t="inlineStr">
        <is>
          <t>Apuestas</t>
        </is>
      </c>
      <c r="E1" s="14" t="inlineStr">
        <is>
          <t>Total</t>
        </is>
      </c>
      <c r="F1" s="14" t="inlineStr">
        <is>
          <t>Exactos</t>
        </is>
      </c>
      <c r="G1" s="14" t="inlineStr">
        <is>
          <t>Parciales</t>
        </is>
      </c>
      <c r="H1" s="14" t="inlineStr">
        <is>
          <t>Fallos</t>
        </is>
      </c>
      <c r="I1" s="14" t="inlineStr">
        <is>
          <t>% aciertos</t>
        </is>
      </c>
      <c r="J1" s="14" t="inlineStr">
        <is>
          <t>Orden</t>
        </is>
      </c>
    </row>
    <row r="2">
      <c r="A2" t="inlineStr">
        <is>
          <t>Álvaro</t>
        </is>
      </c>
      <c r="B2">
        <f>SUMIFS(Pronosticos!$G$4:$G$315,Pronosticos!$D$4:$D$315,A2)</f>
        <v/>
      </c>
      <c r="C2">
        <f>K2+L2+M2</f>
        <v/>
      </c>
      <c r="D2">
        <f>IF(AND(Resumen!$B$34&lt;&gt;"",Álvaro!$B$111&lt;&gt;"",Álvaro!$B$111=Resumen!$B$34),Puntuacion!$B$19,0)+IF(AND(Resumen!$B$35&lt;&gt;"",Álvaro!$B$112&lt;&gt;"",Álvaro!$B$112=Resumen!$B$35),Puntuacion!$B$19,0)+IF(AND(Resumen!$B$36&lt;&gt;"",Álvaro!$B$113&lt;&gt;"",Álvaro!$B$113=Resumen!$B$36),Puntuacion!$B$19,0)+IF(AND(Resumen!$B$37&lt;&gt;"",Álvaro!$B$114&lt;&gt;"",Álvaro!$B$114=Resumen!$B$37),Puntuacion!$B$19,0)+IF(AND(Resumen!$B$38&lt;&gt;"",Álvaro!$B$115&lt;&gt;"",Álvaro!$B$115=Resumen!$B$38),Puntuacion!$B$19,0)+IF(AND(Resumen!$B$39&lt;&gt;"",Álvaro!$B$116&lt;&gt;"",Álvaro!$B$116=Resumen!$B$39),Puntuacion!$B$19,0)+IF(AND(Resumen!$B$40&lt;&gt;"",Álvaro!$B$117&lt;&gt;"",Álvaro!$B$117=Resumen!$B$40),Puntuacion!$B$19,0)+IF(AND(Resumen!$B$41&lt;&gt;"",Álvaro!$B$118&lt;&gt;"",Álvaro!$B$118=Resumen!$B$41),Puntuacion!$B$19,0)</f>
        <v/>
      </c>
      <c r="E2">
        <f>B2+C2+D2</f>
        <v/>
      </c>
      <c r="F2">
        <f>COUNTIFS(Pronosticos!$D$4:$D$315,A2,Pronosticos!$G$4:$G$315,Puntuacion!$B$4)+COUNTIFS(Pronosticos!$D$4:$D$315,A2,Pronosticos!$G$4:$G$315,Puntuacion!$B$9)</f>
        <v/>
      </c>
      <c r="G2">
        <f>COUNTIFS(Pronosticos!$D$4:$D$315,A2,Pronosticos!$G$4:$G$315,Puntuacion!$B$5)+COUNTIFS(Pronosticos!$D$4:$D$315,A2,Pronosticos!$G$4:$G$315,Puntuacion!$B$6)+COUNTIFS(Pronosticos!$D$4:$D$315,A2,Pronosticos!$G$4:$G$315,Puntuacion!$B$10)+COUNTIFS(Pronosticos!$D$4:$D$315,A2,Pronosticos!$G$4:$G$315,Puntuacion!$B$11)</f>
        <v/>
      </c>
      <c r="H2">
        <f>COUNTIFS(Pronosticos!$D$4:$D$315,A2,Pronosticos!$G$4:$G$315,0)</f>
        <v/>
      </c>
      <c r="I2">
        <f>IF(COUNTIF(Partidos!$H$4:$H$107,"Finalizado")=0,"",(F2+G2)/COUNTIF(Partidos!$H$4:$H$107,"Finalizado"))</f>
        <v/>
      </c>
      <c r="J2">
        <f>E2*1000000+F2*1000+(100-H2)</f>
        <v/>
      </c>
      <c r="K2">
        <f>IF(AND(COUNTIFS(Partidos!$J$4:$J$107,"Octavos",Partidos!$H$4:$H$107,"Finalizado")=8,COUNTIFS(Partidos!$J$4:$J$107,"Octavos",Partidos!$H$4:$H$107,"Finalizado")&gt;0,SUMIFS(Pronosticos!$J$4:$J$315,Pronosticos!$D$4:$D$315,A2,Pronosticos!$I$4:$I$315,"Octavos")=8),Puntuacion!$B$14,0)</f>
        <v/>
      </c>
      <c r="L2">
        <f>IF(AND(COUNTIFS(Partidos!$J$4:$J$107,"Cuartos",Partidos!$H$4:$H$107,"Finalizado")=4,COUNTIFS(Partidos!$J$4:$J$107,"Cuartos",Partidos!$H$4:$H$107,"Finalizado")&gt;0,SUMIFS(Pronosticos!$J$4:$J$315,Pronosticos!$D$4:$D$315,A2,Pronosticos!$I$4:$I$315,"Cuartos")=4),Puntuacion!$B$15,0)</f>
        <v/>
      </c>
      <c r="M2">
        <f>IF(AND(COUNTIFS(Partidos!$J$4:$J$107,"Semifinal",Partidos!$H$4:$H$107,"Finalizado")=2,COUNTIFS(Partidos!$J$4:$J$107,"Semifinal",Partidos!$H$4:$H$107,"Finalizado")&gt;0,SUMIFS(Pronosticos!$J$4:$J$315,Pronosticos!$D$4:$D$315,A2,Pronosticos!$I$4:$I$315,"Semifinal")=2),Puntuacion!$B$16,0)</f>
        <v/>
      </c>
    </row>
    <row r="3">
      <c r="A3" t="inlineStr">
        <is>
          <t>Papá</t>
        </is>
      </c>
      <c r="B3">
        <f>SUMIFS(Pronosticos!$G$4:$G$315,Pronosticos!$D$4:$D$315,A3)</f>
        <v/>
      </c>
      <c r="C3">
        <f>K3+L3+M3</f>
        <v/>
      </c>
      <c r="D3">
        <f>IF(AND(Resumen!$B$34&lt;&gt;"",Papá!$B$111&lt;&gt;"",Papá!$B$111=Resumen!$B$34),Puntuacion!$B$19,0)+IF(AND(Resumen!$B$35&lt;&gt;"",Papá!$B$112&lt;&gt;"",Papá!$B$112=Resumen!$B$35),Puntuacion!$B$19,0)+IF(AND(Resumen!$B$36&lt;&gt;"",Papá!$B$113&lt;&gt;"",Papá!$B$113=Resumen!$B$36),Puntuacion!$B$19,0)+IF(AND(Resumen!$B$37&lt;&gt;"",Papá!$B$114&lt;&gt;"",Papá!$B$114=Resumen!$B$37),Puntuacion!$B$19,0)+IF(AND(Resumen!$B$38&lt;&gt;"",Papá!$B$115&lt;&gt;"",Papá!$B$115=Resumen!$B$38),Puntuacion!$B$19,0)+IF(AND(Resumen!$B$39&lt;&gt;"",Papá!$B$116&lt;&gt;"",Papá!$B$116=Resumen!$B$39),Puntuacion!$B$19,0)+IF(AND(Resumen!$B$40&lt;&gt;"",Papá!$B$117&lt;&gt;"",Papá!$B$117=Resumen!$B$40),Puntuacion!$B$19,0)+IF(AND(Resumen!$B$41&lt;&gt;"",Papá!$B$118&lt;&gt;"",Papá!$B$118=Resumen!$B$41),Puntuacion!$B$19,0)</f>
        <v/>
      </c>
      <c r="E3">
        <f>B3+C3+D3</f>
        <v/>
      </c>
      <c r="F3">
        <f>COUNTIFS(Pronosticos!$D$4:$D$315,A3,Pronosticos!$G$4:$G$315,Puntuacion!$B$4)+COUNTIFS(Pronosticos!$D$4:$D$315,A3,Pronosticos!$G$4:$G$315,Puntuacion!$B$9)</f>
        <v/>
      </c>
      <c r="G3">
        <f>COUNTIFS(Pronosticos!$D$4:$D$315,A3,Pronosticos!$G$4:$G$315,Puntuacion!$B$5)+COUNTIFS(Pronosticos!$D$4:$D$315,A3,Pronosticos!$G$4:$G$315,Puntuacion!$B$6)+COUNTIFS(Pronosticos!$D$4:$D$315,A3,Pronosticos!$G$4:$G$315,Puntuacion!$B$10)+COUNTIFS(Pronosticos!$D$4:$D$315,A3,Pronosticos!$G$4:$G$315,Puntuacion!$B$11)</f>
        <v/>
      </c>
      <c r="H3">
        <f>COUNTIFS(Pronosticos!$D$4:$D$315,A3,Pronosticos!$G$4:$G$315,0)</f>
        <v/>
      </c>
      <c r="I3">
        <f>IF(COUNTIF(Partidos!$H$4:$H$107,"Finalizado")=0,"",(F3+G3)/COUNTIF(Partidos!$H$4:$H$107,"Finalizado"))</f>
        <v/>
      </c>
      <c r="J3">
        <f>E3*1000000+F3*1000+(100-H3)</f>
        <v/>
      </c>
      <c r="K3">
        <f>IF(AND(COUNTIFS(Partidos!$J$4:$J$107,"Octavos",Partidos!$H$4:$H$107,"Finalizado")=8,COUNTIFS(Partidos!$J$4:$J$107,"Octavos",Partidos!$H$4:$H$107,"Finalizado")&gt;0,SUMIFS(Pronosticos!$J$4:$J$315,Pronosticos!$D$4:$D$315,A3,Pronosticos!$I$4:$I$315,"Octavos")=8),Puntuacion!$B$14,0)</f>
        <v/>
      </c>
      <c r="L3">
        <f>IF(AND(COUNTIFS(Partidos!$J$4:$J$107,"Cuartos",Partidos!$H$4:$H$107,"Finalizado")=4,COUNTIFS(Partidos!$J$4:$J$107,"Cuartos",Partidos!$H$4:$H$107,"Finalizado")&gt;0,SUMIFS(Pronosticos!$J$4:$J$315,Pronosticos!$D$4:$D$315,A3,Pronosticos!$I$4:$I$315,"Cuartos")=4),Puntuacion!$B$15,0)</f>
        <v/>
      </c>
      <c r="M3">
        <f>IF(AND(COUNTIFS(Partidos!$J$4:$J$107,"Semifinal",Partidos!$H$4:$H$107,"Finalizado")=2,COUNTIFS(Partidos!$J$4:$J$107,"Semifinal",Partidos!$H$4:$H$107,"Finalizado")&gt;0,SUMIFS(Pronosticos!$J$4:$J$315,Pronosticos!$D$4:$D$315,A3,Pronosticos!$I$4:$I$315,"Semifinal")=2),Puntuacion!$B$16,0)</f>
        <v/>
      </c>
    </row>
    <row r="4">
      <c r="A4" t="inlineStr">
        <is>
          <t>Diego</t>
        </is>
      </c>
      <c r="B4">
        <f>SUMIFS(Pronosticos!$G$4:$G$315,Pronosticos!$D$4:$D$315,A4)</f>
        <v/>
      </c>
      <c r="C4">
        <f>K4+L4+M4</f>
        <v/>
      </c>
      <c r="D4">
        <f>IF(AND(Resumen!$B$34&lt;&gt;"",Diego!$B$111&lt;&gt;"",Diego!$B$111=Resumen!$B$34),Puntuacion!$B$19,0)+IF(AND(Resumen!$B$35&lt;&gt;"",Diego!$B$112&lt;&gt;"",Diego!$B$112=Resumen!$B$35),Puntuacion!$B$19,0)+IF(AND(Resumen!$B$36&lt;&gt;"",Diego!$B$113&lt;&gt;"",Diego!$B$113=Resumen!$B$36),Puntuacion!$B$19,0)+IF(AND(Resumen!$B$37&lt;&gt;"",Diego!$B$114&lt;&gt;"",Diego!$B$114=Resumen!$B$37),Puntuacion!$B$19,0)+IF(AND(Resumen!$B$38&lt;&gt;"",Diego!$B$115&lt;&gt;"",Diego!$B$115=Resumen!$B$38),Puntuacion!$B$19,0)+IF(AND(Resumen!$B$39&lt;&gt;"",Diego!$B$116&lt;&gt;"",Diego!$B$116=Resumen!$B$39),Puntuacion!$B$19,0)+IF(AND(Resumen!$B$40&lt;&gt;"",Diego!$B$117&lt;&gt;"",Diego!$B$117=Resumen!$B$40),Puntuacion!$B$19,0)+IF(AND(Resumen!$B$41&lt;&gt;"",Diego!$B$118&lt;&gt;"",Diego!$B$118=Resumen!$B$41),Puntuacion!$B$19,0)</f>
        <v/>
      </c>
      <c r="E4">
        <f>B4+C4+D4</f>
        <v/>
      </c>
      <c r="F4">
        <f>COUNTIFS(Pronosticos!$D$4:$D$315,A4,Pronosticos!$G$4:$G$315,Puntuacion!$B$4)+COUNTIFS(Pronosticos!$D$4:$D$315,A4,Pronosticos!$G$4:$G$315,Puntuacion!$B$9)</f>
        <v/>
      </c>
      <c r="G4">
        <f>COUNTIFS(Pronosticos!$D$4:$D$315,A4,Pronosticos!$G$4:$G$315,Puntuacion!$B$5)+COUNTIFS(Pronosticos!$D$4:$D$315,A4,Pronosticos!$G$4:$G$315,Puntuacion!$B$6)+COUNTIFS(Pronosticos!$D$4:$D$315,A4,Pronosticos!$G$4:$G$315,Puntuacion!$B$10)+COUNTIFS(Pronosticos!$D$4:$D$315,A4,Pronosticos!$G$4:$G$315,Puntuacion!$B$11)</f>
        <v/>
      </c>
      <c r="H4">
        <f>COUNTIFS(Pronosticos!$D$4:$D$315,A4,Pronosticos!$G$4:$G$315,0)</f>
        <v/>
      </c>
      <c r="I4">
        <f>IF(COUNTIF(Partidos!$H$4:$H$107,"Finalizado")=0,"",(F4+G4)/COUNTIF(Partidos!$H$4:$H$107,"Finalizado"))</f>
        <v/>
      </c>
      <c r="J4">
        <f>E4*1000000+F4*1000+(100-H4)</f>
        <v/>
      </c>
      <c r="K4">
        <f>IF(AND(COUNTIFS(Partidos!$J$4:$J$107,"Octavos",Partidos!$H$4:$H$107,"Finalizado")=8,COUNTIFS(Partidos!$J$4:$J$107,"Octavos",Partidos!$H$4:$H$107,"Finalizado")&gt;0,SUMIFS(Pronosticos!$J$4:$J$315,Pronosticos!$D$4:$D$315,A4,Pronosticos!$I$4:$I$315,"Octavos")=8),Puntuacion!$B$14,0)</f>
        <v/>
      </c>
      <c r="L4">
        <f>IF(AND(COUNTIFS(Partidos!$J$4:$J$107,"Cuartos",Partidos!$H$4:$H$107,"Finalizado")=4,COUNTIFS(Partidos!$J$4:$J$107,"Cuartos",Partidos!$H$4:$H$107,"Finalizado")&gt;0,SUMIFS(Pronosticos!$J$4:$J$315,Pronosticos!$D$4:$D$315,A4,Pronosticos!$I$4:$I$315,"Cuartos")=4),Puntuacion!$B$15,0)</f>
        <v/>
      </c>
      <c r="M4">
        <f>IF(AND(COUNTIFS(Partidos!$J$4:$J$107,"Semifinal",Partidos!$H$4:$H$107,"Finalizado")=2,COUNTIFS(Partidos!$J$4:$J$107,"Semifinal",Partidos!$H$4:$H$107,"Finalizado")&gt;0,SUMIFS(Pronosticos!$J$4:$J$315,Pronosticos!$D$4:$D$315,A4,Pronosticos!$I$4:$I$315,"Semifinal")=2),Puntuacion!$B$16,0)</f>
        <v/>
      </c>
    </row>
    <row r="6">
      <c r="A6" s="14" t="inlineStr">
        <is>
          <t>Jugador</t>
        </is>
      </c>
      <c r="B6" s="14" t="inlineStr">
        <is>
          <t>Pts partidos</t>
        </is>
      </c>
      <c r="C6" s="14" t="inlineStr">
        <is>
          <t>Bonus</t>
        </is>
      </c>
      <c r="D6" s="14" t="inlineStr">
        <is>
          <t>Apuestas</t>
        </is>
      </c>
      <c r="E6" s="14" t="inlineStr">
        <is>
          <t>Total</t>
        </is>
      </c>
      <c r="F6" s="14" t="inlineStr">
        <is>
          <t>Exactos</t>
        </is>
      </c>
    </row>
    <row r="7">
      <c r="A7">
        <f>IFERROR(INDEX($A$2:$A$4,MATCH(LARGE($J$2:$J$4,1),$J$2:$J$4,0)),"")</f>
        <v/>
      </c>
      <c r="B7">
        <f>IFERROR(INDEX($E$2:$E$4,MATCH(LARGE($J$2:$J$4,1),$J$2:$J$4,0)),"")</f>
        <v/>
      </c>
      <c r="C7">
        <f>IFERROR(INDEX($F$2:$F$4,MATCH(LARGE($J$2:$J$4,1),$J$2:$J$4,0)),"")</f>
        <v/>
      </c>
      <c r="D7">
        <f>IFERROR(INDEX($G$2:$G$4,MATCH(LARGE($J$2:$J$4,1),$J$2:$J$4,0)),"")</f>
        <v/>
      </c>
      <c r="E7">
        <f>IFERROR(INDEX($H$2:$H$4,MATCH(LARGE($J$2:$J$4,1),$J$2:$J$4,0)),"")</f>
        <v/>
      </c>
      <c r="F7">
        <f>IFERROR(INDEX($I$2:$I$4,MATCH(LARGE($J$2:$J$4,1),$J$2:$J$4,0)),"")</f>
        <v/>
      </c>
    </row>
    <row r="8">
      <c r="A8">
        <f>IFERROR(INDEX($A$2:$A$4,MATCH(LARGE($J$2:$J$4,2),$J$2:$J$4,0)),"")</f>
        <v/>
      </c>
      <c r="B8">
        <f>IFERROR(INDEX($E$2:$E$4,MATCH(LARGE($J$2:$J$4,2),$J$2:$J$4,0)),"")</f>
        <v/>
      </c>
      <c r="C8">
        <f>IFERROR(INDEX($F$2:$F$4,MATCH(LARGE($J$2:$J$4,2),$J$2:$J$4,0)),"")</f>
        <v/>
      </c>
      <c r="D8">
        <f>IFERROR(INDEX($G$2:$G$4,MATCH(LARGE($J$2:$J$4,2),$J$2:$J$4,0)),"")</f>
        <v/>
      </c>
      <c r="E8">
        <f>IFERROR(INDEX($H$2:$H$4,MATCH(LARGE($J$2:$J$4,2),$J$2:$J$4,0)),"")</f>
        <v/>
      </c>
      <c r="F8">
        <f>IFERROR(INDEX($I$2:$I$4,MATCH(LARGE($J$2:$J$4,2),$J$2:$J$4,0)),"")</f>
        <v/>
      </c>
    </row>
    <row r="9">
      <c r="A9">
        <f>IFERROR(INDEX($A$2:$A$4,MATCH(LARGE($J$2:$J$4,3),$J$2:$J$4,0)),"")</f>
        <v/>
      </c>
      <c r="B9">
        <f>IFERROR(INDEX($E$2:$E$4,MATCH(LARGE($J$2:$J$4,3),$J$2:$J$4,0)),"")</f>
        <v/>
      </c>
      <c r="C9">
        <f>IFERROR(INDEX($F$2:$F$4,MATCH(LARGE($J$2:$J$4,3),$J$2:$J$4,0)),"")</f>
        <v/>
      </c>
      <c r="D9">
        <f>IFERROR(INDEX($G$2:$G$4,MATCH(LARGE($J$2:$J$4,3),$J$2:$J$4,0)),"")</f>
        <v/>
      </c>
      <c r="E9">
        <f>IFERROR(INDEX($H$2:$H$4,MATCH(LARGE($J$2:$J$4,3),$J$2:$J$4,0)),"")</f>
        <v/>
      </c>
      <c r="F9">
        <f>IFERROR(INDEX($I$2:$I$4,MATCH(LARGE($J$2:$J$4,3),$J$2:$J$4,0)),"")</f>
        <v/>
      </c>
    </row>
    <row r="11">
      <c r="A11" t="inlineStr">
        <is>
          <t>Partido</t>
        </is>
      </c>
      <c r="B11" t="inlineStr">
        <is>
          <t>Álvaro</t>
        </is>
      </c>
      <c r="C11" t="inlineStr">
        <is>
          <t>Papá</t>
        </is>
      </c>
      <c r="D11" t="inlineStr">
        <is>
          <t>Diego</t>
        </is>
      </c>
    </row>
    <row r="12">
      <c r="A12" t="n">
        <v>1</v>
      </c>
      <c r="B12">
        <f>SUMIFS(Pronosticos!$G$4:$G$315,Pronosticos!$D$4:$D$315,"Álvaro",Pronosticos!$A$4:$A$315,"&lt;="&amp;$A12)</f>
        <v/>
      </c>
      <c r="C12">
        <f>SUMIFS(Pronosticos!$G$4:$G$315,Pronosticos!$D$4:$D$315,"Papá",Pronosticos!$A$4:$A$315,"&lt;="&amp;$A12)</f>
        <v/>
      </c>
      <c r="D12">
        <f>SUMIFS(Pronosticos!$G$4:$G$315,Pronosticos!$D$4:$D$315,"Diego",Pronosticos!$A$4:$A$315,"&lt;="&amp;$A12)</f>
        <v/>
      </c>
    </row>
    <row r="13">
      <c r="A13" t="n">
        <v>2</v>
      </c>
      <c r="B13">
        <f>SUMIFS(Pronosticos!$G$4:$G$315,Pronosticos!$D$4:$D$315,"Álvaro",Pronosticos!$A$4:$A$315,"&lt;="&amp;$A13)</f>
        <v/>
      </c>
      <c r="C13">
        <f>SUMIFS(Pronosticos!$G$4:$G$315,Pronosticos!$D$4:$D$315,"Papá",Pronosticos!$A$4:$A$315,"&lt;="&amp;$A13)</f>
        <v/>
      </c>
      <c r="D13">
        <f>SUMIFS(Pronosticos!$G$4:$G$315,Pronosticos!$D$4:$D$315,"Diego",Pronosticos!$A$4:$A$315,"&lt;="&amp;$A13)</f>
        <v/>
      </c>
    </row>
    <row r="14">
      <c r="A14" t="n">
        <v>3</v>
      </c>
      <c r="B14">
        <f>SUMIFS(Pronosticos!$G$4:$G$315,Pronosticos!$D$4:$D$315,"Álvaro",Pronosticos!$A$4:$A$315,"&lt;="&amp;$A14)</f>
        <v/>
      </c>
      <c r="C14">
        <f>SUMIFS(Pronosticos!$G$4:$G$315,Pronosticos!$D$4:$D$315,"Papá",Pronosticos!$A$4:$A$315,"&lt;="&amp;$A14)</f>
        <v/>
      </c>
      <c r="D14">
        <f>SUMIFS(Pronosticos!$G$4:$G$315,Pronosticos!$D$4:$D$315,"Diego",Pronosticos!$A$4:$A$315,"&lt;="&amp;$A14)</f>
        <v/>
      </c>
    </row>
    <row r="15">
      <c r="A15" t="n">
        <v>4</v>
      </c>
      <c r="B15">
        <f>SUMIFS(Pronosticos!$G$4:$G$315,Pronosticos!$D$4:$D$315,"Álvaro",Pronosticos!$A$4:$A$315,"&lt;="&amp;$A15)</f>
        <v/>
      </c>
      <c r="C15">
        <f>SUMIFS(Pronosticos!$G$4:$G$315,Pronosticos!$D$4:$D$315,"Papá",Pronosticos!$A$4:$A$315,"&lt;="&amp;$A15)</f>
        <v/>
      </c>
      <c r="D15">
        <f>SUMIFS(Pronosticos!$G$4:$G$315,Pronosticos!$D$4:$D$315,"Diego",Pronosticos!$A$4:$A$315,"&lt;="&amp;$A15)</f>
        <v/>
      </c>
    </row>
    <row r="16">
      <c r="A16" t="n">
        <v>5</v>
      </c>
      <c r="B16">
        <f>SUMIFS(Pronosticos!$G$4:$G$315,Pronosticos!$D$4:$D$315,"Álvaro",Pronosticos!$A$4:$A$315,"&lt;="&amp;$A16)</f>
        <v/>
      </c>
      <c r="C16">
        <f>SUMIFS(Pronosticos!$G$4:$G$315,Pronosticos!$D$4:$D$315,"Papá",Pronosticos!$A$4:$A$315,"&lt;="&amp;$A16)</f>
        <v/>
      </c>
      <c r="D16">
        <f>SUMIFS(Pronosticos!$G$4:$G$315,Pronosticos!$D$4:$D$315,"Diego",Pronosticos!$A$4:$A$315,"&lt;="&amp;$A16)</f>
        <v/>
      </c>
    </row>
    <row r="17">
      <c r="A17" t="n">
        <v>6</v>
      </c>
      <c r="B17">
        <f>SUMIFS(Pronosticos!$G$4:$G$315,Pronosticos!$D$4:$D$315,"Álvaro",Pronosticos!$A$4:$A$315,"&lt;="&amp;$A17)</f>
        <v/>
      </c>
      <c r="C17">
        <f>SUMIFS(Pronosticos!$G$4:$G$315,Pronosticos!$D$4:$D$315,"Papá",Pronosticos!$A$4:$A$315,"&lt;="&amp;$A17)</f>
        <v/>
      </c>
      <c r="D17">
        <f>SUMIFS(Pronosticos!$G$4:$G$315,Pronosticos!$D$4:$D$315,"Diego",Pronosticos!$A$4:$A$315,"&lt;="&amp;$A17)</f>
        <v/>
      </c>
    </row>
    <row r="18">
      <c r="A18" t="n">
        <v>7</v>
      </c>
      <c r="B18">
        <f>SUMIFS(Pronosticos!$G$4:$G$315,Pronosticos!$D$4:$D$315,"Álvaro",Pronosticos!$A$4:$A$315,"&lt;="&amp;$A18)</f>
        <v/>
      </c>
      <c r="C18">
        <f>SUMIFS(Pronosticos!$G$4:$G$315,Pronosticos!$D$4:$D$315,"Papá",Pronosticos!$A$4:$A$315,"&lt;="&amp;$A18)</f>
        <v/>
      </c>
      <c r="D18">
        <f>SUMIFS(Pronosticos!$G$4:$G$315,Pronosticos!$D$4:$D$315,"Diego",Pronosticos!$A$4:$A$315,"&lt;="&amp;$A18)</f>
        <v/>
      </c>
    </row>
    <row r="19">
      <c r="A19" t="n">
        <v>8</v>
      </c>
      <c r="B19">
        <f>SUMIFS(Pronosticos!$G$4:$G$315,Pronosticos!$D$4:$D$315,"Álvaro",Pronosticos!$A$4:$A$315,"&lt;="&amp;$A19)</f>
        <v/>
      </c>
      <c r="C19">
        <f>SUMIFS(Pronosticos!$G$4:$G$315,Pronosticos!$D$4:$D$315,"Papá",Pronosticos!$A$4:$A$315,"&lt;="&amp;$A19)</f>
        <v/>
      </c>
      <c r="D19">
        <f>SUMIFS(Pronosticos!$G$4:$G$315,Pronosticos!$D$4:$D$315,"Diego",Pronosticos!$A$4:$A$315,"&lt;="&amp;$A19)</f>
        <v/>
      </c>
    </row>
    <row r="20">
      <c r="A20" t="n">
        <v>9</v>
      </c>
      <c r="B20">
        <f>SUMIFS(Pronosticos!$G$4:$G$315,Pronosticos!$D$4:$D$315,"Álvaro",Pronosticos!$A$4:$A$315,"&lt;="&amp;$A20)</f>
        <v/>
      </c>
      <c r="C20">
        <f>SUMIFS(Pronosticos!$G$4:$G$315,Pronosticos!$D$4:$D$315,"Papá",Pronosticos!$A$4:$A$315,"&lt;="&amp;$A20)</f>
        <v/>
      </c>
      <c r="D20">
        <f>SUMIFS(Pronosticos!$G$4:$G$315,Pronosticos!$D$4:$D$315,"Diego",Pronosticos!$A$4:$A$315,"&lt;="&amp;$A20)</f>
        <v/>
      </c>
    </row>
    <row r="21">
      <c r="A21" t="n">
        <v>10</v>
      </c>
      <c r="B21">
        <f>SUMIFS(Pronosticos!$G$4:$G$315,Pronosticos!$D$4:$D$315,"Álvaro",Pronosticos!$A$4:$A$315,"&lt;="&amp;$A21)</f>
        <v/>
      </c>
      <c r="C21">
        <f>SUMIFS(Pronosticos!$G$4:$G$315,Pronosticos!$D$4:$D$315,"Papá",Pronosticos!$A$4:$A$315,"&lt;="&amp;$A21)</f>
        <v/>
      </c>
      <c r="D21">
        <f>SUMIFS(Pronosticos!$G$4:$G$315,Pronosticos!$D$4:$D$315,"Diego",Pronosticos!$A$4:$A$315,"&lt;="&amp;$A21)</f>
        <v/>
      </c>
    </row>
    <row r="22">
      <c r="A22" t="n">
        <v>11</v>
      </c>
      <c r="B22">
        <f>SUMIFS(Pronosticos!$G$4:$G$315,Pronosticos!$D$4:$D$315,"Álvaro",Pronosticos!$A$4:$A$315,"&lt;="&amp;$A22)</f>
        <v/>
      </c>
      <c r="C22">
        <f>SUMIFS(Pronosticos!$G$4:$G$315,Pronosticos!$D$4:$D$315,"Papá",Pronosticos!$A$4:$A$315,"&lt;="&amp;$A22)</f>
        <v/>
      </c>
      <c r="D22">
        <f>SUMIFS(Pronosticos!$G$4:$G$315,Pronosticos!$D$4:$D$315,"Diego",Pronosticos!$A$4:$A$315,"&lt;="&amp;$A22)</f>
        <v/>
      </c>
    </row>
    <row r="23">
      <c r="A23" t="n">
        <v>12</v>
      </c>
      <c r="B23">
        <f>SUMIFS(Pronosticos!$G$4:$G$315,Pronosticos!$D$4:$D$315,"Álvaro",Pronosticos!$A$4:$A$315,"&lt;="&amp;$A23)</f>
        <v/>
      </c>
      <c r="C23">
        <f>SUMIFS(Pronosticos!$G$4:$G$315,Pronosticos!$D$4:$D$315,"Papá",Pronosticos!$A$4:$A$315,"&lt;="&amp;$A23)</f>
        <v/>
      </c>
      <c r="D23">
        <f>SUMIFS(Pronosticos!$G$4:$G$315,Pronosticos!$D$4:$D$315,"Diego",Pronosticos!$A$4:$A$315,"&lt;="&amp;$A23)</f>
        <v/>
      </c>
    </row>
    <row r="24">
      <c r="A24" t="n">
        <v>13</v>
      </c>
      <c r="B24">
        <f>SUMIFS(Pronosticos!$G$4:$G$315,Pronosticos!$D$4:$D$315,"Álvaro",Pronosticos!$A$4:$A$315,"&lt;="&amp;$A24)</f>
        <v/>
      </c>
      <c r="C24">
        <f>SUMIFS(Pronosticos!$G$4:$G$315,Pronosticos!$D$4:$D$315,"Papá",Pronosticos!$A$4:$A$315,"&lt;="&amp;$A24)</f>
        <v/>
      </c>
      <c r="D24">
        <f>SUMIFS(Pronosticos!$G$4:$G$315,Pronosticos!$D$4:$D$315,"Diego",Pronosticos!$A$4:$A$315,"&lt;="&amp;$A24)</f>
        <v/>
      </c>
    </row>
    <row r="25">
      <c r="A25" t="n">
        <v>14</v>
      </c>
      <c r="B25">
        <f>SUMIFS(Pronosticos!$G$4:$G$315,Pronosticos!$D$4:$D$315,"Álvaro",Pronosticos!$A$4:$A$315,"&lt;="&amp;$A25)</f>
        <v/>
      </c>
      <c r="C25">
        <f>SUMIFS(Pronosticos!$G$4:$G$315,Pronosticos!$D$4:$D$315,"Papá",Pronosticos!$A$4:$A$315,"&lt;="&amp;$A25)</f>
        <v/>
      </c>
      <c r="D25">
        <f>SUMIFS(Pronosticos!$G$4:$G$315,Pronosticos!$D$4:$D$315,"Diego",Pronosticos!$A$4:$A$315,"&lt;="&amp;$A25)</f>
        <v/>
      </c>
    </row>
    <row r="26">
      <c r="A26" t="n">
        <v>15</v>
      </c>
      <c r="B26">
        <f>SUMIFS(Pronosticos!$G$4:$G$315,Pronosticos!$D$4:$D$315,"Álvaro",Pronosticos!$A$4:$A$315,"&lt;="&amp;$A26)</f>
        <v/>
      </c>
      <c r="C26">
        <f>SUMIFS(Pronosticos!$G$4:$G$315,Pronosticos!$D$4:$D$315,"Papá",Pronosticos!$A$4:$A$315,"&lt;="&amp;$A26)</f>
        <v/>
      </c>
      <c r="D26">
        <f>SUMIFS(Pronosticos!$G$4:$G$315,Pronosticos!$D$4:$D$315,"Diego",Pronosticos!$A$4:$A$315,"&lt;="&amp;$A26)</f>
        <v/>
      </c>
    </row>
    <row r="28">
      <c r="A28" t="inlineStr">
        <is>
          <t>Jugador</t>
        </is>
      </c>
      <c r="B28" t="inlineStr">
        <is>
          <t>J1</t>
        </is>
      </c>
      <c r="C28" t="inlineStr">
        <is>
          <t>J2</t>
        </is>
      </c>
      <c r="D28" t="inlineStr">
        <is>
          <t>J3</t>
        </is>
      </c>
      <c r="E28" t="inlineStr">
        <is>
          <t>J4</t>
        </is>
      </c>
      <c r="F28" t="inlineStr">
        <is>
          <t>J5</t>
        </is>
      </c>
      <c r="G28" t="inlineStr">
        <is>
          <t>J6</t>
        </is>
      </c>
      <c r="H28" t="inlineStr">
        <is>
          <t>J7</t>
        </is>
      </c>
      <c r="I28" t="inlineStr">
        <is>
          <t>J8</t>
        </is>
      </c>
      <c r="J28" t="inlineStr">
        <is>
          <t>J9</t>
        </is>
      </c>
      <c r="K28" t="inlineStr">
        <is>
          <t>J10</t>
        </is>
      </c>
      <c r="L28" t="inlineStr">
        <is>
          <t>J11</t>
        </is>
      </c>
      <c r="M28" t="inlineStr">
        <is>
          <t>J12</t>
        </is>
      </c>
      <c r="N28" t="inlineStr">
        <is>
          <t>J13</t>
        </is>
      </c>
      <c r="O28" t="inlineStr">
        <is>
          <t>J14</t>
        </is>
      </c>
      <c r="P28" t="inlineStr">
        <is>
          <t>J15</t>
        </is>
      </c>
      <c r="Q28" t="inlineStr">
        <is>
          <t>J16</t>
        </is>
      </c>
      <c r="R28" t="inlineStr">
        <is>
          <t>J17</t>
        </is>
      </c>
    </row>
    <row r="29">
      <c r="A29">
        <f>A2</f>
        <v/>
      </c>
      <c r="B29">
        <f>SUMIFS(Pronosticos!$G$4:$G$315,Pronosticos!$D$4:$D$315,A2,Pronosticos!$A$4:$A$315,1)+SUMIFS(Pronosticos!$G$4:$G$315,Pronosticos!$D$4:$D$315,A2,Pronosticos!$A$4:$A$315,2)+SUMIFS(Pronosticos!$G$4:$G$315,Pronosticos!$D$4:$D$315,A2,Pronosticos!$A$4:$A$315,25)+SUMIFS(Pronosticos!$G$4:$G$315,Pronosticos!$D$4:$D$315,A2,Pronosticos!$A$4:$A$315,28)+SUMIFS(Pronosticos!$G$4:$G$315,Pronosticos!$D$4:$D$315,A2,Pronosticos!$A$4:$A$315,53)+SUMIFS(Pronosticos!$G$4:$G$315,Pronosticos!$D$4:$D$315,A2,Pronosticos!$A$4:$A$315,54)</f>
        <v/>
      </c>
      <c r="C29">
        <f>SUMIFS(Pronosticos!$G$4:$G$315,Pronosticos!$D$4:$D$315,A2,Pronosticos!$A$4:$A$315,3)+SUMIFS(Pronosticos!$G$4:$G$315,Pronosticos!$D$4:$D$315,A2,Pronosticos!$A$4:$A$315,5)+SUMIFS(Pronosticos!$G$4:$G$315,Pronosticos!$D$4:$D$315,A2,Pronosticos!$A$4:$A$315,26)+SUMIFS(Pronosticos!$G$4:$G$315,Pronosticos!$D$4:$D$315,A2,Pronosticos!$A$4:$A$315,27)+SUMIFS(Pronosticos!$G$4:$G$315,Pronosticos!$D$4:$D$315,A2,Pronosticos!$A$4:$A$315,49)+SUMIFS(Pronosticos!$G$4:$G$315,Pronosticos!$D$4:$D$315,A2,Pronosticos!$A$4:$A$315,50)</f>
        <v/>
      </c>
      <c r="D29">
        <f>SUMIFS(Pronosticos!$G$4:$G$315,Pronosticos!$D$4:$D$315,A2,Pronosticos!$A$4:$A$315,6)+SUMIFS(Pronosticos!$G$4:$G$315,Pronosticos!$D$4:$D$315,A2,Pronosticos!$A$4:$A$315,7)+SUMIFS(Pronosticos!$G$4:$G$315,Pronosticos!$D$4:$D$315,A2,Pronosticos!$A$4:$A$315,30)+SUMIFS(Pronosticos!$G$4:$G$315,Pronosticos!$D$4:$D$315,A2,Pronosticos!$A$4:$A$315,31)+SUMIFS(Pronosticos!$G$4:$G$315,Pronosticos!$D$4:$D$315,A2,Pronosticos!$A$4:$A$315,51)+SUMIFS(Pronosticos!$G$4:$G$315,Pronosticos!$D$4:$D$315,A2,Pronosticos!$A$4:$A$315,52)</f>
        <v/>
      </c>
      <c r="E29">
        <f>SUMIFS(Pronosticos!$G$4:$G$315,Pronosticos!$D$4:$D$315,A2,Pronosticos!$A$4:$A$315,4)+SUMIFS(Pronosticos!$G$4:$G$315,Pronosticos!$D$4:$D$315,A2,Pronosticos!$A$4:$A$315,8)+SUMIFS(Pronosticos!$G$4:$G$315,Pronosticos!$D$4:$D$315,A2,Pronosticos!$A$4:$A$315,29)+SUMIFS(Pronosticos!$G$4:$G$315,Pronosticos!$D$4:$D$315,A2,Pronosticos!$A$4:$A$315,32)+SUMIFS(Pronosticos!$G$4:$G$315,Pronosticos!$D$4:$D$315,A2,Pronosticos!$A$4:$A$315,59)+SUMIFS(Pronosticos!$G$4:$G$315,Pronosticos!$D$4:$D$315,A2,Pronosticos!$A$4:$A$315,60)</f>
        <v/>
      </c>
      <c r="F29">
        <f>SUMIFS(Pronosticos!$G$4:$G$315,Pronosticos!$D$4:$D$315,A2,Pronosticos!$A$4:$A$315,9)+SUMIFS(Pronosticos!$G$4:$G$315,Pronosticos!$D$4:$D$315,A2,Pronosticos!$A$4:$A$315,11)+SUMIFS(Pronosticos!$G$4:$G$315,Pronosticos!$D$4:$D$315,A2,Pronosticos!$A$4:$A$315,34)+SUMIFS(Pronosticos!$G$4:$G$315,Pronosticos!$D$4:$D$315,A2,Pronosticos!$A$4:$A$315,35)+SUMIFS(Pronosticos!$G$4:$G$315,Pronosticos!$D$4:$D$315,A2,Pronosticos!$A$4:$A$315,55)+SUMIFS(Pronosticos!$G$4:$G$315,Pronosticos!$D$4:$D$315,A2,Pronosticos!$A$4:$A$315,56)</f>
        <v/>
      </c>
      <c r="G29">
        <f>SUMIFS(Pronosticos!$G$4:$G$315,Pronosticos!$D$4:$D$315,A2,Pronosticos!$A$4:$A$315,10)+SUMIFS(Pronosticos!$G$4:$G$315,Pronosticos!$D$4:$D$315,A2,Pronosticos!$A$4:$A$315,12)+SUMIFS(Pronosticos!$G$4:$G$315,Pronosticos!$D$4:$D$315,A2,Pronosticos!$A$4:$A$315,33)+SUMIFS(Pronosticos!$G$4:$G$315,Pronosticos!$D$4:$D$315,A2,Pronosticos!$A$4:$A$315,36)+SUMIFS(Pronosticos!$G$4:$G$315,Pronosticos!$D$4:$D$315,A2,Pronosticos!$A$4:$A$315,57)+SUMIFS(Pronosticos!$G$4:$G$315,Pronosticos!$D$4:$D$315,A2,Pronosticos!$A$4:$A$315,58)</f>
        <v/>
      </c>
      <c r="H29">
        <f>SUMIFS(Pronosticos!$G$4:$G$315,Pronosticos!$D$4:$D$315,A2,Pronosticos!$A$4:$A$315,14)+SUMIFS(Pronosticos!$G$4:$G$315,Pronosticos!$D$4:$D$315,A2,Pronosticos!$A$4:$A$315,16)+SUMIFS(Pronosticos!$G$4:$G$315,Pronosticos!$D$4:$D$315,A2,Pronosticos!$A$4:$A$315,38)+SUMIFS(Pronosticos!$G$4:$G$315,Pronosticos!$D$4:$D$315,A2,Pronosticos!$A$4:$A$315,40)+SUMIFS(Pronosticos!$G$4:$G$315,Pronosticos!$D$4:$D$315,A2,Pronosticos!$A$4:$A$315,65)+SUMIFS(Pronosticos!$G$4:$G$315,Pronosticos!$D$4:$D$315,A2,Pronosticos!$A$4:$A$315,66)</f>
        <v/>
      </c>
      <c r="I29">
        <f>SUMIFS(Pronosticos!$G$4:$G$315,Pronosticos!$D$4:$D$315,A2,Pronosticos!$A$4:$A$315,13)+SUMIFS(Pronosticos!$G$4:$G$315,Pronosticos!$D$4:$D$315,A2,Pronosticos!$A$4:$A$315,15)+SUMIFS(Pronosticos!$G$4:$G$315,Pronosticos!$D$4:$D$315,A2,Pronosticos!$A$4:$A$315,37)+SUMIFS(Pronosticos!$G$4:$G$315,Pronosticos!$D$4:$D$315,A2,Pronosticos!$A$4:$A$315,39)+SUMIFS(Pronosticos!$G$4:$G$315,Pronosticos!$D$4:$D$315,A2,Pronosticos!$A$4:$A$315,63)+SUMIFS(Pronosticos!$G$4:$G$315,Pronosticos!$D$4:$D$315,A2,Pronosticos!$A$4:$A$315,64)</f>
        <v/>
      </c>
      <c r="J29">
        <f>SUMIFS(Pronosticos!$G$4:$G$315,Pronosticos!$D$4:$D$315,A2,Pronosticos!$A$4:$A$315,17)+SUMIFS(Pronosticos!$G$4:$G$315,Pronosticos!$D$4:$D$315,A2,Pronosticos!$A$4:$A$315,18)+SUMIFS(Pronosticos!$G$4:$G$315,Pronosticos!$D$4:$D$315,A2,Pronosticos!$A$4:$A$315,42)+SUMIFS(Pronosticos!$G$4:$G$315,Pronosticos!$D$4:$D$315,A2,Pronosticos!$A$4:$A$315,43)+SUMIFS(Pronosticos!$G$4:$G$315,Pronosticos!$D$4:$D$315,A2,Pronosticos!$A$4:$A$315,61)+SUMIFS(Pronosticos!$G$4:$G$315,Pronosticos!$D$4:$D$315,A2,Pronosticos!$A$4:$A$315,62)</f>
        <v/>
      </c>
      <c r="K29">
        <f>SUMIFS(Pronosticos!$G$4:$G$315,Pronosticos!$D$4:$D$315,A2,Pronosticos!$A$4:$A$315,19)+SUMIFS(Pronosticos!$G$4:$G$315,Pronosticos!$D$4:$D$315,A2,Pronosticos!$A$4:$A$315,20)+SUMIFS(Pronosticos!$G$4:$G$315,Pronosticos!$D$4:$D$315,A2,Pronosticos!$A$4:$A$315,41)+SUMIFS(Pronosticos!$G$4:$G$315,Pronosticos!$D$4:$D$315,A2,Pronosticos!$A$4:$A$315,44)+SUMIFS(Pronosticos!$G$4:$G$315,Pronosticos!$D$4:$D$315,A2,Pronosticos!$A$4:$A$315,71)+SUMIFS(Pronosticos!$G$4:$G$315,Pronosticos!$D$4:$D$315,A2,Pronosticos!$A$4:$A$315,72)</f>
        <v/>
      </c>
      <c r="L29">
        <f>SUMIFS(Pronosticos!$G$4:$G$315,Pronosticos!$D$4:$D$315,A2,Pronosticos!$A$4:$A$315,21)+SUMIFS(Pronosticos!$G$4:$G$315,Pronosticos!$D$4:$D$315,A2,Pronosticos!$A$4:$A$315,24)+SUMIFS(Pronosticos!$G$4:$G$315,Pronosticos!$D$4:$D$315,A2,Pronosticos!$A$4:$A$315,45)+SUMIFS(Pronosticos!$G$4:$G$315,Pronosticos!$D$4:$D$315,A2,Pronosticos!$A$4:$A$315,48)+SUMIFS(Pronosticos!$G$4:$G$315,Pronosticos!$D$4:$D$315,A2,Pronosticos!$A$4:$A$315,69)+SUMIFS(Pronosticos!$G$4:$G$315,Pronosticos!$D$4:$D$315,A2,Pronosticos!$A$4:$A$315,70)</f>
        <v/>
      </c>
      <c r="M29">
        <f>SUMIFS(Pronosticos!$G$4:$G$315,Pronosticos!$D$4:$D$315,A2,Pronosticos!$A$4:$A$315,22)+SUMIFS(Pronosticos!$G$4:$G$315,Pronosticos!$D$4:$D$315,A2,Pronosticos!$A$4:$A$315,23)+SUMIFS(Pronosticos!$G$4:$G$315,Pronosticos!$D$4:$D$315,A2,Pronosticos!$A$4:$A$315,46)+SUMIFS(Pronosticos!$G$4:$G$315,Pronosticos!$D$4:$D$315,A2,Pronosticos!$A$4:$A$315,47)+SUMIFS(Pronosticos!$G$4:$G$315,Pronosticos!$D$4:$D$315,A2,Pronosticos!$A$4:$A$315,67)+SUMIFS(Pronosticos!$G$4:$G$315,Pronosticos!$D$4:$D$315,A2,Pronosticos!$A$4:$A$315,68)</f>
        <v/>
      </c>
      <c r="N29">
        <f>SUMIFS(Pronosticos!$G$4:$G$315,Pronosticos!$D$4:$D$315,A2,Pronosticos!$A$4:$A$315,73)+SUMIFS(Pronosticos!$G$4:$G$315,Pronosticos!$D$4:$D$315,A2,Pronosticos!$A$4:$A$315,74)+SUMIFS(Pronosticos!$G$4:$G$315,Pronosticos!$D$4:$D$315,A2,Pronosticos!$A$4:$A$315,75)+SUMIFS(Pronosticos!$G$4:$G$315,Pronosticos!$D$4:$D$315,A2,Pronosticos!$A$4:$A$315,76)+SUMIFS(Pronosticos!$G$4:$G$315,Pronosticos!$D$4:$D$315,A2,Pronosticos!$A$4:$A$315,77)+SUMIFS(Pronosticos!$G$4:$G$315,Pronosticos!$D$4:$D$315,A2,Pronosticos!$A$4:$A$315,78)+SUMIFS(Pronosticos!$G$4:$G$315,Pronosticos!$D$4:$D$315,A2,Pronosticos!$A$4:$A$315,79)+SUMIFS(Pronosticos!$G$4:$G$315,Pronosticos!$D$4:$D$315,A2,Pronosticos!$A$4:$A$315,80)+SUMIFS(Pronosticos!$G$4:$G$315,Pronosticos!$D$4:$D$315,A2,Pronosticos!$A$4:$A$315,81)+SUMIFS(Pronosticos!$G$4:$G$315,Pronosticos!$D$4:$D$315,A2,Pronosticos!$A$4:$A$315,82)+SUMIFS(Pronosticos!$G$4:$G$315,Pronosticos!$D$4:$D$315,A2,Pronosticos!$A$4:$A$315,83)+SUMIFS(Pronosticos!$G$4:$G$315,Pronosticos!$D$4:$D$315,A2,Pronosticos!$A$4:$A$315,84)+SUMIFS(Pronosticos!$G$4:$G$315,Pronosticos!$D$4:$D$315,A2,Pronosticos!$A$4:$A$315,85)+SUMIFS(Pronosticos!$G$4:$G$315,Pronosticos!$D$4:$D$315,A2,Pronosticos!$A$4:$A$315,86)+SUMIFS(Pronosticos!$G$4:$G$315,Pronosticos!$D$4:$D$315,A2,Pronosticos!$A$4:$A$315,87)+SUMIFS(Pronosticos!$G$4:$G$315,Pronosticos!$D$4:$D$315,A2,Pronosticos!$A$4:$A$315,88)</f>
        <v/>
      </c>
      <c r="O29">
        <f>SUMIFS(Pronosticos!$G$4:$G$315,Pronosticos!$D$4:$D$315,A2,Pronosticos!$A$4:$A$315,89)+SUMIFS(Pronosticos!$G$4:$G$315,Pronosticos!$D$4:$D$315,A2,Pronosticos!$A$4:$A$315,90)+SUMIFS(Pronosticos!$G$4:$G$315,Pronosticos!$D$4:$D$315,A2,Pronosticos!$A$4:$A$315,91)+SUMIFS(Pronosticos!$G$4:$G$315,Pronosticos!$D$4:$D$315,A2,Pronosticos!$A$4:$A$315,92)+SUMIFS(Pronosticos!$G$4:$G$315,Pronosticos!$D$4:$D$315,A2,Pronosticos!$A$4:$A$315,93)+SUMIFS(Pronosticos!$G$4:$G$315,Pronosticos!$D$4:$D$315,A2,Pronosticos!$A$4:$A$315,94)+SUMIFS(Pronosticos!$G$4:$G$315,Pronosticos!$D$4:$D$315,A2,Pronosticos!$A$4:$A$315,95)+SUMIFS(Pronosticos!$G$4:$G$315,Pronosticos!$D$4:$D$315,A2,Pronosticos!$A$4:$A$315,96)</f>
        <v/>
      </c>
      <c r="P29">
        <f>SUMIFS(Pronosticos!$G$4:$G$315,Pronosticos!$D$4:$D$315,A2,Pronosticos!$A$4:$A$315,97)+SUMIFS(Pronosticos!$G$4:$G$315,Pronosticos!$D$4:$D$315,A2,Pronosticos!$A$4:$A$315,98)+SUMIFS(Pronosticos!$G$4:$G$315,Pronosticos!$D$4:$D$315,A2,Pronosticos!$A$4:$A$315,99)+SUMIFS(Pronosticos!$G$4:$G$315,Pronosticos!$D$4:$D$315,A2,Pronosticos!$A$4:$A$315,100)</f>
        <v/>
      </c>
      <c r="Q29">
        <f>SUMIFS(Pronosticos!$G$4:$G$315,Pronosticos!$D$4:$D$315,A2,Pronosticos!$A$4:$A$315,101)+SUMIFS(Pronosticos!$G$4:$G$315,Pronosticos!$D$4:$D$315,A2,Pronosticos!$A$4:$A$315,102)</f>
        <v/>
      </c>
      <c r="R29">
        <f>SUMIFS(Pronosticos!$G$4:$G$315,Pronosticos!$D$4:$D$315,A2,Pronosticos!$A$4:$A$315,103)+SUMIFS(Pronosticos!$G$4:$G$315,Pronosticos!$D$4:$D$315,A2,Pronosticos!$A$4:$A$315,104)</f>
        <v/>
      </c>
    </row>
    <row r="30">
      <c r="A30">
        <f>A3</f>
        <v/>
      </c>
      <c r="B30">
        <f>SUMIFS(Pronosticos!$G$4:$G$315,Pronosticos!$D$4:$D$315,A3,Pronosticos!$A$4:$A$315,1)+SUMIFS(Pronosticos!$G$4:$G$315,Pronosticos!$D$4:$D$315,A3,Pronosticos!$A$4:$A$315,2)+SUMIFS(Pronosticos!$G$4:$G$315,Pronosticos!$D$4:$D$315,A3,Pronosticos!$A$4:$A$315,25)+SUMIFS(Pronosticos!$G$4:$G$315,Pronosticos!$D$4:$D$315,A3,Pronosticos!$A$4:$A$315,28)+SUMIFS(Pronosticos!$G$4:$G$315,Pronosticos!$D$4:$D$315,A3,Pronosticos!$A$4:$A$315,53)+SUMIFS(Pronosticos!$G$4:$G$315,Pronosticos!$D$4:$D$315,A3,Pronosticos!$A$4:$A$315,54)</f>
        <v/>
      </c>
      <c r="C30">
        <f>SUMIFS(Pronosticos!$G$4:$G$315,Pronosticos!$D$4:$D$315,A3,Pronosticos!$A$4:$A$315,3)+SUMIFS(Pronosticos!$G$4:$G$315,Pronosticos!$D$4:$D$315,A3,Pronosticos!$A$4:$A$315,5)+SUMIFS(Pronosticos!$G$4:$G$315,Pronosticos!$D$4:$D$315,A3,Pronosticos!$A$4:$A$315,26)+SUMIFS(Pronosticos!$G$4:$G$315,Pronosticos!$D$4:$D$315,A3,Pronosticos!$A$4:$A$315,27)+SUMIFS(Pronosticos!$G$4:$G$315,Pronosticos!$D$4:$D$315,A3,Pronosticos!$A$4:$A$315,49)+SUMIFS(Pronosticos!$G$4:$G$315,Pronosticos!$D$4:$D$315,A3,Pronosticos!$A$4:$A$315,50)</f>
        <v/>
      </c>
      <c r="D30">
        <f>SUMIFS(Pronosticos!$G$4:$G$315,Pronosticos!$D$4:$D$315,A3,Pronosticos!$A$4:$A$315,6)+SUMIFS(Pronosticos!$G$4:$G$315,Pronosticos!$D$4:$D$315,A3,Pronosticos!$A$4:$A$315,7)+SUMIFS(Pronosticos!$G$4:$G$315,Pronosticos!$D$4:$D$315,A3,Pronosticos!$A$4:$A$315,30)+SUMIFS(Pronosticos!$G$4:$G$315,Pronosticos!$D$4:$D$315,A3,Pronosticos!$A$4:$A$315,31)+SUMIFS(Pronosticos!$G$4:$G$315,Pronosticos!$D$4:$D$315,A3,Pronosticos!$A$4:$A$315,51)+SUMIFS(Pronosticos!$G$4:$G$315,Pronosticos!$D$4:$D$315,A3,Pronosticos!$A$4:$A$315,52)</f>
        <v/>
      </c>
      <c r="E30">
        <f>SUMIFS(Pronosticos!$G$4:$G$315,Pronosticos!$D$4:$D$315,A3,Pronosticos!$A$4:$A$315,4)+SUMIFS(Pronosticos!$G$4:$G$315,Pronosticos!$D$4:$D$315,A3,Pronosticos!$A$4:$A$315,8)+SUMIFS(Pronosticos!$G$4:$G$315,Pronosticos!$D$4:$D$315,A3,Pronosticos!$A$4:$A$315,29)+SUMIFS(Pronosticos!$G$4:$G$315,Pronosticos!$D$4:$D$315,A3,Pronosticos!$A$4:$A$315,32)+SUMIFS(Pronosticos!$G$4:$G$315,Pronosticos!$D$4:$D$315,A3,Pronosticos!$A$4:$A$315,59)+SUMIFS(Pronosticos!$G$4:$G$315,Pronosticos!$D$4:$D$315,A3,Pronosticos!$A$4:$A$315,60)</f>
        <v/>
      </c>
      <c r="F30">
        <f>SUMIFS(Pronosticos!$G$4:$G$315,Pronosticos!$D$4:$D$315,A3,Pronosticos!$A$4:$A$315,9)+SUMIFS(Pronosticos!$G$4:$G$315,Pronosticos!$D$4:$D$315,A3,Pronosticos!$A$4:$A$315,11)+SUMIFS(Pronosticos!$G$4:$G$315,Pronosticos!$D$4:$D$315,A3,Pronosticos!$A$4:$A$315,34)+SUMIFS(Pronosticos!$G$4:$G$315,Pronosticos!$D$4:$D$315,A3,Pronosticos!$A$4:$A$315,35)+SUMIFS(Pronosticos!$G$4:$G$315,Pronosticos!$D$4:$D$315,A3,Pronosticos!$A$4:$A$315,55)+SUMIFS(Pronosticos!$G$4:$G$315,Pronosticos!$D$4:$D$315,A3,Pronosticos!$A$4:$A$315,56)</f>
        <v/>
      </c>
      <c r="G30">
        <f>SUMIFS(Pronosticos!$G$4:$G$315,Pronosticos!$D$4:$D$315,A3,Pronosticos!$A$4:$A$315,10)+SUMIFS(Pronosticos!$G$4:$G$315,Pronosticos!$D$4:$D$315,A3,Pronosticos!$A$4:$A$315,12)+SUMIFS(Pronosticos!$G$4:$G$315,Pronosticos!$D$4:$D$315,A3,Pronosticos!$A$4:$A$315,33)+SUMIFS(Pronosticos!$G$4:$G$315,Pronosticos!$D$4:$D$315,A3,Pronosticos!$A$4:$A$315,36)+SUMIFS(Pronosticos!$G$4:$G$315,Pronosticos!$D$4:$D$315,A3,Pronosticos!$A$4:$A$315,57)+SUMIFS(Pronosticos!$G$4:$G$315,Pronosticos!$D$4:$D$315,A3,Pronosticos!$A$4:$A$315,58)</f>
        <v/>
      </c>
      <c r="H30">
        <f>SUMIFS(Pronosticos!$G$4:$G$315,Pronosticos!$D$4:$D$315,A3,Pronosticos!$A$4:$A$315,14)+SUMIFS(Pronosticos!$G$4:$G$315,Pronosticos!$D$4:$D$315,A3,Pronosticos!$A$4:$A$315,16)+SUMIFS(Pronosticos!$G$4:$G$315,Pronosticos!$D$4:$D$315,A3,Pronosticos!$A$4:$A$315,38)+SUMIFS(Pronosticos!$G$4:$G$315,Pronosticos!$D$4:$D$315,A3,Pronosticos!$A$4:$A$315,40)+SUMIFS(Pronosticos!$G$4:$G$315,Pronosticos!$D$4:$D$315,A3,Pronosticos!$A$4:$A$315,65)+SUMIFS(Pronosticos!$G$4:$G$315,Pronosticos!$D$4:$D$315,A3,Pronosticos!$A$4:$A$315,66)</f>
        <v/>
      </c>
      <c r="I30">
        <f>SUMIFS(Pronosticos!$G$4:$G$315,Pronosticos!$D$4:$D$315,A3,Pronosticos!$A$4:$A$315,13)+SUMIFS(Pronosticos!$G$4:$G$315,Pronosticos!$D$4:$D$315,A3,Pronosticos!$A$4:$A$315,15)+SUMIFS(Pronosticos!$G$4:$G$315,Pronosticos!$D$4:$D$315,A3,Pronosticos!$A$4:$A$315,37)+SUMIFS(Pronosticos!$G$4:$G$315,Pronosticos!$D$4:$D$315,A3,Pronosticos!$A$4:$A$315,39)+SUMIFS(Pronosticos!$G$4:$G$315,Pronosticos!$D$4:$D$315,A3,Pronosticos!$A$4:$A$315,63)+SUMIFS(Pronosticos!$G$4:$G$315,Pronosticos!$D$4:$D$315,A3,Pronosticos!$A$4:$A$315,64)</f>
        <v/>
      </c>
      <c r="J30">
        <f>SUMIFS(Pronosticos!$G$4:$G$315,Pronosticos!$D$4:$D$315,A3,Pronosticos!$A$4:$A$315,17)+SUMIFS(Pronosticos!$G$4:$G$315,Pronosticos!$D$4:$D$315,A3,Pronosticos!$A$4:$A$315,18)+SUMIFS(Pronosticos!$G$4:$G$315,Pronosticos!$D$4:$D$315,A3,Pronosticos!$A$4:$A$315,42)+SUMIFS(Pronosticos!$G$4:$G$315,Pronosticos!$D$4:$D$315,A3,Pronosticos!$A$4:$A$315,43)+SUMIFS(Pronosticos!$G$4:$G$315,Pronosticos!$D$4:$D$315,A3,Pronosticos!$A$4:$A$315,61)+SUMIFS(Pronosticos!$G$4:$G$315,Pronosticos!$D$4:$D$315,A3,Pronosticos!$A$4:$A$315,62)</f>
        <v/>
      </c>
      <c r="K30">
        <f>SUMIFS(Pronosticos!$G$4:$G$315,Pronosticos!$D$4:$D$315,A3,Pronosticos!$A$4:$A$315,19)+SUMIFS(Pronosticos!$G$4:$G$315,Pronosticos!$D$4:$D$315,A3,Pronosticos!$A$4:$A$315,20)+SUMIFS(Pronosticos!$G$4:$G$315,Pronosticos!$D$4:$D$315,A3,Pronosticos!$A$4:$A$315,41)+SUMIFS(Pronosticos!$G$4:$G$315,Pronosticos!$D$4:$D$315,A3,Pronosticos!$A$4:$A$315,44)+SUMIFS(Pronosticos!$G$4:$G$315,Pronosticos!$D$4:$D$315,A3,Pronosticos!$A$4:$A$315,71)+SUMIFS(Pronosticos!$G$4:$G$315,Pronosticos!$D$4:$D$315,A3,Pronosticos!$A$4:$A$315,72)</f>
        <v/>
      </c>
      <c r="L30">
        <f>SUMIFS(Pronosticos!$G$4:$G$315,Pronosticos!$D$4:$D$315,A3,Pronosticos!$A$4:$A$315,21)+SUMIFS(Pronosticos!$G$4:$G$315,Pronosticos!$D$4:$D$315,A3,Pronosticos!$A$4:$A$315,24)+SUMIFS(Pronosticos!$G$4:$G$315,Pronosticos!$D$4:$D$315,A3,Pronosticos!$A$4:$A$315,45)+SUMIFS(Pronosticos!$G$4:$G$315,Pronosticos!$D$4:$D$315,A3,Pronosticos!$A$4:$A$315,48)+SUMIFS(Pronosticos!$G$4:$G$315,Pronosticos!$D$4:$D$315,A3,Pronosticos!$A$4:$A$315,69)+SUMIFS(Pronosticos!$G$4:$G$315,Pronosticos!$D$4:$D$315,A3,Pronosticos!$A$4:$A$315,70)</f>
        <v/>
      </c>
      <c r="M30">
        <f>SUMIFS(Pronosticos!$G$4:$G$315,Pronosticos!$D$4:$D$315,A3,Pronosticos!$A$4:$A$315,22)+SUMIFS(Pronosticos!$G$4:$G$315,Pronosticos!$D$4:$D$315,A3,Pronosticos!$A$4:$A$315,23)+SUMIFS(Pronosticos!$G$4:$G$315,Pronosticos!$D$4:$D$315,A3,Pronosticos!$A$4:$A$315,46)+SUMIFS(Pronosticos!$G$4:$G$315,Pronosticos!$D$4:$D$315,A3,Pronosticos!$A$4:$A$315,47)+SUMIFS(Pronosticos!$G$4:$G$315,Pronosticos!$D$4:$D$315,A3,Pronosticos!$A$4:$A$315,67)+SUMIFS(Pronosticos!$G$4:$G$315,Pronosticos!$D$4:$D$315,A3,Pronosticos!$A$4:$A$315,68)</f>
        <v/>
      </c>
      <c r="N30">
        <f>SUMIFS(Pronosticos!$G$4:$G$315,Pronosticos!$D$4:$D$315,A3,Pronosticos!$A$4:$A$315,73)+SUMIFS(Pronosticos!$G$4:$G$315,Pronosticos!$D$4:$D$315,A3,Pronosticos!$A$4:$A$315,74)+SUMIFS(Pronosticos!$G$4:$G$315,Pronosticos!$D$4:$D$315,A3,Pronosticos!$A$4:$A$315,75)+SUMIFS(Pronosticos!$G$4:$G$315,Pronosticos!$D$4:$D$315,A3,Pronosticos!$A$4:$A$315,76)+SUMIFS(Pronosticos!$G$4:$G$315,Pronosticos!$D$4:$D$315,A3,Pronosticos!$A$4:$A$315,77)+SUMIFS(Pronosticos!$G$4:$G$315,Pronosticos!$D$4:$D$315,A3,Pronosticos!$A$4:$A$315,78)+SUMIFS(Pronosticos!$G$4:$G$315,Pronosticos!$D$4:$D$315,A3,Pronosticos!$A$4:$A$315,79)+SUMIFS(Pronosticos!$G$4:$G$315,Pronosticos!$D$4:$D$315,A3,Pronosticos!$A$4:$A$315,80)+SUMIFS(Pronosticos!$G$4:$G$315,Pronosticos!$D$4:$D$315,A3,Pronosticos!$A$4:$A$315,81)+SUMIFS(Pronosticos!$G$4:$G$315,Pronosticos!$D$4:$D$315,A3,Pronosticos!$A$4:$A$315,82)+SUMIFS(Pronosticos!$G$4:$G$315,Pronosticos!$D$4:$D$315,A3,Pronosticos!$A$4:$A$315,83)+SUMIFS(Pronosticos!$G$4:$G$315,Pronosticos!$D$4:$D$315,A3,Pronosticos!$A$4:$A$315,84)+SUMIFS(Pronosticos!$G$4:$G$315,Pronosticos!$D$4:$D$315,A3,Pronosticos!$A$4:$A$315,85)+SUMIFS(Pronosticos!$G$4:$G$315,Pronosticos!$D$4:$D$315,A3,Pronosticos!$A$4:$A$315,86)+SUMIFS(Pronosticos!$G$4:$G$315,Pronosticos!$D$4:$D$315,A3,Pronosticos!$A$4:$A$315,87)+SUMIFS(Pronosticos!$G$4:$G$315,Pronosticos!$D$4:$D$315,A3,Pronosticos!$A$4:$A$315,88)</f>
        <v/>
      </c>
      <c r="O30">
        <f>SUMIFS(Pronosticos!$G$4:$G$315,Pronosticos!$D$4:$D$315,A3,Pronosticos!$A$4:$A$315,89)+SUMIFS(Pronosticos!$G$4:$G$315,Pronosticos!$D$4:$D$315,A3,Pronosticos!$A$4:$A$315,90)+SUMIFS(Pronosticos!$G$4:$G$315,Pronosticos!$D$4:$D$315,A3,Pronosticos!$A$4:$A$315,91)+SUMIFS(Pronosticos!$G$4:$G$315,Pronosticos!$D$4:$D$315,A3,Pronosticos!$A$4:$A$315,92)+SUMIFS(Pronosticos!$G$4:$G$315,Pronosticos!$D$4:$D$315,A3,Pronosticos!$A$4:$A$315,93)+SUMIFS(Pronosticos!$G$4:$G$315,Pronosticos!$D$4:$D$315,A3,Pronosticos!$A$4:$A$315,94)+SUMIFS(Pronosticos!$G$4:$G$315,Pronosticos!$D$4:$D$315,A3,Pronosticos!$A$4:$A$315,95)+SUMIFS(Pronosticos!$G$4:$G$315,Pronosticos!$D$4:$D$315,A3,Pronosticos!$A$4:$A$315,96)</f>
        <v/>
      </c>
      <c r="P30">
        <f>SUMIFS(Pronosticos!$G$4:$G$315,Pronosticos!$D$4:$D$315,A3,Pronosticos!$A$4:$A$315,97)+SUMIFS(Pronosticos!$G$4:$G$315,Pronosticos!$D$4:$D$315,A3,Pronosticos!$A$4:$A$315,98)+SUMIFS(Pronosticos!$G$4:$G$315,Pronosticos!$D$4:$D$315,A3,Pronosticos!$A$4:$A$315,99)+SUMIFS(Pronosticos!$G$4:$G$315,Pronosticos!$D$4:$D$315,A3,Pronosticos!$A$4:$A$315,100)</f>
        <v/>
      </c>
      <c r="Q30">
        <f>SUMIFS(Pronosticos!$G$4:$G$315,Pronosticos!$D$4:$D$315,A3,Pronosticos!$A$4:$A$315,101)+SUMIFS(Pronosticos!$G$4:$G$315,Pronosticos!$D$4:$D$315,A3,Pronosticos!$A$4:$A$315,102)</f>
        <v/>
      </c>
      <c r="R30">
        <f>SUMIFS(Pronosticos!$G$4:$G$315,Pronosticos!$D$4:$D$315,A3,Pronosticos!$A$4:$A$315,103)+SUMIFS(Pronosticos!$G$4:$G$315,Pronosticos!$D$4:$D$315,A3,Pronosticos!$A$4:$A$315,104)</f>
        <v/>
      </c>
    </row>
    <row r="31">
      <c r="A31">
        <f>A4</f>
        <v/>
      </c>
      <c r="B31">
        <f>SUMIFS(Pronosticos!$G$4:$G$315,Pronosticos!$D$4:$D$315,A4,Pronosticos!$A$4:$A$315,1)+SUMIFS(Pronosticos!$G$4:$G$315,Pronosticos!$D$4:$D$315,A4,Pronosticos!$A$4:$A$315,2)+SUMIFS(Pronosticos!$G$4:$G$315,Pronosticos!$D$4:$D$315,A4,Pronosticos!$A$4:$A$315,25)+SUMIFS(Pronosticos!$G$4:$G$315,Pronosticos!$D$4:$D$315,A4,Pronosticos!$A$4:$A$315,28)+SUMIFS(Pronosticos!$G$4:$G$315,Pronosticos!$D$4:$D$315,A4,Pronosticos!$A$4:$A$315,53)+SUMIFS(Pronosticos!$G$4:$G$315,Pronosticos!$D$4:$D$315,A4,Pronosticos!$A$4:$A$315,54)</f>
        <v/>
      </c>
      <c r="C31">
        <f>SUMIFS(Pronosticos!$G$4:$G$315,Pronosticos!$D$4:$D$315,A4,Pronosticos!$A$4:$A$315,3)+SUMIFS(Pronosticos!$G$4:$G$315,Pronosticos!$D$4:$D$315,A4,Pronosticos!$A$4:$A$315,5)+SUMIFS(Pronosticos!$G$4:$G$315,Pronosticos!$D$4:$D$315,A4,Pronosticos!$A$4:$A$315,26)+SUMIFS(Pronosticos!$G$4:$G$315,Pronosticos!$D$4:$D$315,A4,Pronosticos!$A$4:$A$315,27)+SUMIFS(Pronosticos!$G$4:$G$315,Pronosticos!$D$4:$D$315,A4,Pronosticos!$A$4:$A$315,49)+SUMIFS(Pronosticos!$G$4:$G$315,Pronosticos!$D$4:$D$315,A4,Pronosticos!$A$4:$A$315,50)</f>
        <v/>
      </c>
      <c r="D31">
        <f>SUMIFS(Pronosticos!$G$4:$G$315,Pronosticos!$D$4:$D$315,A4,Pronosticos!$A$4:$A$315,6)+SUMIFS(Pronosticos!$G$4:$G$315,Pronosticos!$D$4:$D$315,A4,Pronosticos!$A$4:$A$315,7)+SUMIFS(Pronosticos!$G$4:$G$315,Pronosticos!$D$4:$D$315,A4,Pronosticos!$A$4:$A$315,30)+SUMIFS(Pronosticos!$G$4:$G$315,Pronosticos!$D$4:$D$315,A4,Pronosticos!$A$4:$A$315,31)+SUMIFS(Pronosticos!$G$4:$G$315,Pronosticos!$D$4:$D$315,A4,Pronosticos!$A$4:$A$315,51)+SUMIFS(Pronosticos!$G$4:$G$315,Pronosticos!$D$4:$D$315,A4,Pronosticos!$A$4:$A$315,52)</f>
        <v/>
      </c>
      <c r="E31">
        <f>SUMIFS(Pronosticos!$G$4:$G$315,Pronosticos!$D$4:$D$315,A4,Pronosticos!$A$4:$A$315,4)+SUMIFS(Pronosticos!$G$4:$G$315,Pronosticos!$D$4:$D$315,A4,Pronosticos!$A$4:$A$315,8)+SUMIFS(Pronosticos!$G$4:$G$315,Pronosticos!$D$4:$D$315,A4,Pronosticos!$A$4:$A$315,29)+SUMIFS(Pronosticos!$G$4:$G$315,Pronosticos!$D$4:$D$315,A4,Pronosticos!$A$4:$A$315,32)+SUMIFS(Pronosticos!$G$4:$G$315,Pronosticos!$D$4:$D$315,A4,Pronosticos!$A$4:$A$315,59)+SUMIFS(Pronosticos!$G$4:$G$315,Pronosticos!$D$4:$D$315,A4,Pronosticos!$A$4:$A$315,60)</f>
        <v/>
      </c>
      <c r="F31">
        <f>SUMIFS(Pronosticos!$G$4:$G$315,Pronosticos!$D$4:$D$315,A4,Pronosticos!$A$4:$A$315,9)+SUMIFS(Pronosticos!$G$4:$G$315,Pronosticos!$D$4:$D$315,A4,Pronosticos!$A$4:$A$315,11)+SUMIFS(Pronosticos!$G$4:$G$315,Pronosticos!$D$4:$D$315,A4,Pronosticos!$A$4:$A$315,34)+SUMIFS(Pronosticos!$G$4:$G$315,Pronosticos!$D$4:$D$315,A4,Pronosticos!$A$4:$A$315,35)+SUMIFS(Pronosticos!$G$4:$G$315,Pronosticos!$D$4:$D$315,A4,Pronosticos!$A$4:$A$315,55)+SUMIFS(Pronosticos!$G$4:$G$315,Pronosticos!$D$4:$D$315,A4,Pronosticos!$A$4:$A$315,56)</f>
        <v/>
      </c>
      <c r="G31">
        <f>SUMIFS(Pronosticos!$G$4:$G$315,Pronosticos!$D$4:$D$315,A4,Pronosticos!$A$4:$A$315,10)+SUMIFS(Pronosticos!$G$4:$G$315,Pronosticos!$D$4:$D$315,A4,Pronosticos!$A$4:$A$315,12)+SUMIFS(Pronosticos!$G$4:$G$315,Pronosticos!$D$4:$D$315,A4,Pronosticos!$A$4:$A$315,33)+SUMIFS(Pronosticos!$G$4:$G$315,Pronosticos!$D$4:$D$315,A4,Pronosticos!$A$4:$A$315,36)+SUMIFS(Pronosticos!$G$4:$G$315,Pronosticos!$D$4:$D$315,A4,Pronosticos!$A$4:$A$315,57)+SUMIFS(Pronosticos!$G$4:$G$315,Pronosticos!$D$4:$D$315,A4,Pronosticos!$A$4:$A$315,58)</f>
        <v/>
      </c>
      <c r="H31">
        <f>SUMIFS(Pronosticos!$G$4:$G$315,Pronosticos!$D$4:$D$315,A4,Pronosticos!$A$4:$A$315,14)+SUMIFS(Pronosticos!$G$4:$G$315,Pronosticos!$D$4:$D$315,A4,Pronosticos!$A$4:$A$315,16)+SUMIFS(Pronosticos!$G$4:$G$315,Pronosticos!$D$4:$D$315,A4,Pronosticos!$A$4:$A$315,38)+SUMIFS(Pronosticos!$G$4:$G$315,Pronosticos!$D$4:$D$315,A4,Pronosticos!$A$4:$A$315,40)+SUMIFS(Pronosticos!$G$4:$G$315,Pronosticos!$D$4:$D$315,A4,Pronosticos!$A$4:$A$315,65)+SUMIFS(Pronosticos!$G$4:$G$315,Pronosticos!$D$4:$D$315,A4,Pronosticos!$A$4:$A$315,66)</f>
        <v/>
      </c>
      <c r="I31">
        <f>SUMIFS(Pronosticos!$G$4:$G$315,Pronosticos!$D$4:$D$315,A4,Pronosticos!$A$4:$A$315,13)+SUMIFS(Pronosticos!$G$4:$G$315,Pronosticos!$D$4:$D$315,A4,Pronosticos!$A$4:$A$315,15)+SUMIFS(Pronosticos!$G$4:$G$315,Pronosticos!$D$4:$D$315,A4,Pronosticos!$A$4:$A$315,37)+SUMIFS(Pronosticos!$G$4:$G$315,Pronosticos!$D$4:$D$315,A4,Pronosticos!$A$4:$A$315,39)+SUMIFS(Pronosticos!$G$4:$G$315,Pronosticos!$D$4:$D$315,A4,Pronosticos!$A$4:$A$315,63)+SUMIFS(Pronosticos!$G$4:$G$315,Pronosticos!$D$4:$D$315,A4,Pronosticos!$A$4:$A$315,64)</f>
        <v/>
      </c>
      <c r="J31">
        <f>SUMIFS(Pronosticos!$G$4:$G$315,Pronosticos!$D$4:$D$315,A4,Pronosticos!$A$4:$A$315,17)+SUMIFS(Pronosticos!$G$4:$G$315,Pronosticos!$D$4:$D$315,A4,Pronosticos!$A$4:$A$315,18)+SUMIFS(Pronosticos!$G$4:$G$315,Pronosticos!$D$4:$D$315,A4,Pronosticos!$A$4:$A$315,42)+SUMIFS(Pronosticos!$G$4:$G$315,Pronosticos!$D$4:$D$315,A4,Pronosticos!$A$4:$A$315,43)+SUMIFS(Pronosticos!$G$4:$G$315,Pronosticos!$D$4:$D$315,A4,Pronosticos!$A$4:$A$315,61)+SUMIFS(Pronosticos!$G$4:$G$315,Pronosticos!$D$4:$D$315,A4,Pronosticos!$A$4:$A$315,62)</f>
        <v/>
      </c>
      <c r="K31">
        <f>SUMIFS(Pronosticos!$G$4:$G$315,Pronosticos!$D$4:$D$315,A4,Pronosticos!$A$4:$A$315,19)+SUMIFS(Pronosticos!$G$4:$G$315,Pronosticos!$D$4:$D$315,A4,Pronosticos!$A$4:$A$315,20)+SUMIFS(Pronosticos!$G$4:$G$315,Pronosticos!$D$4:$D$315,A4,Pronosticos!$A$4:$A$315,41)+SUMIFS(Pronosticos!$G$4:$G$315,Pronosticos!$D$4:$D$315,A4,Pronosticos!$A$4:$A$315,44)+SUMIFS(Pronosticos!$G$4:$G$315,Pronosticos!$D$4:$D$315,A4,Pronosticos!$A$4:$A$315,71)+SUMIFS(Pronosticos!$G$4:$G$315,Pronosticos!$D$4:$D$315,A4,Pronosticos!$A$4:$A$315,72)</f>
        <v/>
      </c>
      <c r="L31">
        <f>SUMIFS(Pronosticos!$G$4:$G$315,Pronosticos!$D$4:$D$315,A4,Pronosticos!$A$4:$A$315,21)+SUMIFS(Pronosticos!$G$4:$G$315,Pronosticos!$D$4:$D$315,A4,Pronosticos!$A$4:$A$315,24)+SUMIFS(Pronosticos!$G$4:$G$315,Pronosticos!$D$4:$D$315,A4,Pronosticos!$A$4:$A$315,45)+SUMIFS(Pronosticos!$G$4:$G$315,Pronosticos!$D$4:$D$315,A4,Pronosticos!$A$4:$A$315,48)+SUMIFS(Pronosticos!$G$4:$G$315,Pronosticos!$D$4:$D$315,A4,Pronosticos!$A$4:$A$315,69)+SUMIFS(Pronosticos!$G$4:$G$315,Pronosticos!$D$4:$D$315,A4,Pronosticos!$A$4:$A$315,70)</f>
        <v/>
      </c>
      <c r="M31">
        <f>SUMIFS(Pronosticos!$G$4:$G$315,Pronosticos!$D$4:$D$315,A4,Pronosticos!$A$4:$A$315,22)+SUMIFS(Pronosticos!$G$4:$G$315,Pronosticos!$D$4:$D$315,A4,Pronosticos!$A$4:$A$315,23)+SUMIFS(Pronosticos!$G$4:$G$315,Pronosticos!$D$4:$D$315,A4,Pronosticos!$A$4:$A$315,46)+SUMIFS(Pronosticos!$G$4:$G$315,Pronosticos!$D$4:$D$315,A4,Pronosticos!$A$4:$A$315,47)+SUMIFS(Pronosticos!$G$4:$G$315,Pronosticos!$D$4:$D$315,A4,Pronosticos!$A$4:$A$315,67)+SUMIFS(Pronosticos!$G$4:$G$315,Pronosticos!$D$4:$D$315,A4,Pronosticos!$A$4:$A$315,68)</f>
        <v/>
      </c>
      <c r="N31">
        <f>SUMIFS(Pronosticos!$G$4:$G$315,Pronosticos!$D$4:$D$315,A4,Pronosticos!$A$4:$A$315,73)+SUMIFS(Pronosticos!$G$4:$G$315,Pronosticos!$D$4:$D$315,A4,Pronosticos!$A$4:$A$315,74)+SUMIFS(Pronosticos!$G$4:$G$315,Pronosticos!$D$4:$D$315,A4,Pronosticos!$A$4:$A$315,75)+SUMIFS(Pronosticos!$G$4:$G$315,Pronosticos!$D$4:$D$315,A4,Pronosticos!$A$4:$A$315,76)+SUMIFS(Pronosticos!$G$4:$G$315,Pronosticos!$D$4:$D$315,A4,Pronosticos!$A$4:$A$315,77)+SUMIFS(Pronosticos!$G$4:$G$315,Pronosticos!$D$4:$D$315,A4,Pronosticos!$A$4:$A$315,78)+SUMIFS(Pronosticos!$G$4:$G$315,Pronosticos!$D$4:$D$315,A4,Pronosticos!$A$4:$A$315,79)+SUMIFS(Pronosticos!$G$4:$G$315,Pronosticos!$D$4:$D$315,A4,Pronosticos!$A$4:$A$315,80)+SUMIFS(Pronosticos!$G$4:$G$315,Pronosticos!$D$4:$D$315,A4,Pronosticos!$A$4:$A$315,81)+SUMIFS(Pronosticos!$G$4:$G$315,Pronosticos!$D$4:$D$315,A4,Pronosticos!$A$4:$A$315,82)+SUMIFS(Pronosticos!$G$4:$G$315,Pronosticos!$D$4:$D$315,A4,Pronosticos!$A$4:$A$315,83)+SUMIFS(Pronosticos!$G$4:$G$315,Pronosticos!$D$4:$D$315,A4,Pronosticos!$A$4:$A$315,84)+SUMIFS(Pronosticos!$G$4:$G$315,Pronosticos!$D$4:$D$315,A4,Pronosticos!$A$4:$A$315,85)+SUMIFS(Pronosticos!$G$4:$G$315,Pronosticos!$D$4:$D$315,A4,Pronosticos!$A$4:$A$315,86)+SUMIFS(Pronosticos!$G$4:$G$315,Pronosticos!$D$4:$D$315,A4,Pronosticos!$A$4:$A$315,87)+SUMIFS(Pronosticos!$G$4:$G$315,Pronosticos!$D$4:$D$315,A4,Pronosticos!$A$4:$A$315,88)</f>
        <v/>
      </c>
      <c r="O31">
        <f>SUMIFS(Pronosticos!$G$4:$G$315,Pronosticos!$D$4:$D$315,A4,Pronosticos!$A$4:$A$315,89)+SUMIFS(Pronosticos!$G$4:$G$315,Pronosticos!$D$4:$D$315,A4,Pronosticos!$A$4:$A$315,90)+SUMIFS(Pronosticos!$G$4:$G$315,Pronosticos!$D$4:$D$315,A4,Pronosticos!$A$4:$A$315,91)+SUMIFS(Pronosticos!$G$4:$G$315,Pronosticos!$D$4:$D$315,A4,Pronosticos!$A$4:$A$315,92)+SUMIFS(Pronosticos!$G$4:$G$315,Pronosticos!$D$4:$D$315,A4,Pronosticos!$A$4:$A$315,93)+SUMIFS(Pronosticos!$G$4:$G$315,Pronosticos!$D$4:$D$315,A4,Pronosticos!$A$4:$A$315,94)+SUMIFS(Pronosticos!$G$4:$G$315,Pronosticos!$D$4:$D$315,A4,Pronosticos!$A$4:$A$315,95)+SUMIFS(Pronosticos!$G$4:$G$315,Pronosticos!$D$4:$D$315,A4,Pronosticos!$A$4:$A$315,96)</f>
        <v/>
      </c>
      <c r="P31">
        <f>SUMIFS(Pronosticos!$G$4:$G$315,Pronosticos!$D$4:$D$315,A4,Pronosticos!$A$4:$A$315,97)+SUMIFS(Pronosticos!$G$4:$G$315,Pronosticos!$D$4:$D$315,A4,Pronosticos!$A$4:$A$315,98)+SUMIFS(Pronosticos!$G$4:$G$315,Pronosticos!$D$4:$D$315,A4,Pronosticos!$A$4:$A$315,99)+SUMIFS(Pronosticos!$G$4:$G$315,Pronosticos!$D$4:$D$315,A4,Pronosticos!$A$4:$A$315,100)</f>
        <v/>
      </c>
      <c r="Q31">
        <f>SUMIFS(Pronosticos!$G$4:$G$315,Pronosticos!$D$4:$D$315,A4,Pronosticos!$A$4:$A$315,101)+SUMIFS(Pronosticos!$G$4:$G$315,Pronosticos!$D$4:$D$315,A4,Pronosticos!$A$4:$A$315,102)</f>
        <v/>
      </c>
      <c r="R31">
        <f>SUMIFS(Pronosticos!$G$4:$G$315,Pronosticos!$D$4:$D$315,A4,Pronosticos!$A$4:$A$315,103)+SUMIFS(Pronosticos!$G$4:$G$315,Pronosticos!$D$4:$D$315,A4,Pronosticos!$A$4:$A$315,104)</f>
        <v/>
      </c>
    </row>
    <row r="33" ht="28.8" customHeight="1">
      <c r="A33" s="14" t="inlineStr">
        <is>
          <t>Jornada</t>
        </is>
      </c>
      <c r="B33" s="14" t="inlineStr">
        <is>
          <t>Mejor jugador</t>
        </is>
      </c>
      <c r="C33" s="14" t="inlineStr">
        <is>
          <t>Puntos jornada</t>
        </is>
      </c>
    </row>
    <row r="34">
      <c r="A34" t="n">
        <v>1</v>
      </c>
      <c r="B34">
        <f>IFERROR(INDEX($A$2:$A$4,MATCH(C34,B29:B31,0)),"")</f>
        <v/>
      </c>
      <c r="C34">
        <f>MAX(B29:B31)</f>
        <v/>
      </c>
    </row>
    <row r="35">
      <c r="A35" t="n">
        <v>2</v>
      </c>
      <c r="B35">
        <f>IFERROR(INDEX($A$2:$A$4,MATCH(C35,C29:C31,0)),"")</f>
        <v/>
      </c>
      <c r="C35">
        <f>MAX(C29:C31)</f>
        <v/>
      </c>
    </row>
    <row r="36">
      <c r="A36" t="n">
        <v>3</v>
      </c>
      <c r="B36">
        <f>IFERROR(INDEX($A$2:$A$4,MATCH(C36,D29:D31,0)),"")</f>
        <v/>
      </c>
      <c r="C36">
        <f>MAX(D29:D31)</f>
        <v/>
      </c>
    </row>
    <row r="37">
      <c r="A37" t="n">
        <v>4</v>
      </c>
      <c r="B37">
        <f>IFERROR(INDEX($A$2:$A$4,MATCH(C37,E29:E31,0)),"")</f>
        <v/>
      </c>
      <c r="C37">
        <f>MAX(E29:E31)</f>
        <v/>
      </c>
    </row>
    <row r="38">
      <c r="A38" t="n">
        <v>5</v>
      </c>
      <c r="B38">
        <f>IFERROR(INDEX($A$2:$A$4,MATCH(C38,F29:F31,0)),"")</f>
        <v/>
      </c>
      <c r="C38">
        <f>MAX(F29:F31)</f>
        <v/>
      </c>
    </row>
    <row r="39">
      <c r="A39" t="n">
        <v>6</v>
      </c>
      <c r="B39">
        <f>IFERROR(INDEX($A$2:$A$4,MATCH(C39,G29:G31,0)),"")</f>
        <v/>
      </c>
      <c r="C39">
        <f>MAX(G29:G31)</f>
        <v/>
      </c>
    </row>
    <row r="40">
      <c r="A40" t="n">
        <v>7</v>
      </c>
      <c r="B40">
        <f>IFERROR(INDEX($A$2:$A$4,MATCH(C40,H29:H31,0)),"")</f>
        <v/>
      </c>
      <c r="C40">
        <f>MAX(H29:H31)</f>
        <v/>
      </c>
    </row>
    <row r="41">
      <c r="A41" t="n">
        <v>8</v>
      </c>
      <c r="B41">
        <f>IFERROR(INDEX($A$2:$A$4,MATCH(C41,I29:I31,0)),"")</f>
        <v/>
      </c>
      <c r="C41">
        <f>MAX(I29:I31)</f>
        <v/>
      </c>
    </row>
    <row r="42">
      <c r="A42" t="n">
        <v>9</v>
      </c>
      <c r="B42">
        <f>IFERROR(INDEX($A$2:$A$4,MATCH(C42,J29:J31,0)),"")</f>
        <v/>
      </c>
      <c r="C42">
        <f>MAX(J29:J31)</f>
        <v/>
      </c>
    </row>
    <row r="43">
      <c r="A43" t="n">
        <v>10</v>
      </c>
      <c r="B43">
        <f>IFERROR(INDEX($A$2:$A$4,MATCH(C43,K29:K31,0)),"")</f>
        <v/>
      </c>
      <c r="C43">
        <f>MAX(K29:K31)</f>
        <v/>
      </c>
    </row>
    <row r="44">
      <c r="A44" t="n">
        <v>11</v>
      </c>
      <c r="B44">
        <f>IFERROR(INDEX($A$2:$A$4,MATCH(C44,L29:L31,0)),"")</f>
        <v/>
      </c>
      <c r="C44">
        <f>MAX(L29:L31)</f>
        <v/>
      </c>
    </row>
    <row r="45">
      <c r="A45" t="n">
        <v>12</v>
      </c>
      <c r="B45">
        <f>IFERROR(INDEX($A$2:$A$4,MATCH(C45,M29:M31,0)),"")</f>
        <v/>
      </c>
      <c r="C45">
        <f>MAX(M29:M31)</f>
        <v/>
      </c>
    </row>
    <row r="47">
      <c r="A47" s="14" t="inlineStr">
        <is>
          <t>Jugador</t>
        </is>
      </c>
      <c r="B47" s="14" t="inlineStr">
        <is>
          <t>Puntos</t>
        </is>
      </c>
      <c r="C47" s="14" t="inlineStr">
        <is>
          <t>Exactos</t>
        </is>
      </c>
      <c r="D47" s="14" t="inlineStr">
        <is>
          <t>Parciales</t>
        </is>
      </c>
      <c r="E47" s="14" t="inlineStr">
        <is>
          <t>Fallos</t>
        </is>
      </c>
    </row>
    <row r="48">
      <c r="A48">
        <f>$A$7</f>
        <v/>
      </c>
      <c r="B48">
        <f>$B$7</f>
        <v/>
      </c>
      <c r="C48">
        <f>$C$7</f>
        <v/>
      </c>
      <c r="D48">
        <f>$D$7</f>
        <v/>
      </c>
      <c r="E48">
        <f>$E$7</f>
        <v/>
      </c>
    </row>
    <row r="49">
      <c r="A49">
        <f>$A$8</f>
        <v/>
      </c>
      <c r="B49">
        <f>$B$8</f>
        <v/>
      </c>
      <c r="C49">
        <f>$C$8</f>
        <v/>
      </c>
      <c r="D49">
        <f>$D$8</f>
        <v/>
      </c>
      <c r="E49">
        <f>$E$8</f>
        <v/>
      </c>
    </row>
    <row r="50">
      <c r="A50">
        <f>$A$9</f>
        <v/>
      </c>
      <c r="B50">
        <f>$B$9</f>
        <v/>
      </c>
      <c r="C50">
        <f>$C$9</f>
        <v/>
      </c>
      <c r="D50">
        <f>$D$9</f>
        <v/>
      </c>
      <c r="E50">
        <f>$E$9</f>
        <v/>
      </c>
    </row>
    <row r="52">
      <c r="A52" t="inlineStr">
        <is>
          <t>Partidos disputados</t>
        </is>
      </c>
      <c r="B52" s="21">
        <f>$A$7</f>
        <v/>
      </c>
      <c r="C52" s="21">
        <f>$A$8</f>
        <v/>
      </c>
      <c r="D52" s="21">
        <f>$A$9</f>
        <v/>
      </c>
    </row>
    <row r="53">
      <c r="A53" t="n">
        <v>1</v>
      </c>
      <c r="B53">
        <f>SUMIFS(Pronosticos!$G$4:$G$315,Pronosticos!$D$4:$D$315,$A$7,Pronosticos!$A$4:$A$315,"&lt;="&amp;$A53)</f>
        <v/>
      </c>
      <c r="C53">
        <f>SUMIFS(Pronosticos!$G$4:$G$315,Pronosticos!$D$4:$D$315,$A$8,Pronosticos!$A$4:$A$315,"&lt;="&amp;$A53)</f>
        <v/>
      </c>
      <c r="D53">
        <f>SUMIFS(Pronosticos!$G$4:$G$315,Pronosticos!$D$4:$D$315,$A$9,Pronosticos!$A$4:$A$315,"&lt;="&amp;$A53)</f>
        <v/>
      </c>
    </row>
    <row r="54">
      <c r="A54" t="n">
        <v>2</v>
      </c>
      <c r="B54">
        <f>SUMIFS(Pronosticos!$G$4:$G$315,Pronosticos!$D$4:$D$315,$A$7,Pronosticos!$A$4:$A$315,"&lt;="&amp;$A54)</f>
        <v/>
      </c>
      <c r="C54">
        <f>SUMIFS(Pronosticos!$G$4:$G$315,Pronosticos!$D$4:$D$315,$A$8,Pronosticos!$A$4:$A$315,"&lt;="&amp;$A54)</f>
        <v/>
      </c>
      <c r="D54">
        <f>SUMIFS(Pronosticos!$G$4:$G$315,Pronosticos!$D$4:$D$315,$A$9,Pronosticos!$A$4:$A$315,"&lt;="&amp;$A54)</f>
        <v/>
      </c>
    </row>
    <row r="55">
      <c r="A55" t="n">
        <v>3</v>
      </c>
      <c r="B55">
        <f>SUMIFS(Pronosticos!$G$4:$G$315,Pronosticos!$D$4:$D$315,$A$7,Pronosticos!$A$4:$A$315,"&lt;="&amp;$A55)</f>
        <v/>
      </c>
      <c r="C55">
        <f>SUMIFS(Pronosticos!$G$4:$G$315,Pronosticos!$D$4:$D$315,$A$8,Pronosticos!$A$4:$A$315,"&lt;="&amp;$A55)</f>
        <v/>
      </c>
      <c r="D55">
        <f>SUMIFS(Pronosticos!$G$4:$G$315,Pronosticos!$D$4:$D$315,$A$9,Pronosticos!$A$4:$A$315,"&lt;="&amp;$A55)</f>
        <v/>
      </c>
    </row>
    <row r="56">
      <c r="A56" t="n">
        <v>4</v>
      </c>
      <c r="B56">
        <f>SUMIFS(Pronosticos!$G$4:$G$315,Pronosticos!$D$4:$D$315,$A$7,Pronosticos!$A$4:$A$315,"&lt;="&amp;$A56)</f>
        <v/>
      </c>
      <c r="C56">
        <f>SUMIFS(Pronosticos!$G$4:$G$315,Pronosticos!$D$4:$D$315,$A$8,Pronosticos!$A$4:$A$315,"&lt;="&amp;$A56)</f>
        <v/>
      </c>
      <c r="D56">
        <f>SUMIFS(Pronosticos!$G$4:$G$315,Pronosticos!$D$4:$D$315,$A$9,Pronosticos!$A$4:$A$315,"&lt;="&amp;$A56)</f>
        <v/>
      </c>
    </row>
    <row r="57">
      <c r="A57" t="n">
        <v>5</v>
      </c>
      <c r="B57">
        <f>SUMIFS(Pronosticos!$G$4:$G$315,Pronosticos!$D$4:$D$315,$A$7,Pronosticos!$A$4:$A$315,"&lt;="&amp;$A57)</f>
        <v/>
      </c>
      <c r="C57">
        <f>SUMIFS(Pronosticos!$G$4:$G$315,Pronosticos!$D$4:$D$315,$A$8,Pronosticos!$A$4:$A$315,"&lt;="&amp;$A57)</f>
        <v/>
      </c>
      <c r="D57">
        <f>SUMIFS(Pronosticos!$G$4:$G$315,Pronosticos!$D$4:$D$315,$A$9,Pronosticos!$A$4:$A$315,"&lt;="&amp;$A57)</f>
        <v/>
      </c>
    </row>
    <row r="58">
      <c r="A58" t="n">
        <v>6</v>
      </c>
      <c r="B58">
        <f>SUMIFS(Pronosticos!$G$4:$G$315,Pronosticos!$D$4:$D$315,$A$7,Pronosticos!$A$4:$A$315,"&lt;="&amp;$A58)</f>
        <v/>
      </c>
      <c r="C58">
        <f>SUMIFS(Pronosticos!$G$4:$G$315,Pronosticos!$D$4:$D$315,$A$8,Pronosticos!$A$4:$A$315,"&lt;="&amp;$A58)</f>
        <v/>
      </c>
      <c r="D58">
        <f>SUMIFS(Pronosticos!$G$4:$G$315,Pronosticos!$D$4:$D$315,$A$9,Pronosticos!$A$4:$A$315,"&lt;="&amp;$A58)</f>
        <v/>
      </c>
    </row>
    <row r="59">
      <c r="A59" t="n">
        <v>7</v>
      </c>
      <c r="B59">
        <f>SUMIFS(Pronosticos!$G$4:$G$315,Pronosticos!$D$4:$D$315,$A$7,Pronosticos!$A$4:$A$315,"&lt;="&amp;$A59)</f>
        <v/>
      </c>
      <c r="C59">
        <f>SUMIFS(Pronosticos!$G$4:$G$315,Pronosticos!$D$4:$D$315,$A$8,Pronosticos!$A$4:$A$315,"&lt;="&amp;$A59)</f>
        <v/>
      </c>
      <c r="D59">
        <f>SUMIFS(Pronosticos!$G$4:$G$315,Pronosticos!$D$4:$D$315,$A$9,Pronosticos!$A$4:$A$315,"&lt;="&amp;$A59)</f>
        <v/>
      </c>
    </row>
    <row r="60">
      <c r="A60" t="n">
        <v>8</v>
      </c>
      <c r="B60">
        <f>SUMIFS(Pronosticos!$G$4:$G$315,Pronosticos!$D$4:$D$315,$A$7,Pronosticos!$A$4:$A$315,"&lt;="&amp;$A60)</f>
        <v/>
      </c>
      <c r="C60">
        <f>SUMIFS(Pronosticos!$G$4:$G$315,Pronosticos!$D$4:$D$315,$A$8,Pronosticos!$A$4:$A$315,"&lt;="&amp;$A60)</f>
        <v/>
      </c>
      <c r="D60">
        <f>SUMIFS(Pronosticos!$G$4:$G$315,Pronosticos!$D$4:$D$315,$A$9,Pronosticos!$A$4:$A$315,"&lt;="&amp;$A60)</f>
        <v/>
      </c>
    </row>
    <row r="61">
      <c r="A61" t="n">
        <v>9</v>
      </c>
      <c r="B61">
        <f>SUMIFS(Pronosticos!$G$4:$G$315,Pronosticos!$D$4:$D$315,$A$7,Pronosticos!$A$4:$A$315,"&lt;="&amp;$A61)</f>
        <v/>
      </c>
      <c r="C61">
        <f>SUMIFS(Pronosticos!$G$4:$G$315,Pronosticos!$D$4:$D$315,$A$8,Pronosticos!$A$4:$A$315,"&lt;="&amp;$A61)</f>
        <v/>
      </c>
      <c r="D61">
        <f>SUMIFS(Pronosticos!$G$4:$G$315,Pronosticos!$D$4:$D$315,$A$9,Pronosticos!$A$4:$A$315,"&lt;="&amp;$A61)</f>
        <v/>
      </c>
    </row>
    <row r="62">
      <c r="A62" t="n">
        <v>10</v>
      </c>
      <c r="B62">
        <f>SUMIFS(Pronosticos!$G$4:$G$315,Pronosticos!$D$4:$D$315,$A$7,Pronosticos!$A$4:$A$315,"&lt;="&amp;$A62)</f>
        <v/>
      </c>
      <c r="C62">
        <f>SUMIFS(Pronosticos!$G$4:$G$315,Pronosticos!$D$4:$D$315,$A$8,Pronosticos!$A$4:$A$315,"&lt;="&amp;$A62)</f>
        <v/>
      </c>
      <c r="D62">
        <f>SUMIFS(Pronosticos!$G$4:$G$315,Pronosticos!$D$4:$D$315,$A$9,Pronosticos!$A$4:$A$315,"&lt;="&amp;$A62)</f>
        <v/>
      </c>
    </row>
    <row r="63">
      <c r="A63" t="n">
        <v>11</v>
      </c>
      <c r="B63">
        <f>SUMIFS(Pronosticos!$G$4:$G$315,Pronosticos!$D$4:$D$315,$A$7,Pronosticos!$A$4:$A$315,"&lt;="&amp;$A63)</f>
        <v/>
      </c>
      <c r="C63">
        <f>SUMIFS(Pronosticos!$G$4:$G$315,Pronosticos!$D$4:$D$315,$A$8,Pronosticos!$A$4:$A$315,"&lt;="&amp;$A63)</f>
        <v/>
      </c>
      <c r="D63">
        <f>SUMIFS(Pronosticos!$G$4:$G$315,Pronosticos!$D$4:$D$315,$A$9,Pronosticos!$A$4:$A$315,"&lt;="&amp;$A63)</f>
        <v/>
      </c>
    </row>
    <row r="64">
      <c r="A64" t="n">
        <v>12</v>
      </c>
      <c r="B64">
        <f>SUMIFS(Pronosticos!$G$4:$G$315,Pronosticos!$D$4:$D$315,$A$7,Pronosticos!$A$4:$A$315,"&lt;="&amp;$A64)</f>
        <v/>
      </c>
      <c r="C64">
        <f>SUMIFS(Pronosticos!$G$4:$G$315,Pronosticos!$D$4:$D$315,$A$8,Pronosticos!$A$4:$A$315,"&lt;="&amp;$A64)</f>
        <v/>
      </c>
      <c r="D64">
        <f>SUMIFS(Pronosticos!$G$4:$G$315,Pronosticos!$D$4:$D$315,$A$9,Pronosticos!$A$4:$A$315,"&lt;="&amp;$A64)</f>
        <v/>
      </c>
    </row>
    <row r="65">
      <c r="A65" t="n">
        <v>13</v>
      </c>
      <c r="B65">
        <f>SUMIFS(Pronosticos!$G$4:$G$315,Pronosticos!$D$4:$D$315,$A$7,Pronosticos!$A$4:$A$315,"&lt;="&amp;$A65)</f>
        <v/>
      </c>
      <c r="C65">
        <f>SUMIFS(Pronosticos!$G$4:$G$315,Pronosticos!$D$4:$D$315,$A$8,Pronosticos!$A$4:$A$315,"&lt;="&amp;$A65)</f>
        <v/>
      </c>
      <c r="D65">
        <f>SUMIFS(Pronosticos!$G$4:$G$315,Pronosticos!$D$4:$D$315,$A$9,Pronosticos!$A$4:$A$315,"&lt;="&amp;$A65)</f>
        <v/>
      </c>
    </row>
    <row r="66">
      <c r="A66" t="n">
        <v>14</v>
      </c>
      <c r="B66">
        <f>SUMIFS(Pronosticos!$G$4:$G$315,Pronosticos!$D$4:$D$315,$A$7,Pronosticos!$A$4:$A$315,"&lt;="&amp;$A66)</f>
        <v/>
      </c>
      <c r="C66">
        <f>SUMIFS(Pronosticos!$G$4:$G$315,Pronosticos!$D$4:$D$315,$A$8,Pronosticos!$A$4:$A$315,"&lt;="&amp;$A66)</f>
        <v/>
      </c>
      <c r="D66">
        <f>SUMIFS(Pronosticos!$G$4:$G$315,Pronosticos!$D$4:$D$315,$A$9,Pronosticos!$A$4:$A$315,"&lt;="&amp;$A66)</f>
        <v/>
      </c>
    </row>
    <row r="67">
      <c r="A67" t="n">
        <v>15</v>
      </c>
      <c r="B67">
        <f>SUMIFS(Pronosticos!$G$4:$G$315,Pronosticos!$D$4:$D$315,$A$7,Pronosticos!$A$4:$A$315,"&lt;="&amp;$A67)</f>
        <v/>
      </c>
      <c r="C67">
        <f>SUMIFS(Pronosticos!$G$4:$G$315,Pronosticos!$D$4:$D$315,$A$8,Pronosticos!$A$4:$A$315,"&lt;="&amp;$A67)</f>
        <v/>
      </c>
      <c r="D67">
        <f>SUMIFS(Pronosticos!$G$4:$G$315,Pronosticos!$D$4:$D$315,$A$9,Pronosticos!$A$4:$A$315,"&lt;="&amp;$A67)</f>
        <v/>
      </c>
    </row>
    <row r="69">
      <c r="U69">
        <f>IF(1&lt;=COUNTIF(Partidos!$H$4:$H$107,"Finalizado"),INDEX(Partidos!$D$4:$D$107,COUNTIF(Partidos!$H$4:$H$107,"Finalizado")-0),"")</f>
        <v/>
      </c>
      <c r="V69">
        <f>IF(1&lt;=COUNTIF(Partidos!$H$4:$H$107,"Finalizado"),INDEX(Partidos!$E$4:$E$107,COUNTIF(Partidos!$H$4:$H$107,"Finalizado")-0),"")</f>
        <v/>
      </c>
      <c r="W69">
        <f>IF(1&lt;=COUNTIF(Partidos!$H$4:$H$107,"Finalizado"),INDEX(Partidos!$F$4:$F$107,COUNTIF(Partidos!$H$4:$H$107,"Finalizado")-0)&amp;"-"&amp;INDEX(Partidos!$G$4:$G$107,COUNTIF(Partidos!$H$4:$H$107,"Finalizado")-0),"")</f>
        <v/>
      </c>
      <c r="X69">
        <f>IF(1&lt;=COUNTIF(Partidos!$H$4:$H$107,"Finalizado"),INDEX(Partidos!$B$4:$B$107,COUNTIF(Partidos!$H$4:$H$107,"Finalizado")-0),"")</f>
        <v/>
      </c>
    </row>
    <row r="70">
      <c r="U70">
        <f>IF(2&lt;=COUNTIF(Partidos!$H$4:$H$107,"Finalizado"),INDEX(Partidos!$D$4:$D$107,COUNTIF(Partidos!$H$4:$H$107,"Finalizado")-1),"")</f>
        <v/>
      </c>
      <c r="V70">
        <f>IF(2&lt;=COUNTIF(Partidos!$H$4:$H$107,"Finalizado"),INDEX(Partidos!$E$4:$E$107,COUNTIF(Partidos!$H$4:$H$107,"Finalizado")-1),"")</f>
        <v/>
      </c>
      <c r="W70">
        <f>IF(2&lt;=COUNTIF(Partidos!$H$4:$H$107,"Finalizado"),INDEX(Partidos!$F$4:$F$107,COUNTIF(Partidos!$H$4:$H$107,"Finalizado")-1)&amp;"-"&amp;INDEX(Partidos!$G$4:$G$107,COUNTIF(Partidos!$H$4:$H$107,"Finalizado")-1),"")</f>
        <v/>
      </c>
      <c r="X70">
        <f>IF(2&lt;=COUNTIF(Partidos!$H$4:$H$107,"Finalizado"),INDEX(Partidos!$B$4:$B$107,COUNTIF(Partidos!$H$4:$H$107,"Finalizado")-1),"")</f>
        <v/>
      </c>
    </row>
    <row r="71">
      <c r="U71">
        <f>IF(3&lt;=COUNTIF(Partidos!$H$4:$H$107,"Finalizado"),INDEX(Partidos!$D$4:$D$107,COUNTIF(Partidos!$H$4:$H$107,"Finalizado")-2),"")</f>
        <v/>
      </c>
      <c r="V71">
        <f>IF(3&lt;=COUNTIF(Partidos!$H$4:$H$107,"Finalizado"),INDEX(Partidos!$E$4:$E$107,COUNTIF(Partidos!$H$4:$H$107,"Finalizado")-2),"")</f>
        <v/>
      </c>
      <c r="W71">
        <f>IF(3&lt;=COUNTIF(Partidos!$H$4:$H$107,"Finalizado"),INDEX(Partidos!$F$4:$F$107,COUNTIF(Partidos!$H$4:$H$107,"Finalizado")-2)&amp;"-"&amp;INDEX(Partidos!$G$4:$G$107,COUNTIF(Partidos!$H$4:$H$107,"Finalizado")-2),"")</f>
        <v/>
      </c>
      <c r="X71">
        <f>IF(3&lt;=COUNTIF(Partidos!$H$4:$H$107,"Finalizado"),INDEX(Partidos!$B$4:$B$107,COUNTIF(Partidos!$H$4:$H$107,"Finalizado")-2),"")</f>
        <v/>
      </c>
    </row>
    <row r="72">
      <c r="U72">
        <f>IF(4&lt;=COUNTIF(Partidos!$H$4:$H$107,"Finalizado"),INDEX(Partidos!$D$4:$D$107,COUNTIF(Partidos!$H$4:$H$107,"Finalizado")-3),"")</f>
        <v/>
      </c>
      <c r="V72">
        <f>IF(4&lt;=COUNTIF(Partidos!$H$4:$H$107,"Finalizado"),INDEX(Partidos!$E$4:$E$107,COUNTIF(Partidos!$H$4:$H$107,"Finalizado")-3),"")</f>
        <v/>
      </c>
      <c r="W72">
        <f>IF(4&lt;=COUNTIF(Partidos!$H$4:$H$107,"Finalizado"),INDEX(Partidos!$F$4:$F$107,COUNTIF(Partidos!$H$4:$H$107,"Finalizado")-3)&amp;"-"&amp;INDEX(Partidos!$G$4:$G$107,COUNTIF(Partidos!$H$4:$H$107,"Finalizado")-3),"")</f>
        <v/>
      </c>
      <c r="X72">
        <f>IF(4&lt;=COUNTIF(Partidos!$H$4:$H$107,"Finalizado"),INDEX(Partidos!$B$4:$B$107,COUNTIF(Partidos!$H$4:$H$107,"Finalizado")-3),"")</f>
        <v/>
      </c>
    </row>
    <row r="73">
      <c r="U73">
        <f>IF(5&lt;=COUNTIF(Partidos!$H$4:$H$107,"Finalizado"),INDEX(Partidos!$D$4:$D$107,COUNTIF(Partidos!$H$4:$H$107,"Finalizado")-4),"")</f>
        <v/>
      </c>
      <c r="V73">
        <f>IF(5&lt;=COUNTIF(Partidos!$H$4:$H$107,"Finalizado"),INDEX(Partidos!$E$4:$E$107,COUNTIF(Partidos!$H$4:$H$107,"Finalizado")-4),"")</f>
        <v/>
      </c>
      <c r="W73">
        <f>IF(5&lt;=COUNTIF(Partidos!$H$4:$H$107,"Finalizado"),INDEX(Partidos!$F$4:$F$107,COUNTIF(Partidos!$H$4:$H$107,"Finalizado")-4)&amp;"-"&amp;INDEX(Partidos!$G$4:$G$107,COUNTIF(Partidos!$H$4:$H$107,"Finalizado")-4),"")</f>
        <v/>
      </c>
      <c r="X73">
        <f>IF(5&lt;=COUNTIF(Partidos!$H$4:$H$107,"Finalizado"),INDEX(Partidos!$B$4:$B$107,COUNTIF(Partidos!$H$4:$H$107,"Finalizado")-4),"")</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4.4"/>
  <sheetData>
    <row r="1">
      <c r="A1" t="inlineStr">
        <is>
          <t>Local</t>
        </is>
      </c>
    </row>
    <row r="2">
      <c r="A2" t="inlineStr">
        <is>
          <t>Visitante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2026-06-11T19:58:41Z</dcterms:created>
  <dcterms:modified xsi:type="dcterms:W3CDTF">2026-06-18T19:15:17Z</dcterms:modified>
  <cp:lastModifiedBy>Alvaro Perez</cp:lastModifiedBy>
</cp:coreProperties>
</file>

<file path=docProps/custom.xml><?xml version="1.0" encoding="utf-8"?>
<Properties xmlns:vt="http://schemas.openxmlformats.org/officeDocument/2006/docPropsVTypes" xmlns="http://schemas.openxmlformats.org/officeDocument/2006/custom-properties">
  <property name="MSIP_Label_83303d7c-e5a3-4cc8-90eb-69bfd7570ac4_Enabled" fmtid="{D5CDD505-2E9C-101B-9397-08002B2CF9AE}" pid="2">
    <vt:lpwstr>true</vt:lpwstr>
  </property>
  <property name="MSIP_Label_83303d7c-e5a3-4cc8-90eb-69bfd7570ac4_SetDate" fmtid="{D5CDD505-2E9C-101B-9397-08002B2CF9AE}" pid="3">
    <vt:lpwstr>2026-06-12T16:33:20Z</vt:lpwstr>
  </property>
  <property name="MSIP_Label_83303d7c-e5a3-4cc8-90eb-69bfd7570ac4_Method" fmtid="{D5CDD505-2E9C-101B-9397-08002B2CF9AE}" pid="4">
    <vt:lpwstr>Standard</vt:lpwstr>
  </property>
  <property name="MSIP_Label_83303d7c-e5a3-4cc8-90eb-69bfd7570ac4_Name" fmtid="{D5CDD505-2E9C-101B-9397-08002B2CF9AE}" pid="5">
    <vt:lpwstr>Client Confidential Information-SLV1</vt:lpwstr>
  </property>
  <property name="MSIP_Label_83303d7c-e5a3-4cc8-90eb-69bfd7570ac4_SiteId" fmtid="{D5CDD505-2E9C-101B-9397-08002B2CF9AE}" pid="6">
    <vt:lpwstr>cc8936bc-9382-4fff-87cb-6f55999549e7</vt:lpwstr>
  </property>
  <property name="MSIP_Label_83303d7c-e5a3-4cc8-90eb-69bfd7570ac4_ActionId" fmtid="{D5CDD505-2E9C-101B-9397-08002B2CF9AE}" pid="7">
    <vt:lpwstr>2674534e-35a0-453a-9d8b-02fe8a6f9096</vt:lpwstr>
  </property>
  <property name="MSIP_Label_83303d7c-e5a3-4cc8-90eb-69bfd7570ac4_ContentBits" fmtid="{D5CDD505-2E9C-101B-9397-08002B2CF9AE}" pid="8">
    <vt:lpwstr>0</vt:lpwstr>
  </property>
  <property name="MSIP_Label_83303d7c-e5a3-4cc8-90eb-69bfd7570ac4_Tag" fmtid="{D5CDD505-2E9C-101B-9397-08002B2CF9AE}" pid="9">
    <vt:lpwstr>10, 3, 0, 1</vt:lpwstr>
  </property>
</Properties>
</file>