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Documents\"/>
    </mc:Choice>
  </mc:AlternateContent>
  <bookViews>
    <workbookView xWindow="0" yWindow="0" windowWidth="20490" windowHeight="7650"/>
  </bookViews>
  <sheets>
    <sheet name="Planilh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2" i="1"/>
  <c r="H13" i="1"/>
  <c r="H14" i="1"/>
  <c r="H15" i="1"/>
  <c r="H16" i="1"/>
  <c r="H12" i="1"/>
  <c r="C24" i="1"/>
  <c r="F19" i="1"/>
  <c r="E19" i="1"/>
  <c r="C20" i="1"/>
  <c r="BA17" i="1"/>
  <c r="AU17" i="1"/>
  <c r="AO17" i="1"/>
  <c r="AI17" i="1"/>
  <c r="AC17" i="1"/>
  <c r="K17" i="1"/>
  <c r="AX16" i="1"/>
  <c r="AR16" i="1"/>
  <c r="AL16" i="1"/>
  <c r="AF16" i="1"/>
  <c r="Z16" i="1"/>
  <c r="K16" i="1"/>
  <c r="BA15" i="1"/>
  <c r="AU15" i="1"/>
  <c r="AO15" i="1"/>
  <c r="AI15" i="1"/>
  <c r="AC15" i="1"/>
  <c r="K15" i="1"/>
  <c r="AX14" i="1"/>
  <c r="AR14" i="1"/>
  <c r="AL14" i="1"/>
  <c r="AF14" i="1"/>
  <c r="Z14" i="1"/>
  <c r="K14" i="1"/>
  <c r="BA13" i="1"/>
  <c r="AU13" i="1"/>
  <c r="AO13" i="1"/>
  <c r="AI13" i="1"/>
  <c r="AC13" i="1"/>
  <c r="K13" i="1"/>
  <c r="AX12" i="1"/>
  <c r="AR12" i="1"/>
  <c r="AL12" i="1"/>
  <c r="AF12" i="1"/>
  <c r="Z12" i="1"/>
  <c r="K12" i="1"/>
  <c r="BA11" i="1"/>
  <c r="AU11" i="1"/>
  <c r="AO11" i="1"/>
  <c r="AI11" i="1"/>
  <c r="AC11" i="1"/>
  <c r="P11" i="1"/>
  <c r="BA10" i="1"/>
  <c r="AX10" i="1"/>
  <c r="AR10" i="1"/>
  <c r="AO10" i="1"/>
  <c r="AL10" i="1"/>
  <c r="AF10" i="1"/>
  <c r="AC10" i="1"/>
  <c r="Z10" i="1"/>
  <c r="P10" i="1"/>
  <c r="K10" i="1"/>
  <c r="BB9" i="1"/>
  <c r="BA9" i="1"/>
  <c r="AY9" i="1"/>
  <c r="AX9" i="1"/>
  <c r="AV9" i="1"/>
  <c r="AU9" i="1"/>
  <c r="AS9" i="1"/>
  <c r="AR9" i="1"/>
  <c r="AP9" i="1"/>
  <c r="AO9" i="1"/>
  <c r="AM9" i="1"/>
  <c r="AL9" i="1"/>
  <c r="AJ9" i="1"/>
  <c r="AI9" i="1"/>
  <c r="AG9" i="1"/>
  <c r="AF9" i="1"/>
  <c r="AD9" i="1"/>
  <c r="AC9" i="1"/>
  <c r="AA9" i="1"/>
  <c r="AR17" i="1" s="1"/>
  <c r="Z9" i="1"/>
  <c r="P9" i="1"/>
  <c r="BA8" i="1"/>
  <c r="AX8" i="1"/>
  <c r="AU8" i="1"/>
  <c r="AR8" i="1"/>
  <c r="AO8" i="1"/>
  <c r="AL8" i="1"/>
  <c r="AI8" i="1"/>
  <c r="AF8" i="1"/>
  <c r="AC8" i="1"/>
  <c r="Z8" i="1"/>
  <c r="P8" i="1"/>
  <c r="K8" i="1"/>
  <c r="BA7" i="1"/>
  <c r="AX7" i="1"/>
  <c r="AU7" i="1"/>
  <c r="AR7" i="1"/>
  <c r="AO7" i="1"/>
  <c r="AL7" i="1"/>
  <c r="AI7" i="1"/>
  <c r="AF7" i="1"/>
  <c r="AC7" i="1"/>
  <c r="Z7" i="1"/>
  <c r="P7" i="1"/>
  <c r="K7" i="1"/>
  <c r="BA6" i="1"/>
  <c r="AX6" i="1"/>
  <c r="AU6" i="1"/>
  <c r="AR6" i="1"/>
  <c r="AO6" i="1"/>
  <c r="AL6" i="1"/>
  <c r="AI6" i="1"/>
  <c r="AF6" i="1"/>
  <c r="AC6" i="1"/>
  <c r="Z6" i="1"/>
  <c r="P6" i="1"/>
  <c r="K6" i="1"/>
  <c r="BA5" i="1"/>
  <c r="AX5" i="1"/>
  <c r="AU5" i="1"/>
  <c r="AR5" i="1"/>
  <c r="AO5" i="1"/>
  <c r="AL5" i="1"/>
  <c r="AI5" i="1"/>
  <c r="AF5" i="1"/>
  <c r="AC5" i="1"/>
  <c r="Z5" i="1"/>
  <c r="P5" i="1"/>
  <c r="K5" i="1"/>
  <c r="BA4" i="1"/>
  <c r="AX4" i="1"/>
  <c r="AU4" i="1"/>
  <c r="AR4" i="1"/>
  <c r="AO4" i="1"/>
  <c r="AL4" i="1"/>
  <c r="AI4" i="1"/>
  <c r="AF4" i="1"/>
  <c r="AC4" i="1"/>
  <c r="Z4" i="1"/>
  <c r="P4" i="1"/>
  <c r="K4" i="1"/>
  <c r="BA3" i="1"/>
  <c r="AX3" i="1"/>
  <c r="AU3" i="1"/>
  <c r="AR3" i="1"/>
  <c r="AO3" i="1"/>
  <c r="AL3" i="1"/>
  <c r="AI3" i="1"/>
  <c r="AF3" i="1"/>
  <c r="AC3" i="1"/>
  <c r="Z3" i="1"/>
  <c r="P3" i="1"/>
  <c r="C21" i="1" s="1"/>
  <c r="K3" i="1"/>
  <c r="AR20" i="1" l="1"/>
  <c r="AF11" i="1"/>
  <c r="AR11" i="1"/>
  <c r="AI12" i="1"/>
  <c r="AU12" i="1"/>
  <c r="Z13" i="1"/>
  <c r="AL13" i="1"/>
  <c r="AX13" i="1"/>
  <c r="AC14" i="1"/>
  <c r="AO14" i="1"/>
  <c r="BA14" i="1"/>
  <c r="AF15" i="1"/>
  <c r="AR15" i="1"/>
  <c r="AI16" i="1"/>
  <c r="AU16" i="1"/>
  <c r="Z17" i="1"/>
  <c r="AL17" i="1"/>
  <c r="AX17" i="1"/>
  <c r="AC21" i="1"/>
  <c r="AU22" i="1"/>
  <c r="AR21" i="1"/>
  <c r="AI10" i="1"/>
  <c r="AI21" i="1" s="1"/>
  <c r="AU10" i="1"/>
  <c r="AU20" i="1" s="1"/>
  <c r="Z11" i="1"/>
  <c r="Z22" i="1" s="1"/>
  <c r="AL11" i="1"/>
  <c r="AL22" i="1" s="1"/>
  <c r="AX11" i="1"/>
  <c r="AX22" i="1" s="1"/>
  <c r="AC12" i="1"/>
  <c r="AC22" i="1" s="1"/>
  <c r="AO12" i="1"/>
  <c r="AO21" i="1" s="1"/>
  <c r="BA12" i="1"/>
  <c r="BA21" i="1" s="1"/>
  <c r="AF13" i="1"/>
  <c r="AR13" i="1"/>
  <c r="AI14" i="1"/>
  <c r="AI20" i="1" s="1"/>
  <c r="AU14" i="1"/>
  <c r="Z15" i="1"/>
  <c r="AL15" i="1"/>
  <c r="AX15" i="1"/>
  <c r="AC16" i="1"/>
  <c r="AO16" i="1"/>
  <c r="BA16" i="1"/>
  <c r="AF17" i="1"/>
  <c r="AF21" i="1" s="1"/>
  <c r="C19" i="1"/>
  <c r="AF22" i="1" l="1"/>
  <c r="AL21" i="1"/>
  <c r="BA20" i="1"/>
  <c r="AI22" i="1"/>
  <c r="AX20" i="1"/>
  <c r="AX21" i="1"/>
  <c r="AF20" i="1"/>
  <c r="BA22" i="1"/>
  <c r="AO20" i="1"/>
  <c r="AL20" i="1"/>
  <c r="AU21" i="1"/>
  <c r="Z21" i="1"/>
  <c r="AO22" i="1"/>
  <c r="AC20" i="1"/>
  <c r="Z20" i="1"/>
  <c r="AR22" i="1"/>
</calcChain>
</file>

<file path=xl/sharedStrings.xml><?xml version="1.0" encoding="utf-8"?>
<sst xmlns="http://schemas.openxmlformats.org/spreadsheetml/2006/main" count="169" uniqueCount="70">
  <si>
    <t>Estrategia 1</t>
  </si>
  <si>
    <t>Estrategia 2</t>
  </si>
  <si>
    <t>Estrategia 3</t>
  </si>
  <si>
    <t>Estrategia 4</t>
  </si>
  <si>
    <t>Estrategia 5</t>
  </si>
  <si>
    <t>Estrategia 6</t>
  </si>
  <si>
    <t>Estrategia 7</t>
  </si>
  <si>
    <t>Estrategia 8</t>
  </si>
  <si>
    <t>Estrategia 9</t>
  </si>
  <si>
    <t>Estrategia 10</t>
  </si>
  <si>
    <t>Fundos</t>
  </si>
  <si>
    <t>Volatilidade (12m)</t>
  </si>
  <si>
    <t>Indice Sharpe</t>
  </si>
  <si>
    <t>Benck (CDI 12m)</t>
  </si>
  <si>
    <t>Ultimo mês</t>
  </si>
  <si>
    <t>no ano*</t>
  </si>
  <si>
    <t>Em 12 meses*</t>
  </si>
  <si>
    <t>Peso Atual %</t>
  </si>
  <si>
    <t>Peso Atual $</t>
  </si>
  <si>
    <t>Estrategia x</t>
  </si>
  <si>
    <t>Cot. Resg.</t>
  </si>
  <si>
    <t>Cred. Resg.</t>
  </si>
  <si>
    <t>Tipo</t>
  </si>
  <si>
    <t>Risco</t>
  </si>
  <si>
    <t>Peso Futuro %</t>
  </si>
  <si>
    <t>Peso Futuro $</t>
  </si>
  <si>
    <t>Pré Longo Prazo Renda Fixa</t>
  </si>
  <si>
    <t>D+0</t>
  </si>
  <si>
    <t>RENDA FIXA INDEXADOS</t>
  </si>
  <si>
    <t>Médio</t>
  </si>
  <si>
    <t>Itaú Seleção Multifundos Multimercado</t>
  </si>
  <si>
    <t>D+21</t>
  </si>
  <si>
    <t>D+23</t>
  </si>
  <si>
    <t>MULTIMERCADOS</t>
  </si>
  <si>
    <t>Alto</t>
  </si>
  <si>
    <t>Itaú Personnalité Seleção Bahia AM Maraú FICFI MM</t>
  </si>
  <si>
    <t>D+30</t>
  </si>
  <si>
    <t>D+32</t>
  </si>
  <si>
    <t>Itaú Seleção Ações Multifundos</t>
  </si>
  <si>
    <t>D+1</t>
  </si>
  <si>
    <t>D+4</t>
  </si>
  <si>
    <t>AÇÕES</t>
  </si>
  <si>
    <t>Momento 30 Ações</t>
  </si>
  <si>
    <t>D+24</t>
  </si>
  <si>
    <t>Itaú Global Dinâmico Multimercado</t>
  </si>
  <si>
    <t>D+22</t>
  </si>
  <si>
    <t>Poupança</t>
  </si>
  <si>
    <t>RENDA FIXA</t>
  </si>
  <si>
    <t>Baixo</t>
  </si>
  <si>
    <t>VGBL - Itau Person Kinea Plus Mm Vgbl</t>
  </si>
  <si>
    <t>-</t>
  </si>
  <si>
    <t>Aguardando resgate</t>
  </si>
  <si>
    <t>Itaú RF Juros Reais FICFI</t>
  </si>
  <si>
    <t>ITAÚ EXCELÊNCIA SOCIAL FICFIA</t>
  </si>
  <si>
    <t>D+2</t>
  </si>
  <si>
    <t>ITAÚ ACE DIVIDENDOS AÇÕES FICFI</t>
  </si>
  <si>
    <t>Index Ibovespa Ações</t>
  </si>
  <si>
    <t>ITAU LEGEND RENDA FIXA LP FICFI</t>
  </si>
  <si>
    <t>ITAÚ KINEA RENDA FIXA ABSOLUTO LONGO PRAZO FIC</t>
  </si>
  <si>
    <t>Rendimento medio da carteira no utimo mes =</t>
  </si>
  <si>
    <t>Executada em ?</t>
  </si>
  <si>
    <t>Rendimento médio</t>
  </si>
  <si>
    <t>Rendimento medio da carteira no ano =</t>
  </si>
  <si>
    <t>Rendimento medio da carteira nos ultimos 12 meses =</t>
  </si>
  <si>
    <t>rn</t>
  </si>
  <si>
    <t>n</t>
  </si>
  <si>
    <t>vn</t>
  </si>
  <si>
    <t>rp</t>
  </si>
  <si>
    <t>vp</t>
  </si>
  <si>
    <t>optimized porfolio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</si>
</sst>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R$&quot;\ #,##0.00"/>
    <numFmt numFmtId="165" formatCode="0.00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10" fontId="1" fillId="6" borderId="13" xfId="0" applyNumberFormat="1" applyFont="1" applyFill="1" applyBorder="1" applyAlignment="1">
      <alignment horizontal="center" vertical="center"/>
    </xf>
    <xf numFmtId="4" fontId="1" fillId="3" borderId="14" xfId="0" applyNumberFormat="1" applyFont="1" applyFill="1" applyBorder="1" applyAlignment="1">
      <alignment horizontal="center" vertical="center"/>
    </xf>
    <xf numFmtId="10" fontId="1" fillId="0" borderId="14" xfId="0" applyNumberFormat="1" applyFont="1" applyFill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7" borderId="12" xfId="0" applyFont="1" applyFill="1" applyBorder="1" applyAlignment="1">
      <alignment horizontal="left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10" fontId="1" fillId="6" borderId="20" xfId="0" applyNumberFormat="1" applyFont="1" applyFill="1" applyBorder="1" applyAlignment="1">
      <alignment horizontal="center" vertical="center"/>
    </xf>
    <xf numFmtId="4" fontId="1" fillId="3" borderId="21" xfId="0" applyNumberFormat="1" applyFont="1" applyFill="1" applyBorder="1" applyAlignment="1">
      <alignment horizontal="center" vertical="center"/>
    </xf>
    <xf numFmtId="10" fontId="1" fillId="0" borderId="21" xfId="0" applyNumberFormat="1" applyFont="1" applyFill="1" applyBorder="1" applyAlignment="1">
      <alignment horizontal="center" vertical="center"/>
    </xf>
    <xf numFmtId="10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7" borderId="19" xfId="0" applyFont="1" applyFill="1" applyBorder="1" applyAlignment="1">
      <alignment horizontal="left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10" fontId="1" fillId="6" borderId="25" xfId="0" applyNumberFormat="1" applyFont="1" applyFill="1" applyBorder="1" applyAlignment="1">
      <alignment horizontal="center" vertical="center"/>
    </xf>
    <xf numFmtId="4" fontId="1" fillId="3" borderId="26" xfId="0" applyNumberFormat="1" applyFont="1" applyFill="1" applyBorder="1" applyAlignment="1">
      <alignment horizontal="center" vertical="center"/>
    </xf>
    <xf numFmtId="10" fontId="1" fillId="0" borderId="26" xfId="0" applyNumberFormat="1" applyFont="1" applyFill="1" applyBorder="1" applyAlignment="1">
      <alignment horizontal="center" vertical="center"/>
    </xf>
    <xf numFmtId="10" fontId="1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4" fontId="1" fillId="3" borderId="30" xfId="0" applyNumberFormat="1" applyFont="1" applyFill="1" applyBorder="1" applyAlignment="1">
      <alignment horizontal="center" vertical="center"/>
    </xf>
    <xf numFmtId="10" fontId="1" fillId="0" borderId="31" xfId="0" applyNumberFormat="1" applyFont="1" applyFill="1" applyBorder="1" applyAlignment="1">
      <alignment horizontal="center" vertical="center"/>
    </xf>
    <xf numFmtId="10" fontId="1" fillId="0" borderId="31" xfId="0" applyNumberFormat="1" applyFont="1" applyBorder="1" applyAlignment="1">
      <alignment horizontal="center" vertical="center"/>
    </xf>
    <xf numFmtId="164" fontId="1" fillId="0" borderId="32" xfId="0" applyNumberFormat="1" applyFont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10" fontId="1" fillId="9" borderId="34" xfId="0" applyNumberFormat="1" applyFont="1" applyFill="1" applyBorder="1" applyAlignment="1">
      <alignment horizontal="center" vertical="center"/>
    </xf>
    <xf numFmtId="2" fontId="1" fillId="9" borderId="17" xfId="0" applyNumberFormat="1" applyFont="1" applyFill="1" applyBorder="1" applyAlignment="1">
      <alignment horizontal="center" vertical="center"/>
    </xf>
    <xf numFmtId="10" fontId="1" fillId="9" borderId="18" xfId="0" applyNumberFormat="1" applyFont="1" applyFill="1" applyBorder="1" applyAlignment="1">
      <alignment horizontal="center" vertical="center"/>
    </xf>
    <xf numFmtId="10" fontId="1" fillId="9" borderId="16" xfId="0" applyNumberFormat="1" applyFont="1" applyFill="1" applyBorder="1" applyAlignment="1">
      <alignment horizontal="center" vertical="center"/>
    </xf>
    <xf numFmtId="10" fontId="1" fillId="9" borderId="17" xfId="0" applyNumberFormat="1" applyFont="1" applyFill="1" applyBorder="1" applyAlignment="1">
      <alignment horizontal="center" vertical="center"/>
    </xf>
    <xf numFmtId="10" fontId="1" fillId="9" borderId="33" xfId="0" applyNumberFormat="1" applyFont="1" applyFill="1" applyBorder="1" applyAlignment="1">
      <alignment horizontal="center" vertical="center"/>
    </xf>
    <xf numFmtId="164" fontId="1" fillId="9" borderId="35" xfId="0" applyNumberFormat="1" applyFont="1" applyFill="1" applyBorder="1" applyAlignment="1">
      <alignment horizontal="center" vertical="center"/>
    </xf>
    <xf numFmtId="164" fontId="1" fillId="8" borderId="22" xfId="0" applyNumberFormat="1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10" fontId="1" fillId="9" borderId="20" xfId="0" applyNumberFormat="1" applyFont="1" applyFill="1" applyBorder="1" applyAlignment="1">
      <alignment horizontal="center" vertical="center"/>
    </xf>
    <xf numFmtId="2" fontId="1" fillId="9" borderId="21" xfId="0" applyNumberFormat="1" applyFont="1" applyFill="1" applyBorder="1" applyAlignment="1">
      <alignment horizontal="center" vertical="center"/>
    </xf>
    <xf numFmtId="10" fontId="1" fillId="9" borderId="22" xfId="0" applyNumberFormat="1" applyFont="1" applyFill="1" applyBorder="1" applyAlignment="1">
      <alignment horizontal="center" vertical="center"/>
    </xf>
    <xf numFmtId="10" fontId="1" fillId="9" borderId="23" xfId="0" applyNumberFormat="1" applyFont="1" applyFill="1" applyBorder="1" applyAlignment="1">
      <alignment horizontal="center" vertical="center"/>
    </xf>
    <xf numFmtId="10" fontId="1" fillId="9" borderId="21" xfId="0" applyNumberFormat="1" applyFont="1" applyFill="1" applyBorder="1" applyAlignment="1">
      <alignment horizontal="center" vertical="center"/>
    </xf>
    <xf numFmtId="10" fontId="1" fillId="9" borderId="19" xfId="0" applyNumberFormat="1" applyFont="1" applyFill="1" applyBorder="1" applyAlignment="1">
      <alignment horizontal="center" vertical="center"/>
    </xf>
    <xf numFmtId="164" fontId="1" fillId="9" borderId="36" xfId="0" applyNumberFormat="1" applyFont="1" applyFill="1" applyBorder="1" applyAlignment="1">
      <alignment horizontal="center" vertical="center"/>
    </xf>
    <xf numFmtId="0" fontId="1" fillId="7" borderId="37" xfId="0" applyFont="1" applyFill="1" applyBorder="1" applyAlignment="1">
      <alignment horizontal="left" vertical="center"/>
    </xf>
    <xf numFmtId="0" fontId="3" fillId="9" borderId="24" xfId="0" applyFont="1" applyFill="1" applyBorder="1" applyAlignment="1">
      <alignment horizontal="center" vertical="center"/>
    </xf>
    <xf numFmtId="10" fontId="1" fillId="9" borderId="25" xfId="0" applyNumberFormat="1" applyFont="1" applyFill="1" applyBorder="1" applyAlignment="1">
      <alignment horizontal="center" vertical="center"/>
    </xf>
    <xf numFmtId="2" fontId="1" fillId="9" borderId="26" xfId="0" applyNumberFormat="1" applyFont="1" applyFill="1" applyBorder="1" applyAlignment="1">
      <alignment horizontal="center" vertical="center"/>
    </xf>
    <xf numFmtId="10" fontId="1" fillId="9" borderId="27" xfId="0" applyNumberFormat="1" applyFont="1" applyFill="1" applyBorder="1" applyAlignment="1">
      <alignment horizontal="center" vertical="center"/>
    </xf>
    <xf numFmtId="10" fontId="1" fillId="9" borderId="38" xfId="0" applyNumberFormat="1" applyFont="1" applyFill="1" applyBorder="1" applyAlignment="1">
      <alignment horizontal="center" vertical="center"/>
    </xf>
    <xf numFmtId="10" fontId="1" fillId="9" borderId="26" xfId="0" applyNumberFormat="1" applyFont="1" applyFill="1" applyBorder="1" applyAlignment="1">
      <alignment horizontal="center" vertical="center"/>
    </xf>
    <xf numFmtId="10" fontId="1" fillId="9" borderId="24" xfId="0" applyNumberFormat="1" applyFont="1" applyFill="1" applyBorder="1" applyAlignment="1">
      <alignment horizontal="center" vertical="center"/>
    </xf>
    <xf numFmtId="164" fontId="1" fillId="9" borderId="39" xfId="0" applyNumberFormat="1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left" vertical="center"/>
    </xf>
    <xf numFmtId="0" fontId="1" fillId="7" borderId="38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10" fontId="1" fillId="0" borderId="38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10" fontId="2" fillId="2" borderId="40" xfId="0" applyNumberFormat="1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center" vertical="center"/>
    </xf>
    <xf numFmtId="10" fontId="1" fillId="2" borderId="41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2" borderId="23" xfId="0" applyNumberFormat="1" applyFont="1" applyFill="1" applyBorder="1" applyAlignment="1">
      <alignment horizontal="center" vertical="center"/>
    </xf>
    <xf numFmtId="14" fontId="1" fillId="2" borderId="22" xfId="0" applyNumberFormat="1" applyFont="1" applyFill="1" applyBorder="1" applyAlignment="1">
      <alignment horizontal="center" vertical="center"/>
    </xf>
    <xf numFmtId="10" fontId="1" fillId="2" borderId="38" xfId="0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10" fontId="2" fillId="2" borderId="42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2" borderId="42" xfId="0" applyNumberFormat="1" applyFont="1" applyFill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2" fillId="2" borderId="42" xfId="0" applyNumberFormat="1" applyFont="1" applyFill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0</xdr:row>
      <xdr:rowOff>0</xdr:rowOff>
    </xdr:from>
    <xdr:to>
      <xdr:col>1</xdr:col>
      <xdr:colOff>723900</xdr:colOff>
      <xdr:row>0</xdr:row>
      <xdr:rowOff>9525</xdr:rowOff>
    </xdr:to>
    <xdr:pic>
      <xdr:nvPicPr>
        <xdr:cNvPr id="2" name="Imagem 1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9525</xdr:rowOff>
    </xdr:to>
    <xdr:pic>
      <xdr:nvPicPr>
        <xdr:cNvPr id="3" name="Imagem 2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9525</xdr:rowOff>
    </xdr:to>
    <xdr:pic>
      <xdr:nvPicPr>
        <xdr:cNvPr id="4" name="Imagem 3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9525</xdr:rowOff>
    </xdr:to>
    <xdr:pic>
      <xdr:nvPicPr>
        <xdr:cNvPr id="5" name="Imagem 4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9525</xdr:rowOff>
    </xdr:to>
    <xdr:pic>
      <xdr:nvPicPr>
        <xdr:cNvPr id="6" name="Imagem 5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9525</xdr:rowOff>
    </xdr:to>
    <xdr:pic>
      <xdr:nvPicPr>
        <xdr:cNvPr id="7" name="Imagem 6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8" name="Imagem 7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71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76200</xdr:colOff>
      <xdr:row>2</xdr:row>
      <xdr:rowOff>9525</xdr:rowOff>
    </xdr:to>
    <xdr:pic>
      <xdr:nvPicPr>
        <xdr:cNvPr id="9" name="Imagem 8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42900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9525</xdr:rowOff>
    </xdr:to>
    <xdr:pic>
      <xdr:nvPicPr>
        <xdr:cNvPr id="10" name="Imagem 9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04825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76200</xdr:colOff>
      <xdr:row>4</xdr:row>
      <xdr:rowOff>9525</xdr:rowOff>
    </xdr:to>
    <xdr:pic>
      <xdr:nvPicPr>
        <xdr:cNvPr id="11" name="Imagem 10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66750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76200</xdr:colOff>
      <xdr:row>5</xdr:row>
      <xdr:rowOff>9525</xdr:rowOff>
    </xdr:to>
    <xdr:pic>
      <xdr:nvPicPr>
        <xdr:cNvPr id="12" name="Imagem 11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28675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76200</xdr:colOff>
      <xdr:row>6</xdr:row>
      <xdr:rowOff>9525</xdr:rowOff>
    </xdr:to>
    <xdr:pic>
      <xdr:nvPicPr>
        <xdr:cNvPr id="13" name="Imagem 12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90600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14" name="Imagem 13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71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15" name="Imagem 14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71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76200</xdr:colOff>
      <xdr:row>2</xdr:row>
      <xdr:rowOff>9525</xdr:rowOff>
    </xdr:to>
    <xdr:pic>
      <xdr:nvPicPr>
        <xdr:cNvPr id="16" name="Imagem 15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42900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9525</xdr:rowOff>
    </xdr:to>
    <xdr:pic>
      <xdr:nvPicPr>
        <xdr:cNvPr id="17" name="Imagem 16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04825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76200</xdr:colOff>
      <xdr:row>4</xdr:row>
      <xdr:rowOff>9525</xdr:rowOff>
    </xdr:to>
    <xdr:pic>
      <xdr:nvPicPr>
        <xdr:cNvPr id="18" name="Imagem 17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66750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76200</xdr:colOff>
      <xdr:row>5</xdr:row>
      <xdr:rowOff>9525</xdr:rowOff>
    </xdr:to>
    <xdr:pic>
      <xdr:nvPicPr>
        <xdr:cNvPr id="19" name="Imagem 18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28675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76200</xdr:colOff>
      <xdr:row>6</xdr:row>
      <xdr:rowOff>9525</xdr:rowOff>
    </xdr:to>
    <xdr:pic>
      <xdr:nvPicPr>
        <xdr:cNvPr id="20" name="Imagem 19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90600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76200</xdr:colOff>
      <xdr:row>2</xdr:row>
      <xdr:rowOff>9525</xdr:rowOff>
    </xdr:to>
    <xdr:pic>
      <xdr:nvPicPr>
        <xdr:cNvPr id="21" name="Imagem 20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42900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9525</xdr:rowOff>
    </xdr:to>
    <xdr:pic>
      <xdr:nvPicPr>
        <xdr:cNvPr id="22" name="Imagem 21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04825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76200</xdr:colOff>
      <xdr:row>4</xdr:row>
      <xdr:rowOff>9525</xdr:rowOff>
    </xdr:to>
    <xdr:pic>
      <xdr:nvPicPr>
        <xdr:cNvPr id="23" name="Imagem 22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66750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76200</xdr:colOff>
      <xdr:row>5</xdr:row>
      <xdr:rowOff>9525</xdr:rowOff>
    </xdr:to>
    <xdr:pic>
      <xdr:nvPicPr>
        <xdr:cNvPr id="24" name="Imagem 23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28675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76200</xdr:colOff>
      <xdr:row>6</xdr:row>
      <xdr:rowOff>9525</xdr:rowOff>
    </xdr:to>
    <xdr:pic>
      <xdr:nvPicPr>
        <xdr:cNvPr id="25" name="Imagem 24" descr="https://ww14.itau.com.br/personnaliteinvestnet/seguro/fundos/bankline/tab_rentabilidade/img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90600"/>
          <a:ext cx="762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24"/>
  <sheetViews>
    <sheetView showGridLines="0" tabSelected="1" workbookViewId="0">
      <selection activeCell="B24" sqref="B24"/>
    </sheetView>
  </sheetViews>
  <sheetFormatPr defaultRowHeight="12.75" x14ac:dyDescent="0.25"/>
  <cols>
    <col min="1" max="1" width="2" style="1" customWidth="1"/>
    <col min="2" max="2" width="45" style="1" bestFit="1" customWidth="1"/>
    <col min="3" max="3" width="15.5703125" style="1" bestFit="1" customWidth="1"/>
    <col min="4" max="4" width="15.5703125" style="91" customWidth="1"/>
    <col min="5" max="10" width="15.5703125" style="1" customWidth="1"/>
    <col min="11" max="11" width="11.42578125" style="2" bestFit="1" customWidth="1"/>
    <col min="12" max="12" width="13.85546875" style="1" customWidth="1"/>
    <col min="13" max="13" width="10" style="1" bestFit="1" customWidth="1"/>
    <col min="14" max="14" width="7.7109375" style="1" bestFit="1" customWidth="1"/>
    <col min="15" max="15" width="12.140625" style="1" bestFit="1" customWidth="1"/>
    <col min="16" max="16" width="11" style="1" customWidth="1"/>
    <col min="17" max="17" width="11.28515625" style="1" customWidth="1"/>
    <col min="18" max="18" width="2.140625" style="1" customWidth="1"/>
    <col min="19" max="19" width="13.7109375" style="1" customWidth="1"/>
    <col min="20" max="20" width="2.140625" style="1" customWidth="1"/>
    <col min="21" max="21" width="8.5703125" style="1" customWidth="1"/>
    <col min="22" max="22" width="9.5703125" style="1" customWidth="1"/>
    <col min="23" max="23" width="19.7109375" style="1" customWidth="1"/>
    <col min="24" max="24" width="6" style="1" customWidth="1"/>
    <col min="25" max="25" width="2.140625" style="1" customWidth="1"/>
    <col min="26" max="26" width="12.140625" style="1" customWidth="1"/>
    <col min="27" max="27" width="11.85546875" style="1" customWidth="1"/>
    <col min="28" max="28" width="2.140625" style="1" customWidth="1"/>
    <col min="29" max="29" width="12.140625" style="1" customWidth="1"/>
    <col min="30" max="30" width="11.85546875" style="1" customWidth="1"/>
    <col min="31" max="31" width="2.140625" style="1" customWidth="1"/>
    <col min="32" max="32" width="12.140625" style="1" customWidth="1"/>
    <col min="33" max="33" width="11.85546875" style="1" customWidth="1"/>
    <col min="34" max="34" width="2.140625" style="1" customWidth="1"/>
    <col min="35" max="35" width="12.140625" style="1" customWidth="1"/>
    <col min="36" max="36" width="11.85546875" style="1" customWidth="1"/>
    <col min="37" max="37" width="2.140625" style="1" customWidth="1"/>
    <col min="38" max="38" width="12.140625" style="1" customWidth="1"/>
    <col min="39" max="39" width="11.85546875" style="1" customWidth="1"/>
    <col min="40" max="40" width="2.140625" style="1" customWidth="1"/>
    <col min="41" max="41" width="12.140625" style="1" customWidth="1"/>
    <col min="42" max="42" width="11.85546875" style="1" customWidth="1"/>
    <col min="43" max="43" width="2.140625" style="1" customWidth="1"/>
    <col min="44" max="44" width="12.140625" style="1" customWidth="1"/>
    <col min="45" max="45" width="11.85546875" style="1" customWidth="1"/>
    <col min="46" max="46" width="2.140625" style="1" customWidth="1"/>
    <col min="47" max="47" width="12.140625" style="1" customWidth="1"/>
    <col min="48" max="48" width="11.85546875" style="1" customWidth="1"/>
    <col min="49" max="49" width="2.140625" style="1" customWidth="1"/>
    <col min="50" max="50" width="12.140625" style="1" customWidth="1"/>
    <col min="51" max="51" width="11.85546875" style="1" customWidth="1"/>
    <col min="52" max="52" width="2.140625" style="1" customWidth="1"/>
    <col min="53" max="53" width="12.140625" style="1" customWidth="1"/>
    <col min="54" max="54" width="11.85546875" style="1" customWidth="1"/>
    <col min="55" max="16384" width="9.140625" style="1"/>
  </cols>
  <sheetData>
    <row r="1" spans="2:54" ht="13.5" thickBot="1" x14ac:dyDescent="0.3">
      <c r="Z1" s="99" t="s">
        <v>0</v>
      </c>
      <c r="AA1" s="99"/>
      <c r="AC1" s="99" t="s">
        <v>1</v>
      </c>
      <c r="AD1" s="99"/>
      <c r="AF1" s="99" t="s">
        <v>2</v>
      </c>
      <c r="AG1" s="99"/>
      <c r="AI1" s="99" t="s">
        <v>3</v>
      </c>
      <c r="AJ1" s="99"/>
      <c r="AL1" s="99" t="s">
        <v>4</v>
      </c>
      <c r="AM1" s="99"/>
      <c r="AO1" s="99" t="s">
        <v>5</v>
      </c>
      <c r="AP1" s="99"/>
      <c r="AR1" s="99" t="s">
        <v>6</v>
      </c>
      <c r="AS1" s="99"/>
      <c r="AU1" s="99" t="s">
        <v>7</v>
      </c>
      <c r="AV1" s="99"/>
      <c r="AX1" s="99" t="s">
        <v>8</v>
      </c>
      <c r="AY1" s="99"/>
      <c r="BA1" s="99" t="s">
        <v>9</v>
      </c>
      <c r="BB1" s="99"/>
    </row>
    <row r="2" spans="2:54" ht="13.5" thickBot="1" x14ac:dyDescent="0.3">
      <c r="B2" s="3" t="s">
        <v>10</v>
      </c>
      <c r="C2" s="4" t="s">
        <v>11</v>
      </c>
      <c r="D2" s="92" t="s">
        <v>65</v>
      </c>
      <c r="E2" s="90" t="s">
        <v>64</v>
      </c>
      <c r="F2" s="90" t="s">
        <v>66</v>
      </c>
      <c r="G2" s="90" t="s">
        <v>69</v>
      </c>
      <c r="H2" s="95">
        <v>35000</v>
      </c>
      <c r="I2" s="95"/>
      <c r="J2" s="95"/>
      <c r="K2" s="5" t="s">
        <v>12</v>
      </c>
      <c r="L2" s="5" t="s">
        <v>13</v>
      </c>
      <c r="M2" s="5" t="s">
        <v>14</v>
      </c>
      <c r="N2" s="6" t="s">
        <v>15</v>
      </c>
      <c r="O2" s="6" t="s">
        <v>16</v>
      </c>
      <c r="P2" s="6" t="s">
        <v>17</v>
      </c>
      <c r="Q2" s="7" t="s">
        <v>18</v>
      </c>
      <c r="S2" s="8" t="s">
        <v>19</v>
      </c>
      <c r="U2" s="9" t="s">
        <v>20</v>
      </c>
      <c r="V2" s="10" t="s">
        <v>21</v>
      </c>
      <c r="W2" s="10" t="s">
        <v>22</v>
      </c>
      <c r="X2" s="11" t="s">
        <v>23</v>
      </c>
      <c r="Z2" s="12" t="s">
        <v>24</v>
      </c>
      <c r="AA2" s="13" t="s">
        <v>25</v>
      </c>
      <c r="AC2" s="12" t="s">
        <v>24</v>
      </c>
      <c r="AD2" s="13" t="s">
        <v>25</v>
      </c>
      <c r="AF2" s="12" t="s">
        <v>24</v>
      </c>
      <c r="AG2" s="13" t="s">
        <v>25</v>
      </c>
      <c r="AI2" s="12" t="s">
        <v>24</v>
      </c>
      <c r="AJ2" s="13" t="s">
        <v>25</v>
      </c>
      <c r="AL2" s="12" t="s">
        <v>24</v>
      </c>
      <c r="AM2" s="13" t="s">
        <v>25</v>
      </c>
      <c r="AO2" s="12" t="s">
        <v>24</v>
      </c>
      <c r="AP2" s="13" t="s">
        <v>25</v>
      </c>
      <c r="AR2" s="12" t="s">
        <v>24</v>
      </c>
      <c r="AS2" s="13" t="s">
        <v>25</v>
      </c>
      <c r="AU2" s="12" t="s">
        <v>24</v>
      </c>
      <c r="AV2" s="13" t="s">
        <v>25</v>
      </c>
      <c r="AX2" s="12" t="s">
        <v>24</v>
      </c>
      <c r="AY2" s="13" t="s">
        <v>25</v>
      </c>
      <c r="BA2" s="12" t="s">
        <v>24</v>
      </c>
      <c r="BB2" s="13" t="s">
        <v>25</v>
      </c>
    </row>
    <row r="3" spans="2:54" x14ac:dyDescent="0.25">
      <c r="B3" s="14" t="s">
        <v>26</v>
      </c>
      <c r="C3" s="15">
        <v>2.8899999999999999E-2</v>
      </c>
      <c r="K3" s="16">
        <f>(O3-L3)/C3</f>
        <v>2.6989619377162626</v>
      </c>
      <c r="L3" s="17">
        <v>6.3200000000000006E-2</v>
      </c>
      <c r="M3" s="18">
        <v>0.01</v>
      </c>
      <c r="N3" s="18">
        <v>7.51E-2</v>
      </c>
      <c r="O3" s="18">
        <v>0.14119999999999999</v>
      </c>
      <c r="P3" s="18">
        <f>Q3/SUM($Q$3:$Q$11)</f>
        <v>0.22238800335219941</v>
      </c>
      <c r="Q3" s="19">
        <v>29805.65</v>
      </c>
      <c r="S3" s="20"/>
      <c r="U3" s="21" t="s">
        <v>27</v>
      </c>
      <c r="V3" s="22" t="s">
        <v>27</v>
      </c>
      <c r="W3" s="22" t="s">
        <v>28</v>
      </c>
      <c r="X3" s="23" t="s">
        <v>29</v>
      </c>
      <c r="Z3" s="24">
        <f t="shared" ref="Z3:Z17" si="0">AA3/SUM($AA$3:$AA$17)</f>
        <v>0.35675827786649011</v>
      </c>
      <c r="AA3" s="25">
        <v>59699.47</v>
      </c>
      <c r="AC3" s="24">
        <f t="shared" ref="AC3:AC17" si="1">AD3/SUM($AA$3:$AA$17)</f>
        <v>0.35675827786649011</v>
      </c>
      <c r="AD3" s="25">
        <v>59699.47</v>
      </c>
      <c r="AF3" s="24">
        <f t="shared" ref="AF3:AF17" si="2">AG3/SUM($AA$3:$AA$17)</f>
        <v>0.35675827786649011</v>
      </c>
      <c r="AG3" s="25">
        <v>59699.47</v>
      </c>
      <c r="AI3" s="24">
        <f t="shared" ref="AI3:AI17" si="3">AJ3/SUM($AA$3:$AA$17)</f>
        <v>0.35675827786649011</v>
      </c>
      <c r="AJ3" s="25">
        <v>59699.47</v>
      </c>
      <c r="AL3" s="24">
        <f t="shared" ref="AL3:AL17" si="4">AM3/SUM($AA$3:$AA$17)</f>
        <v>0.35675827786649011</v>
      </c>
      <c r="AM3" s="25">
        <v>59699.47</v>
      </c>
      <c r="AO3" s="24">
        <f t="shared" ref="AO3:AO17" si="5">AP3/SUM($AA$3:$AA$17)</f>
        <v>0.35675827786649011</v>
      </c>
      <c r="AP3" s="25">
        <v>59699.47</v>
      </c>
      <c r="AR3" s="24">
        <f t="shared" ref="AR3:AR17" si="6">AS3/SUM($AA$3:$AA$17)</f>
        <v>0.35675827786649011</v>
      </c>
      <c r="AS3" s="25">
        <v>59699.47</v>
      </c>
      <c r="AU3" s="24">
        <f t="shared" ref="AU3:AU17" si="7">AV3/SUM($AA$3:$AA$17)</f>
        <v>0.35675827786649011</v>
      </c>
      <c r="AV3" s="25">
        <v>59699.47</v>
      </c>
      <c r="AX3" s="24">
        <f t="shared" ref="AX3:AX17" si="8">AY3/SUM($AA$3:$AA$17)</f>
        <v>0.35675827786649011</v>
      </c>
      <c r="AY3" s="25">
        <v>59699.47</v>
      </c>
      <c r="BA3" s="24">
        <f t="shared" ref="BA3:BA17" si="9">BB3/SUM($AA$3:$AA$17)</f>
        <v>0.35675827786649011</v>
      </c>
      <c r="BB3" s="25">
        <v>59699.47</v>
      </c>
    </row>
    <row r="4" spans="2:54" x14ac:dyDescent="0.25">
      <c r="B4" s="26" t="s">
        <v>30</v>
      </c>
      <c r="C4" s="27">
        <v>1.9800000000000002E-2</v>
      </c>
      <c r="K4" s="28">
        <f t="shared" ref="K4:K10" si="10">(O4-L4)/C4</f>
        <v>1.2171717171717169</v>
      </c>
      <c r="L4" s="29">
        <v>6.3200000000000006E-2</v>
      </c>
      <c r="M4" s="30">
        <v>1.0800000000000001E-2</v>
      </c>
      <c r="N4" s="30">
        <v>5.8400000000000001E-2</v>
      </c>
      <c r="O4" s="30">
        <v>8.7300000000000003E-2</v>
      </c>
      <c r="P4" s="30">
        <f t="shared" ref="P4:P11" si="11">Q4/SUM($Q$3:$Q$11)</f>
        <v>8.0217979511949367E-2</v>
      </c>
      <c r="Q4" s="31">
        <v>10751.25</v>
      </c>
      <c r="S4" s="32"/>
      <c r="U4" s="33" t="s">
        <v>31</v>
      </c>
      <c r="V4" s="34" t="s">
        <v>32</v>
      </c>
      <c r="W4" s="34" t="s">
        <v>33</v>
      </c>
      <c r="X4" s="35" t="s">
        <v>34</v>
      </c>
      <c r="Z4" s="36">
        <f t="shared" si="0"/>
        <v>6.3188547348070265E-2</v>
      </c>
      <c r="AA4" s="31">
        <v>10573.89</v>
      </c>
      <c r="AC4" s="36">
        <f t="shared" si="1"/>
        <v>6.3188547348070265E-2</v>
      </c>
      <c r="AD4" s="31">
        <v>10573.89</v>
      </c>
      <c r="AF4" s="36">
        <f t="shared" si="2"/>
        <v>6.3188547348070265E-2</v>
      </c>
      <c r="AG4" s="31">
        <v>10573.89</v>
      </c>
      <c r="AI4" s="36">
        <f t="shared" si="3"/>
        <v>6.3188547348070265E-2</v>
      </c>
      <c r="AJ4" s="31">
        <v>10573.89</v>
      </c>
      <c r="AL4" s="36">
        <f t="shared" si="4"/>
        <v>6.3188547348070265E-2</v>
      </c>
      <c r="AM4" s="31">
        <v>10573.89</v>
      </c>
      <c r="AO4" s="36">
        <f t="shared" si="5"/>
        <v>6.3188547348070265E-2</v>
      </c>
      <c r="AP4" s="31">
        <v>10573.89</v>
      </c>
      <c r="AR4" s="36">
        <f t="shared" si="6"/>
        <v>6.3188547348070265E-2</v>
      </c>
      <c r="AS4" s="31">
        <v>10573.89</v>
      </c>
      <c r="AU4" s="36">
        <f t="shared" si="7"/>
        <v>6.3188547348070265E-2</v>
      </c>
      <c r="AV4" s="31">
        <v>10573.89</v>
      </c>
      <c r="AX4" s="36">
        <f t="shared" si="8"/>
        <v>6.3188547348070265E-2</v>
      </c>
      <c r="AY4" s="31">
        <v>10573.89</v>
      </c>
      <c r="BA4" s="36">
        <f t="shared" si="9"/>
        <v>6.3188547348070265E-2</v>
      </c>
      <c r="BB4" s="31">
        <v>10573.89</v>
      </c>
    </row>
    <row r="5" spans="2:54" x14ac:dyDescent="0.25">
      <c r="B5" s="26" t="s">
        <v>35</v>
      </c>
      <c r="C5" s="27">
        <v>2.7699999999999999E-2</v>
      </c>
      <c r="K5" s="28">
        <f t="shared" si="10"/>
        <v>0.98555956678700329</v>
      </c>
      <c r="L5" s="29">
        <v>6.3200000000000006E-2</v>
      </c>
      <c r="M5" s="30">
        <v>5.1000000000000004E-3</v>
      </c>
      <c r="N5" s="30">
        <v>6.6000000000000003E-2</v>
      </c>
      <c r="O5" s="30">
        <v>9.0499999999999997E-2</v>
      </c>
      <c r="P5" s="30">
        <f t="shared" si="11"/>
        <v>0.16213287566897747</v>
      </c>
      <c r="Q5" s="31">
        <v>21729.93</v>
      </c>
      <c r="S5" s="32"/>
      <c r="U5" s="33" t="s">
        <v>36</v>
      </c>
      <c r="V5" s="34" t="s">
        <v>37</v>
      </c>
      <c r="W5" s="34" t="s">
        <v>33</v>
      </c>
      <c r="X5" s="35" t="s">
        <v>34</v>
      </c>
      <c r="Z5" s="36">
        <f t="shared" si="0"/>
        <v>0.12906953806444427</v>
      </c>
      <c r="AA5" s="31">
        <v>21598.33</v>
      </c>
      <c r="AC5" s="36">
        <f t="shared" si="1"/>
        <v>0.12906953806444427</v>
      </c>
      <c r="AD5" s="31">
        <v>21598.33</v>
      </c>
      <c r="AF5" s="36">
        <f t="shared" si="2"/>
        <v>0.12906953806444427</v>
      </c>
      <c r="AG5" s="31">
        <v>21598.33</v>
      </c>
      <c r="AI5" s="36">
        <f t="shared" si="3"/>
        <v>0.12906953806444427</v>
      </c>
      <c r="AJ5" s="31">
        <v>21598.33</v>
      </c>
      <c r="AL5" s="36">
        <f t="shared" si="4"/>
        <v>0.12906953806444427</v>
      </c>
      <c r="AM5" s="31">
        <v>21598.33</v>
      </c>
      <c r="AO5" s="36">
        <f t="shared" si="5"/>
        <v>0.12906953806444427</v>
      </c>
      <c r="AP5" s="31">
        <v>21598.33</v>
      </c>
      <c r="AR5" s="36">
        <f t="shared" si="6"/>
        <v>0.12906953806444427</v>
      </c>
      <c r="AS5" s="31">
        <v>21598.33</v>
      </c>
      <c r="AU5" s="36">
        <f t="shared" si="7"/>
        <v>0.12906953806444427</v>
      </c>
      <c r="AV5" s="31">
        <v>21598.33</v>
      </c>
      <c r="AX5" s="36">
        <f t="shared" si="8"/>
        <v>0.12906953806444427</v>
      </c>
      <c r="AY5" s="31">
        <v>21598.33</v>
      </c>
      <c r="BA5" s="36">
        <f t="shared" si="9"/>
        <v>0.12906953806444427</v>
      </c>
      <c r="BB5" s="31">
        <v>21598.33</v>
      </c>
    </row>
    <row r="6" spans="2:54" x14ac:dyDescent="0.25">
      <c r="B6" s="26" t="s">
        <v>38</v>
      </c>
      <c r="C6" s="27">
        <v>0.19570000000000001</v>
      </c>
      <c r="K6" s="28">
        <f t="shared" si="10"/>
        <v>1.1696474195196731</v>
      </c>
      <c r="L6" s="29">
        <v>6.3200000000000006E-2</v>
      </c>
      <c r="M6" s="30">
        <v>2.2200000000000001E-2</v>
      </c>
      <c r="N6" s="30">
        <v>0.15759999999999999</v>
      </c>
      <c r="O6" s="30">
        <v>0.29210000000000003</v>
      </c>
      <c r="P6" s="30">
        <f t="shared" si="11"/>
        <v>8.8453580156125589E-2</v>
      </c>
      <c r="Q6" s="31">
        <v>11855.03</v>
      </c>
      <c r="S6" s="32"/>
      <c r="U6" s="33" t="s">
        <v>39</v>
      </c>
      <c r="V6" s="34" t="s">
        <v>40</v>
      </c>
      <c r="W6" s="34" t="s">
        <v>41</v>
      </c>
      <c r="X6" s="35" t="s">
        <v>34</v>
      </c>
      <c r="Z6" s="36">
        <f t="shared" si="0"/>
        <v>7.0046852877018118E-2</v>
      </c>
      <c r="AA6" s="31">
        <v>11721.55</v>
      </c>
      <c r="AC6" s="36">
        <f t="shared" si="1"/>
        <v>7.0046852877018118E-2</v>
      </c>
      <c r="AD6" s="31">
        <v>11721.55</v>
      </c>
      <c r="AF6" s="36">
        <f t="shared" si="2"/>
        <v>7.0046852877018118E-2</v>
      </c>
      <c r="AG6" s="31">
        <v>11721.55</v>
      </c>
      <c r="AI6" s="36">
        <f t="shared" si="3"/>
        <v>7.0046852877018118E-2</v>
      </c>
      <c r="AJ6" s="31">
        <v>11721.55</v>
      </c>
      <c r="AL6" s="36">
        <f t="shared" si="4"/>
        <v>7.0046852877018118E-2</v>
      </c>
      <c r="AM6" s="31">
        <v>11721.55</v>
      </c>
      <c r="AO6" s="36">
        <f t="shared" si="5"/>
        <v>7.0046852877018118E-2</v>
      </c>
      <c r="AP6" s="31">
        <v>11721.55</v>
      </c>
      <c r="AR6" s="36">
        <f t="shared" si="6"/>
        <v>7.0046852877018118E-2</v>
      </c>
      <c r="AS6" s="31">
        <v>11721.55</v>
      </c>
      <c r="AU6" s="36">
        <f t="shared" si="7"/>
        <v>7.0046852877018118E-2</v>
      </c>
      <c r="AV6" s="31">
        <v>11721.55</v>
      </c>
      <c r="AX6" s="36">
        <f t="shared" si="8"/>
        <v>7.0046852877018118E-2</v>
      </c>
      <c r="AY6" s="31">
        <v>11721.55</v>
      </c>
      <c r="BA6" s="36">
        <f t="shared" si="9"/>
        <v>7.0046852877018118E-2</v>
      </c>
      <c r="BB6" s="31">
        <v>11721.55</v>
      </c>
    </row>
    <row r="7" spans="2:54" x14ac:dyDescent="0.25">
      <c r="B7" s="26" t="s">
        <v>42</v>
      </c>
      <c r="C7" s="27">
        <v>0.1991</v>
      </c>
      <c r="K7" s="28">
        <f t="shared" si="10"/>
        <v>1.5334003013561026</v>
      </c>
      <c r="L7" s="29">
        <v>6.3200000000000006E-2</v>
      </c>
      <c r="M7" s="30">
        <v>3.8399999999999997E-2</v>
      </c>
      <c r="N7" s="30">
        <v>0.19040000000000001</v>
      </c>
      <c r="O7" s="30">
        <v>0.36849999999999999</v>
      </c>
      <c r="P7" s="30">
        <f t="shared" si="11"/>
        <v>9.8015496162519589E-2</v>
      </c>
      <c r="Q7" s="31">
        <v>13136.57</v>
      </c>
      <c r="S7" s="32"/>
      <c r="U7" s="33" t="s">
        <v>31</v>
      </c>
      <c r="V7" s="34" t="s">
        <v>43</v>
      </c>
      <c r="W7" s="34" t="s">
        <v>41</v>
      </c>
      <c r="X7" s="35" t="s">
        <v>34</v>
      </c>
      <c r="Z7" s="36">
        <f t="shared" si="0"/>
        <v>7.5850710215227546E-2</v>
      </c>
      <c r="AA7" s="31">
        <v>12692.76</v>
      </c>
      <c r="AC7" s="36">
        <f t="shared" si="1"/>
        <v>7.5850710215227546E-2</v>
      </c>
      <c r="AD7" s="31">
        <v>12692.76</v>
      </c>
      <c r="AF7" s="36">
        <f t="shared" si="2"/>
        <v>7.5850710215227546E-2</v>
      </c>
      <c r="AG7" s="31">
        <v>12692.76</v>
      </c>
      <c r="AI7" s="36">
        <f t="shared" si="3"/>
        <v>7.5850710215227546E-2</v>
      </c>
      <c r="AJ7" s="31">
        <v>12692.76</v>
      </c>
      <c r="AL7" s="36">
        <f t="shared" si="4"/>
        <v>7.5850710215227546E-2</v>
      </c>
      <c r="AM7" s="31">
        <v>12692.76</v>
      </c>
      <c r="AO7" s="36">
        <f t="shared" si="5"/>
        <v>7.5850710215227546E-2</v>
      </c>
      <c r="AP7" s="31">
        <v>12692.76</v>
      </c>
      <c r="AR7" s="36">
        <f t="shared" si="6"/>
        <v>7.5850710215227546E-2</v>
      </c>
      <c r="AS7" s="31">
        <v>12692.76</v>
      </c>
      <c r="AU7" s="36">
        <f t="shared" si="7"/>
        <v>7.5850710215227546E-2</v>
      </c>
      <c r="AV7" s="31">
        <v>12692.76</v>
      </c>
      <c r="AX7" s="36">
        <f t="shared" si="8"/>
        <v>7.5850710215227546E-2</v>
      </c>
      <c r="AY7" s="31">
        <v>12692.76</v>
      </c>
      <c r="BA7" s="36">
        <f t="shared" si="9"/>
        <v>7.5850710215227546E-2</v>
      </c>
      <c r="BB7" s="31">
        <v>12692.76</v>
      </c>
    </row>
    <row r="8" spans="2:54" x14ac:dyDescent="0.25">
      <c r="B8" s="26" t="s">
        <v>44</v>
      </c>
      <c r="C8" s="27">
        <v>2.1499999999999998E-2</v>
      </c>
      <c r="K8" s="28">
        <f t="shared" si="10"/>
        <v>1.3720930232558139</v>
      </c>
      <c r="L8" s="29">
        <v>6.3200000000000006E-2</v>
      </c>
      <c r="M8" s="30">
        <v>8.2000000000000007E-3</v>
      </c>
      <c r="N8" s="30">
        <v>4.7800000000000002E-2</v>
      </c>
      <c r="O8" s="30">
        <v>9.2700000000000005E-2</v>
      </c>
      <c r="P8" s="30">
        <f t="shared" si="11"/>
        <v>3.8694892551742417E-2</v>
      </c>
      <c r="Q8" s="31">
        <v>5186.1000000000004</v>
      </c>
      <c r="S8" s="32"/>
      <c r="U8" s="33" t="s">
        <v>31</v>
      </c>
      <c r="V8" s="34" t="s">
        <v>45</v>
      </c>
      <c r="W8" s="34" t="s">
        <v>33</v>
      </c>
      <c r="X8" s="35" t="s">
        <v>34</v>
      </c>
      <c r="Z8" s="36">
        <f t="shared" si="0"/>
        <v>3.0885322350100587E-2</v>
      </c>
      <c r="AA8" s="31">
        <v>5168.3100000000004</v>
      </c>
      <c r="AC8" s="36">
        <f t="shared" si="1"/>
        <v>3.0885322350100587E-2</v>
      </c>
      <c r="AD8" s="31">
        <v>5168.3100000000004</v>
      </c>
      <c r="AF8" s="36">
        <f t="shared" si="2"/>
        <v>3.0885322350100587E-2</v>
      </c>
      <c r="AG8" s="31">
        <v>5168.3100000000004</v>
      </c>
      <c r="AI8" s="36">
        <f t="shared" si="3"/>
        <v>3.0885322350100587E-2</v>
      </c>
      <c r="AJ8" s="31">
        <v>5168.3100000000004</v>
      </c>
      <c r="AL8" s="36">
        <f t="shared" si="4"/>
        <v>3.0885322350100587E-2</v>
      </c>
      <c r="AM8" s="31">
        <v>5168.3100000000004</v>
      </c>
      <c r="AO8" s="36">
        <f t="shared" si="5"/>
        <v>3.0885322350100587E-2</v>
      </c>
      <c r="AP8" s="31">
        <v>5168.3100000000004</v>
      </c>
      <c r="AR8" s="36">
        <f t="shared" si="6"/>
        <v>3.0885322350100587E-2</v>
      </c>
      <c r="AS8" s="31">
        <v>5168.3100000000004</v>
      </c>
      <c r="AU8" s="36">
        <f t="shared" si="7"/>
        <v>3.0885322350100587E-2</v>
      </c>
      <c r="AV8" s="31">
        <v>5168.3100000000004</v>
      </c>
      <c r="AX8" s="36">
        <f t="shared" si="8"/>
        <v>3.0885322350100587E-2</v>
      </c>
      <c r="AY8" s="31">
        <v>5168.3100000000004</v>
      </c>
      <c r="BA8" s="36">
        <f t="shared" si="9"/>
        <v>3.0885322350100587E-2</v>
      </c>
      <c r="BB8" s="31">
        <v>5168.3100000000004</v>
      </c>
    </row>
    <row r="9" spans="2:54" x14ac:dyDescent="0.25">
      <c r="B9" s="26" t="s">
        <v>46</v>
      </c>
      <c r="C9" s="27">
        <v>0</v>
      </c>
      <c r="K9" s="28">
        <v>1</v>
      </c>
      <c r="L9" s="29">
        <v>6.3200000000000006E-2</v>
      </c>
      <c r="M9" s="30">
        <v>3.7000000000000002E-3</v>
      </c>
      <c r="N9" s="30">
        <v>2.63E-2</v>
      </c>
      <c r="O9" s="30">
        <v>4.5499999999999999E-2</v>
      </c>
      <c r="P9" s="30">
        <f t="shared" si="11"/>
        <v>1.5946972455378619E-3</v>
      </c>
      <c r="Q9" s="31">
        <v>213.73</v>
      </c>
      <c r="S9" s="32"/>
      <c r="U9" s="33" t="s">
        <v>27</v>
      </c>
      <c r="V9" s="34" t="s">
        <v>27</v>
      </c>
      <c r="W9" s="34" t="s">
        <v>47</v>
      </c>
      <c r="X9" s="35" t="s">
        <v>48</v>
      </c>
      <c r="Z9" s="36">
        <f t="shared" si="0"/>
        <v>2.7324639947325997E-2</v>
      </c>
      <c r="AA9" s="31">
        <f>6072.47-1500</f>
        <v>4572.47</v>
      </c>
      <c r="AC9" s="36">
        <f t="shared" si="1"/>
        <v>2.7324639947325997E-2</v>
      </c>
      <c r="AD9" s="31">
        <f>6072.47-1500</f>
        <v>4572.47</v>
      </c>
      <c r="AF9" s="36">
        <f t="shared" si="2"/>
        <v>2.7324639947325997E-2</v>
      </c>
      <c r="AG9" s="31">
        <f>6072.47-1500</f>
        <v>4572.47</v>
      </c>
      <c r="AI9" s="36">
        <f t="shared" si="3"/>
        <v>2.7324639947325997E-2</v>
      </c>
      <c r="AJ9" s="31">
        <f>6072.47-1500</f>
        <v>4572.47</v>
      </c>
      <c r="AL9" s="36">
        <f t="shared" si="4"/>
        <v>2.7324639947325997E-2</v>
      </c>
      <c r="AM9" s="31">
        <f>6072.47-1500</f>
        <v>4572.47</v>
      </c>
      <c r="AO9" s="36">
        <f t="shared" si="5"/>
        <v>2.7324639947325997E-2</v>
      </c>
      <c r="AP9" s="31">
        <f>6072.47-1500</f>
        <v>4572.47</v>
      </c>
      <c r="AR9" s="36">
        <f t="shared" si="6"/>
        <v>2.7324639947325997E-2</v>
      </c>
      <c r="AS9" s="31">
        <f>6072.47-1500</f>
        <v>4572.47</v>
      </c>
      <c r="AU9" s="36">
        <f t="shared" si="7"/>
        <v>2.7324639947325997E-2</v>
      </c>
      <c r="AV9" s="31">
        <f>6072.47-1500</f>
        <v>4572.47</v>
      </c>
      <c r="AX9" s="36">
        <f t="shared" si="8"/>
        <v>2.7324639947325997E-2</v>
      </c>
      <c r="AY9" s="31">
        <f>6072.47-1500</f>
        <v>4572.47</v>
      </c>
      <c r="BA9" s="36">
        <f t="shared" si="9"/>
        <v>2.7324639947325997E-2</v>
      </c>
      <c r="BB9" s="31">
        <f>6072.47-1500</f>
        <v>4572.47</v>
      </c>
    </row>
    <row r="10" spans="2:54" ht="13.5" thickBot="1" x14ac:dyDescent="0.3">
      <c r="B10" s="37" t="s">
        <v>49</v>
      </c>
      <c r="C10" s="38">
        <v>2.4899999999999999E-2</v>
      </c>
      <c r="K10" s="39">
        <f t="shared" si="10"/>
        <v>1.1004016064257027</v>
      </c>
      <c r="L10" s="40">
        <v>6.3200000000000006E-2</v>
      </c>
      <c r="M10" s="41">
        <v>1.6400000000000001E-2</v>
      </c>
      <c r="N10" s="41">
        <v>4.5699999999999998E-2</v>
      </c>
      <c r="O10" s="41">
        <v>9.06E-2</v>
      </c>
      <c r="P10" s="41">
        <f t="shared" si="11"/>
        <v>4.7358023969180776E-2</v>
      </c>
      <c r="Q10" s="42">
        <v>6347.18</v>
      </c>
      <c r="S10" s="32"/>
      <c r="U10" s="33" t="s">
        <v>50</v>
      </c>
      <c r="V10" s="34" t="s">
        <v>50</v>
      </c>
      <c r="W10" s="34" t="s">
        <v>47</v>
      </c>
      <c r="X10" s="35" t="s">
        <v>48</v>
      </c>
      <c r="Z10" s="36">
        <f t="shared" si="0"/>
        <v>3.7719485228492562E-2</v>
      </c>
      <c r="AA10" s="31">
        <v>6311.93</v>
      </c>
      <c r="AC10" s="36">
        <f t="shared" si="1"/>
        <v>3.7719485228492562E-2</v>
      </c>
      <c r="AD10" s="31">
        <v>6311.93</v>
      </c>
      <c r="AF10" s="36">
        <f t="shared" si="2"/>
        <v>3.7719485228492562E-2</v>
      </c>
      <c r="AG10" s="31">
        <v>6311.93</v>
      </c>
      <c r="AI10" s="36">
        <f t="shared" si="3"/>
        <v>3.7719485228492562E-2</v>
      </c>
      <c r="AJ10" s="31">
        <v>6311.93</v>
      </c>
      <c r="AL10" s="36">
        <f t="shared" si="4"/>
        <v>3.7719485228492562E-2</v>
      </c>
      <c r="AM10" s="31">
        <v>6311.93</v>
      </c>
      <c r="AO10" s="36">
        <f t="shared" si="5"/>
        <v>3.7719485228492562E-2</v>
      </c>
      <c r="AP10" s="31">
        <v>6311.93</v>
      </c>
      <c r="AR10" s="36">
        <f t="shared" si="6"/>
        <v>3.7719485228492562E-2</v>
      </c>
      <c r="AS10" s="31">
        <v>6311.93</v>
      </c>
      <c r="AU10" s="36">
        <f t="shared" si="7"/>
        <v>3.7719485228492562E-2</v>
      </c>
      <c r="AV10" s="31">
        <v>6311.93</v>
      </c>
      <c r="AX10" s="36">
        <f t="shared" si="8"/>
        <v>3.7719485228492562E-2</v>
      </c>
      <c r="AY10" s="31">
        <v>6311.93</v>
      </c>
      <c r="BA10" s="36">
        <f t="shared" si="9"/>
        <v>3.7719485228492562E-2</v>
      </c>
      <c r="BB10" s="31">
        <v>6311.93</v>
      </c>
    </row>
    <row r="11" spans="2:54" ht="13.5" thickBot="1" x14ac:dyDescent="0.3">
      <c r="B11" s="43" t="s">
        <v>51</v>
      </c>
      <c r="C11" s="44">
        <v>0</v>
      </c>
      <c r="K11" s="45">
        <v>1</v>
      </c>
      <c r="L11" s="46">
        <v>0</v>
      </c>
      <c r="M11" s="46">
        <v>0</v>
      </c>
      <c r="N11" s="46">
        <v>0</v>
      </c>
      <c r="O11" s="46">
        <v>0</v>
      </c>
      <c r="P11" s="47">
        <f t="shared" si="11"/>
        <v>0.26114445138176751</v>
      </c>
      <c r="Q11" s="48">
        <v>35000</v>
      </c>
      <c r="S11" s="32"/>
      <c r="U11" s="33" t="s">
        <v>50</v>
      </c>
      <c r="V11" s="34" t="s">
        <v>50</v>
      </c>
      <c r="W11" s="34" t="s">
        <v>50</v>
      </c>
      <c r="X11" s="35" t="s">
        <v>50</v>
      </c>
      <c r="Z11" s="36">
        <f t="shared" si="0"/>
        <v>0</v>
      </c>
      <c r="AA11" s="31">
        <v>0</v>
      </c>
      <c r="AC11" s="36">
        <f t="shared" si="1"/>
        <v>0</v>
      </c>
      <c r="AD11" s="31">
        <v>0</v>
      </c>
      <c r="AF11" s="36">
        <f t="shared" si="2"/>
        <v>0</v>
      </c>
      <c r="AG11" s="31">
        <v>0</v>
      </c>
      <c r="AI11" s="36">
        <f t="shared" si="3"/>
        <v>0</v>
      </c>
      <c r="AJ11" s="31">
        <v>0</v>
      </c>
      <c r="AL11" s="36">
        <f t="shared" si="4"/>
        <v>0</v>
      </c>
      <c r="AM11" s="31">
        <v>0</v>
      </c>
      <c r="AO11" s="36">
        <f t="shared" si="5"/>
        <v>0</v>
      </c>
      <c r="AP11" s="31">
        <v>0</v>
      </c>
      <c r="AR11" s="36">
        <f t="shared" si="6"/>
        <v>0</v>
      </c>
      <c r="AS11" s="31">
        <v>0</v>
      </c>
      <c r="AU11" s="36">
        <f t="shared" si="7"/>
        <v>0</v>
      </c>
      <c r="AV11" s="31">
        <v>0</v>
      </c>
      <c r="AX11" s="36">
        <f t="shared" si="8"/>
        <v>0</v>
      </c>
      <c r="AY11" s="31">
        <v>0</v>
      </c>
      <c r="BA11" s="36">
        <f t="shared" si="9"/>
        <v>0</v>
      </c>
      <c r="BB11" s="31">
        <v>0</v>
      </c>
    </row>
    <row r="12" spans="2:54" x14ac:dyDescent="0.25">
      <c r="B12" s="49" t="s">
        <v>52</v>
      </c>
      <c r="C12" s="50">
        <v>2.4299999999999999E-2</v>
      </c>
      <c r="D12" s="93">
        <v>1</v>
      </c>
      <c r="E12" s="30">
        <v>0.1361</v>
      </c>
      <c r="F12" s="30">
        <v>2.4299999999999999E-2</v>
      </c>
      <c r="G12" s="18">
        <v>0.5</v>
      </c>
      <c r="H12" s="96">
        <f>G12*$H$2</f>
        <v>17500</v>
      </c>
      <c r="I12" s="96">
        <v>7500</v>
      </c>
      <c r="J12" s="96">
        <f>I12/$H$2</f>
        <v>0.21428571428571427</v>
      </c>
      <c r="K12" s="51">
        <f t="shared" ref="K12:K17" si="12">(O12-L12)/C12</f>
        <v>3</v>
      </c>
      <c r="L12" s="52">
        <v>6.3200000000000006E-2</v>
      </c>
      <c r="M12" s="53">
        <v>1.6500000000000001E-2</v>
      </c>
      <c r="N12" s="54">
        <v>6.8000000000000005E-2</v>
      </c>
      <c r="O12" s="52">
        <v>0.1361</v>
      </c>
      <c r="P12" s="55">
        <v>0</v>
      </c>
      <c r="Q12" s="56">
        <v>0</v>
      </c>
      <c r="S12" s="32"/>
      <c r="U12" s="33" t="s">
        <v>27</v>
      </c>
      <c r="V12" s="34" t="s">
        <v>39</v>
      </c>
      <c r="W12" s="34" t="s">
        <v>28</v>
      </c>
      <c r="X12" s="35" t="s">
        <v>29</v>
      </c>
      <c r="Z12" s="36">
        <f t="shared" si="0"/>
        <v>8.9638554044070257E-2</v>
      </c>
      <c r="AA12" s="57">
        <v>15000</v>
      </c>
      <c r="AC12" s="36">
        <f t="shared" si="1"/>
        <v>8.9638554044070257E-2</v>
      </c>
      <c r="AD12" s="57">
        <v>15000</v>
      </c>
      <c r="AF12" s="36">
        <f t="shared" si="2"/>
        <v>0.11951807205876035</v>
      </c>
      <c r="AG12" s="57">
        <v>20000</v>
      </c>
      <c r="AI12" s="36">
        <f t="shared" si="3"/>
        <v>0.11951807205876035</v>
      </c>
      <c r="AJ12" s="57">
        <v>20000</v>
      </c>
      <c r="AL12" s="36">
        <f t="shared" si="4"/>
        <v>0.11951807205876035</v>
      </c>
      <c r="AM12" s="57">
        <v>20000</v>
      </c>
      <c r="AO12" s="36">
        <f t="shared" si="5"/>
        <v>0.11951807205876035</v>
      </c>
      <c r="AP12" s="57">
        <v>20000</v>
      </c>
      <c r="AR12" s="36">
        <f t="shared" si="6"/>
        <v>0.14939759007345044</v>
      </c>
      <c r="AS12" s="57">
        <v>25000</v>
      </c>
      <c r="AU12" s="36">
        <f t="shared" si="7"/>
        <v>0.14939759007345044</v>
      </c>
      <c r="AV12" s="57">
        <v>25000</v>
      </c>
      <c r="AX12" s="36">
        <f t="shared" si="8"/>
        <v>0.14939759007345044</v>
      </c>
      <c r="AY12" s="57">
        <v>25000</v>
      </c>
      <c r="BA12" s="36">
        <f t="shared" si="9"/>
        <v>5.9759036029380173E-2</v>
      </c>
      <c r="BB12" s="57">
        <v>10000</v>
      </c>
    </row>
    <row r="13" spans="2:54" x14ac:dyDescent="0.25">
      <c r="B13" s="58" t="s">
        <v>53</v>
      </c>
      <c r="C13" s="59">
        <v>0.193</v>
      </c>
      <c r="D13" s="93">
        <v>2</v>
      </c>
      <c r="E13" s="30">
        <v>0.20530000000000001</v>
      </c>
      <c r="F13" s="30">
        <v>0.193</v>
      </c>
      <c r="G13" s="30">
        <v>0.03</v>
      </c>
      <c r="H13" s="96">
        <f>G13*$H$2</f>
        <v>1050</v>
      </c>
      <c r="I13" s="96">
        <v>0</v>
      </c>
      <c r="J13" s="96">
        <f>I13/$H$2</f>
        <v>0</v>
      </c>
      <c r="K13" s="60">
        <f t="shared" si="12"/>
        <v>0.73626943005181344</v>
      </c>
      <c r="L13" s="61">
        <v>6.3200000000000006E-2</v>
      </c>
      <c r="M13" s="62">
        <v>2.7900000000000001E-2</v>
      </c>
      <c r="N13" s="63">
        <v>5.8000000000000003E-2</v>
      </c>
      <c r="O13" s="61">
        <v>0.20530000000000001</v>
      </c>
      <c r="P13" s="64">
        <v>0</v>
      </c>
      <c r="Q13" s="65">
        <v>0</v>
      </c>
      <c r="S13" s="66"/>
      <c r="U13" s="33" t="s">
        <v>39</v>
      </c>
      <c r="V13" s="34" t="s">
        <v>54</v>
      </c>
      <c r="W13" s="34" t="s">
        <v>41</v>
      </c>
      <c r="X13" s="35" t="s">
        <v>34</v>
      </c>
      <c r="Z13" s="36">
        <f t="shared" si="0"/>
        <v>2.9879518014690087E-2</v>
      </c>
      <c r="AA13" s="31">
        <v>5000</v>
      </c>
      <c r="AC13" s="36">
        <f t="shared" si="1"/>
        <v>2.9879518014690087E-2</v>
      </c>
      <c r="AD13" s="31">
        <v>5000</v>
      </c>
      <c r="AF13" s="36">
        <f t="shared" si="2"/>
        <v>2.9879518014690087E-2</v>
      </c>
      <c r="AG13" s="31">
        <v>5000</v>
      </c>
      <c r="AI13" s="36">
        <f t="shared" si="3"/>
        <v>0</v>
      </c>
      <c r="AJ13" s="31">
        <v>0</v>
      </c>
      <c r="AL13" s="36">
        <f t="shared" si="4"/>
        <v>0</v>
      </c>
      <c r="AM13" s="31">
        <v>0</v>
      </c>
      <c r="AO13" s="36">
        <f t="shared" si="5"/>
        <v>0</v>
      </c>
      <c r="AP13" s="31">
        <v>0</v>
      </c>
      <c r="AR13" s="36">
        <f t="shared" si="6"/>
        <v>0</v>
      </c>
      <c r="AS13" s="31">
        <v>0</v>
      </c>
      <c r="AU13" s="36">
        <f t="shared" si="7"/>
        <v>0</v>
      </c>
      <c r="AV13" s="31">
        <v>0</v>
      </c>
      <c r="AX13" s="36">
        <f t="shared" si="8"/>
        <v>0</v>
      </c>
      <c r="AY13" s="31">
        <v>0</v>
      </c>
      <c r="BA13" s="36">
        <f t="shared" si="9"/>
        <v>0</v>
      </c>
      <c r="BB13" s="31">
        <v>0</v>
      </c>
    </row>
    <row r="14" spans="2:54" x14ac:dyDescent="0.25">
      <c r="B14" s="58" t="s">
        <v>55</v>
      </c>
      <c r="C14" s="59">
        <v>0.1981</v>
      </c>
      <c r="D14" s="93">
        <v>3</v>
      </c>
      <c r="E14" s="30">
        <v>0.44990000000000002</v>
      </c>
      <c r="F14" s="30">
        <v>0.1981</v>
      </c>
      <c r="G14" s="30">
        <v>0.35</v>
      </c>
      <c r="H14" s="96">
        <f>G14*$H$2</f>
        <v>12250</v>
      </c>
      <c r="I14" s="96">
        <v>14500</v>
      </c>
      <c r="J14" s="96">
        <f>I14/$H$2</f>
        <v>0.41428571428571431</v>
      </c>
      <c r="K14" s="60">
        <f t="shared" si="12"/>
        <v>1.9520444220090865</v>
      </c>
      <c r="L14" s="61">
        <v>6.3200000000000006E-2</v>
      </c>
      <c r="M14" s="62">
        <v>4.1300000000000003E-2</v>
      </c>
      <c r="N14" s="63">
        <v>0.15989999999999999</v>
      </c>
      <c r="O14" s="61">
        <v>0.44990000000000002</v>
      </c>
      <c r="P14" s="64">
        <v>0</v>
      </c>
      <c r="Q14" s="65">
        <v>0</v>
      </c>
      <c r="S14" s="66"/>
      <c r="U14" s="33" t="s">
        <v>39</v>
      </c>
      <c r="V14" s="34" t="s">
        <v>54</v>
      </c>
      <c r="W14" s="34" t="s">
        <v>41</v>
      </c>
      <c r="X14" s="35" t="s">
        <v>34</v>
      </c>
      <c r="Z14" s="36">
        <f t="shared" si="0"/>
        <v>5.9759036029380173E-2</v>
      </c>
      <c r="AA14" s="31">
        <v>10000</v>
      </c>
      <c r="AC14" s="36">
        <f t="shared" si="1"/>
        <v>2.9879518014690087E-2</v>
      </c>
      <c r="AD14" s="57">
        <v>5000</v>
      </c>
      <c r="AF14" s="36">
        <f t="shared" si="2"/>
        <v>2.9879518014690087E-2</v>
      </c>
      <c r="AG14" s="57">
        <v>5000</v>
      </c>
      <c r="AI14" s="36">
        <f t="shared" si="3"/>
        <v>5.9759036029380173E-2</v>
      </c>
      <c r="AJ14" s="57">
        <v>10000</v>
      </c>
      <c r="AL14" s="36">
        <f t="shared" si="4"/>
        <v>2.9879518014690087E-2</v>
      </c>
      <c r="AM14" s="57">
        <v>5000</v>
      </c>
      <c r="AO14" s="36">
        <f t="shared" si="5"/>
        <v>5.9759036029380173E-2</v>
      </c>
      <c r="AP14" s="57">
        <v>10000</v>
      </c>
      <c r="AR14" s="36">
        <f t="shared" si="6"/>
        <v>5.9759036029380173E-2</v>
      </c>
      <c r="AS14" s="57">
        <v>10000</v>
      </c>
      <c r="AU14" s="36">
        <f t="shared" si="7"/>
        <v>0</v>
      </c>
      <c r="AV14" s="57">
        <v>0</v>
      </c>
      <c r="AX14" s="36">
        <f t="shared" si="8"/>
        <v>2.9879518014690087E-2</v>
      </c>
      <c r="AY14" s="57">
        <v>5000</v>
      </c>
      <c r="BA14" s="36">
        <f t="shared" si="9"/>
        <v>5.9759036029380173E-2</v>
      </c>
      <c r="BB14" s="57">
        <v>10000</v>
      </c>
    </row>
    <row r="15" spans="2:54" x14ac:dyDescent="0.25">
      <c r="B15" s="58" t="s">
        <v>56</v>
      </c>
      <c r="C15" s="59">
        <v>0.2132</v>
      </c>
      <c r="D15" s="93">
        <v>4</v>
      </c>
      <c r="E15" s="30">
        <v>0.36809999999999998</v>
      </c>
      <c r="F15" s="30">
        <v>0.2132</v>
      </c>
      <c r="G15" s="30">
        <v>0.02</v>
      </c>
      <c r="H15" s="96">
        <f>G15*$H$2</f>
        <v>700</v>
      </c>
      <c r="I15" s="96">
        <v>1000</v>
      </c>
      <c r="J15" s="96">
        <f>I15/$H$2</f>
        <v>2.8571428571428571E-2</v>
      </c>
      <c r="K15" s="60">
        <f t="shared" si="12"/>
        <v>1.4301125703564725</v>
      </c>
      <c r="L15" s="61">
        <v>6.3200000000000006E-2</v>
      </c>
      <c r="M15" s="62">
        <v>3.9199999999999999E-2</v>
      </c>
      <c r="N15" s="63">
        <v>0.13980000000000001</v>
      </c>
      <c r="O15" s="61">
        <v>0.36809999999999998</v>
      </c>
      <c r="P15" s="64">
        <v>0</v>
      </c>
      <c r="Q15" s="65">
        <v>0</v>
      </c>
      <c r="S15" s="66"/>
      <c r="U15" s="33" t="s">
        <v>39</v>
      </c>
      <c r="V15" s="34" t="s">
        <v>40</v>
      </c>
      <c r="W15" s="34" t="s">
        <v>41</v>
      </c>
      <c r="X15" s="35" t="s">
        <v>34</v>
      </c>
      <c r="Z15" s="36">
        <f t="shared" si="0"/>
        <v>2.9879518014690087E-2</v>
      </c>
      <c r="AA15" s="31">
        <v>5000</v>
      </c>
      <c r="AC15" s="36">
        <f t="shared" si="1"/>
        <v>5.9759036029380173E-2</v>
      </c>
      <c r="AD15" s="31">
        <v>10000</v>
      </c>
      <c r="AF15" s="36">
        <f t="shared" si="2"/>
        <v>2.9879518014690087E-2</v>
      </c>
      <c r="AG15" s="31">
        <v>5000</v>
      </c>
      <c r="AI15" s="36">
        <f t="shared" si="3"/>
        <v>2.9879518014690087E-2</v>
      </c>
      <c r="AJ15" s="31">
        <v>5000</v>
      </c>
      <c r="AL15" s="36">
        <f t="shared" si="4"/>
        <v>5.9759036029380173E-2</v>
      </c>
      <c r="AM15" s="31">
        <v>10000</v>
      </c>
      <c r="AO15" s="36">
        <f t="shared" si="5"/>
        <v>0</v>
      </c>
      <c r="AP15" s="31">
        <v>0</v>
      </c>
      <c r="AR15" s="36">
        <f t="shared" si="6"/>
        <v>0</v>
      </c>
      <c r="AS15" s="31">
        <v>0</v>
      </c>
      <c r="AU15" s="36">
        <f t="shared" si="7"/>
        <v>5.9759036029380173E-2</v>
      </c>
      <c r="AV15" s="31">
        <v>10000</v>
      </c>
      <c r="AX15" s="36">
        <f t="shared" si="8"/>
        <v>2.9879518014690087E-2</v>
      </c>
      <c r="AY15" s="31">
        <v>5000</v>
      </c>
      <c r="BA15" s="36">
        <f t="shared" si="9"/>
        <v>5.9759036029380173E-2</v>
      </c>
      <c r="BB15" s="31">
        <v>10000</v>
      </c>
    </row>
    <row r="16" spans="2:54" x14ac:dyDescent="0.25">
      <c r="B16" s="58" t="s">
        <v>57</v>
      </c>
      <c r="C16" s="59">
        <v>2.0500000000000001E-2</v>
      </c>
      <c r="D16" s="93">
        <v>5</v>
      </c>
      <c r="E16" s="30">
        <v>0.1066</v>
      </c>
      <c r="F16" s="30">
        <v>2.0500000000000001E-2</v>
      </c>
      <c r="G16" s="30">
        <v>0.1</v>
      </c>
      <c r="H16" s="96">
        <f>G16*$H$2</f>
        <v>3500</v>
      </c>
      <c r="I16" s="96">
        <v>12000</v>
      </c>
      <c r="J16" s="96">
        <f>I16/$H$2</f>
        <v>0.34285714285714286</v>
      </c>
      <c r="K16" s="60">
        <f t="shared" si="12"/>
        <v>2.117073170731707</v>
      </c>
      <c r="L16" s="61">
        <v>6.3200000000000006E-2</v>
      </c>
      <c r="M16" s="62">
        <v>5.4000000000000003E-3</v>
      </c>
      <c r="N16" s="63">
        <v>6.2E-2</v>
      </c>
      <c r="O16" s="61">
        <v>0.1066</v>
      </c>
      <c r="P16" s="64">
        <v>0</v>
      </c>
      <c r="Q16" s="65">
        <v>0</v>
      </c>
      <c r="S16" s="66"/>
      <c r="U16" s="33" t="s">
        <v>27</v>
      </c>
      <c r="V16" s="34" t="s">
        <v>39</v>
      </c>
      <c r="W16" s="34" t="s">
        <v>47</v>
      </c>
      <c r="X16" s="35" t="s">
        <v>48</v>
      </c>
      <c r="Z16" s="36">
        <f t="shared" si="0"/>
        <v>0</v>
      </c>
      <c r="AA16" s="31">
        <v>0</v>
      </c>
      <c r="AC16" s="36">
        <f t="shared" si="1"/>
        <v>0</v>
      </c>
      <c r="AD16" s="31">
        <v>0</v>
      </c>
      <c r="AF16" s="36">
        <f t="shared" si="2"/>
        <v>0</v>
      </c>
      <c r="AG16" s="31">
        <v>0</v>
      </c>
      <c r="AI16" s="36">
        <f t="shared" si="3"/>
        <v>0</v>
      </c>
      <c r="AJ16" s="31">
        <v>0</v>
      </c>
      <c r="AL16" s="36">
        <f t="shared" si="4"/>
        <v>0</v>
      </c>
      <c r="AM16" s="31">
        <v>0</v>
      </c>
      <c r="AO16" s="36">
        <f t="shared" si="5"/>
        <v>2.9879518014690087E-2</v>
      </c>
      <c r="AP16" s="31">
        <v>5000</v>
      </c>
      <c r="AR16" s="36">
        <f t="shared" si="6"/>
        <v>0</v>
      </c>
      <c r="AS16" s="31">
        <v>0</v>
      </c>
      <c r="AU16" s="36">
        <f t="shared" si="7"/>
        <v>0</v>
      </c>
      <c r="AV16" s="31">
        <v>0</v>
      </c>
      <c r="AX16" s="36">
        <f t="shared" si="8"/>
        <v>0</v>
      </c>
      <c r="AY16" s="31">
        <v>0</v>
      </c>
      <c r="BA16" s="36">
        <f t="shared" si="9"/>
        <v>0</v>
      </c>
      <c r="BB16" s="31">
        <v>0</v>
      </c>
    </row>
    <row r="17" spans="2:54" ht="13.5" thickBot="1" x14ac:dyDescent="0.3">
      <c r="B17" s="67" t="s">
        <v>58</v>
      </c>
      <c r="C17" s="68">
        <v>5.0000000000000001E-3</v>
      </c>
      <c r="K17" s="69">
        <f t="shared" si="12"/>
        <v>2.8599999999999985</v>
      </c>
      <c r="L17" s="70">
        <v>6.3200000000000006E-2</v>
      </c>
      <c r="M17" s="71">
        <v>6.8999999999999999E-3</v>
      </c>
      <c r="N17" s="72">
        <v>3.7400000000000003E-2</v>
      </c>
      <c r="O17" s="70">
        <v>7.7499999999999999E-2</v>
      </c>
      <c r="P17" s="73">
        <v>0</v>
      </c>
      <c r="Q17" s="74">
        <v>0</v>
      </c>
      <c r="S17" s="75"/>
      <c r="U17" s="76" t="s">
        <v>27</v>
      </c>
      <c r="V17" s="77" t="s">
        <v>39</v>
      </c>
      <c r="W17" s="77" t="s">
        <v>47</v>
      </c>
      <c r="X17" s="78" t="s">
        <v>29</v>
      </c>
      <c r="Z17" s="79">
        <f t="shared" si="0"/>
        <v>0</v>
      </c>
      <c r="AA17" s="42">
        <v>0</v>
      </c>
      <c r="AC17" s="79">
        <f t="shared" si="1"/>
        <v>0</v>
      </c>
      <c r="AD17" s="42">
        <v>0</v>
      </c>
      <c r="AF17" s="79">
        <f t="shared" si="2"/>
        <v>0</v>
      </c>
      <c r="AG17" s="42">
        <v>0</v>
      </c>
      <c r="AI17" s="79">
        <f t="shared" si="3"/>
        <v>0</v>
      </c>
      <c r="AJ17" s="42">
        <v>0</v>
      </c>
      <c r="AL17" s="79">
        <f t="shared" si="4"/>
        <v>0</v>
      </c>
      <c r="AM17" s="42">
        <v>0</v>
      </c>
      <c r="AO17" s="79">
        <f t="shared" si="5"/>
        <v>0</v>
      </c>
      <c r="AP17" s="42">
        <v>0</v>
      </c>
      <c r="AR17" s="79">
        <f t="shared" si="6"/>
        <v>0</v>
      </c>
      <c r="AS17" s="42">
        <v>0</v>
      </c>
      <c r="AU17" s="79">
        <f t="shared" si="7"/>
        <v>0</v>
      </c>
      <c r="AV17" s="42">
        <v>0</v>
      </c>
      <c r="AX17" s="79">
        <f t="shared" si="8"/>
        <v>0</v>
      </c>
      <c r="AY17" s="42">
        <v>0</v>
      </c>
      <c r="BA17" s="79">
        <f t="shared" si="9"/>
        <v>0</v>
      </c>
      <c r="BB17" s="42">
        <v>0</v>
      </c>
    </row>
    <row r="18" spans="2:54" ht="13.5" thickBot="1" x14ac:dyDescent="0.3"/>
    <row r="19" spans="2:54" ht="13.5" thickBot="1" x14ac:dyDescent="0.3">
      <c r="B19" s="80" t="s">
        <v>59</v>
      </c>
      <c r="C19" s="81">
        <f>SUMPRODUCT(M3:M11,P3:P11)</f>
        <v>1.0744446502096914E-2</v>
      </c>
      <c r="E19" s="1">
        <f>SUMPRODUCT(E12:E16,G12:G16)</f>
        <v>0.249696</v>
      </c>
      <c r="F19" s="1">
        <f>SUMPRODUCT(F12:F16,G12:G16)</f>
        <v>9.3588999999999992E-2</v>
      </c>
      <c r="K19" s="1"/>
      <c r="S19" s="82" t="s">
        <v>60</v>
      </c>
      <c r="Z19" s="97" t="s">
        <v>61</v>
      </c>
      <c r="AA19" s="98"/>
      <c r="AC19" s="97" t="s">
        <v>61</v>
      </c>
      <c r="AD19" s="98"/>
      <c r="AF19" s="97" t="s">
        <v>61</v>
      </c>
      <c r="AG19" s="98"/>
      <c r="AI19" s="97" t="s">
        <v>61</v>
      </c>
      <c r="AJ19" s="98"/>
      <c r="AL19" s="97" t="s">
        <v>61</v>
      </c>
      <c r="AM19" s="98"/>
      <c r="AO19" s="97" t="s">
        <v>61</v>
      </c>
      <c r="AP19" s="98"/>
      <c r="AR19" s="97" t="s">
        <v>61</v>
      </c>
      <c r="AS19" s="98"/>
      <c r="AU19" s="97" t="s">
        <v>61</v>
      </c>
      <c r="AV19" s="98"/>
      <c r="AX19" s="97" t="s">
        <v>61</v>
      </c>
      <c r="AY19" s="98"/>
      <c r="BA19" s="97" t="s">
        <v>61</v>
      </c>
      <c r="BB19" s="98"/>
    </row>
    <row r="20" spans="2:54" ht="13.5" thickBot="1" x14ac:dyDescent="0.3">
      <c r="B20" s="80" t="s">
        <v>62</v>
      </c>
      <c r="C20" s="81">
        <f>SUMPRODUCT(N3:N11,P3:P11)</f>
        <v>6.8745091648272139E-2</v>
      </c>
      <c r="E20" s="1" t="s">
        <v>67</v>
      </c>
      <c r="F20" s="1" t="s">
        <v>68</v>
      </c>
      <c r="K20" s="1"/>
      <c r="L20" s="94">
        <v>0.21445939999999999</v>
      </c>
      <c r="Z20" s="83">
        <f>SUMPRODUCT($M3:$M17,Z3:Z17)</f>
        <v>1.630094149763674E-2</v>
      </c>
      <c r="AA20" s="84" t="s">
        <v>14</v>
      </c>
      <c r="AC20" s="83">
        <f>SUMPRODUCT($M3:$M17,AC3:AC17)</f>
        <v>1.6238194509805889E-2</v>
      </c>
      <c r="AD20" s="84" t="s">
        <v>14</v>
      </c>
      <c r="AF20" s="83">
        <f>SUMPRODUCT($M3:$M17,AF3:AF17)</f>
        <v>1.5559929450872425E-2</v>
      </c>
      <c r="AG20" s="84" t="s">
        <v>14</v>
      </c>
      <c r="AI20" s="83">
        <f>SUMPRODUCT($M3:$M17,AI3:AI17)</f>
        <v>1.5960314992269273E-2</v>
      </c>
      <c r="AJ20" s="84" t="s">
        <v>14</v>
      </c>
      <c r="AL20" s="83">
        <f>SUMPRODUCT($M3:$M17,AL3:AL17)</f>
        <v>1.5897568004438423E-2</v>
      </c>
      <c r="AM20" s="84" t="s">
        <v>14</v>
      </c>
      <c r="AO20" s="83">
        <f>SUMPRODUCT($M3:$M17,AO3:AO17)</f>
        <v>1.4950387283372748E-2</v>
      </c>
      <c r="AP20" s="84" t="s">
        <v>14</v>
      </c>
      <c r="AR20" s="83">
        <f>SUMPRODUCT($M3:$M17,AR3:AR17)</f>
        <v>1.5282049933335807E-2</v>
      </c>
      <c r="AS20" s="84" t="s">
        <v>14</v>
      </c>
      <c r="AU20" s="83">
        <f>SUMPRODUCT($M3:$M17,AU3:AU17)</f>
        <v>1.5156555957674109E-2</v>
      </c>
      <c r="AV20" s="84" t="s">
        <v>14</v>
      </c>
      <c r="AX20" s="83">
        <f>SUMPRODUCT($M3:$M17,AX3:AX17)</f>
        <v>1.5219302945504958E-2</v>
      </c>
      <c r="AY20" s="84" t="s">
        <v>14</v>
      </c>
      <c r="BA20" s="83">
        <f>SUMPRODUCT($M3:$M17,BA3:BA17)</f>
        <v>1.6145568003960352E-2</v>
      </c>
      <c r="BB20" s="84" t="s">
        <v>14</v>
      </c>
    </row>
    <row r="21" spans="2:54" ht="13.5" thickBot="1" x14ac:dyDescent="0.3">
      <c r="B21" s="80" t="s">
        <v>63</v>
      </c>
      <c r="C21" s="81">
        <f>SUMPRODUCT(O3:O11,P3:P11)</f>
        <v>0.12298345426808523</v>
      </c>
      <c r="K21" s="1"/>
      <c r="L21" s="94">
        <v>4.6906999999999999E-3</v>
      </c>
      <c r="Q21" s="85"/>
      <c r="Z21" s="86">
        <f>SUMPRODUCT($N3:$N17,Z3:Z17)</f>
        <v>8.9962503696843374E-2</v>
      </c>
      <c r="AA21" s="87" t="s">
        <v>15</v>
      </c>
      <c r="AC21" s="86">
        <f>SUMPRODUCT($N3:$N17,AC3:AC17)</f>
        <v>8.9361925384748103E-2</v>
      </c>
      <c r="AD21" s="87" t="s">
        <v>15</v>
      </c>
      <c r="AF21" s="86">
        <f>SUMPRODUCT($N3:$N17,AF3:AF17)</f>
        <v>8.7216575991293357E-2</v>
      </c>
      <c r="AG21" s="87" t="s">
        <v>15</v>
      </c>
      <c r="AI21" s="86">
        <f>SUMPRODUCT($N3:$N17,AI3:AI17)</f>
        <v>9.0261298876990262E-2</v>
      </c>
      <c r="AJ21" s="87" t="s">
        <v>15</v>
      </c>
      <c r="AL21" s="86">
        <f>SUMPRODUCT($N3:$N17,AL3:AL17)</f>
        <v>8.9660720564894991E-2</v>
      </c>
      <c r="AM21" s="87" t="s">
        <v>15</v>
      </c>
      <c r="AO21" s="86">
        <f>SUMPRODUCT($N3:$N17,AO3:AO17)</f>
        <v>8.7936672375447375E-2</v>
      </c>
      <c r="AP21" s="87" t="s">
        <v>15</v>
      </c>
      <c r="AR21" s="86">
        <f>SUMPRODUCT($N3:$N17,AR3:AR17)</f>
        <v>8.8115949483535516E-2</v>
      </c>
      <c r="AS21" s="87" t="s">
        <v>15</v>
      </c>
      <c r="AU21" s="86">
        <f>SUMPRODUCT($N3:$N17,AU3:AU17)</f>
        <v>8.6914792859344975E-2</v>
      </c>
      <c r="AV21" s="87" t="s">
        <v>15</v>
      </c>
      <c r="AX21" s="86">
        <f>SUMPRODUCT($N3:$N17,AX3:AX17)</f>
        <v>8.7515371171440259E-2</v>
      </c>
      <c r="AY21" s="87" t="s">
        <v>15</v>
      </c>
      <c r="BA21" s="86">
        <f>SUMPRODUCT($N3:$N17,BA3:BA17)</f>
        <v>9.0374841045446075E-2</v>
      </c>
      <c r="BB21" s="87" t="s">
        <v>15</v>
      </c>
    </row>
    <row r="22" spans="2:54" ht="13.5" thickBot="1" x14ac:dyDescent="0.3">
      <c r="L22" s="94">
        <v>0.41543390000000002</v>
      </c>
      <c r="Z22" s="88">
        <f>SUMPRODUCT($O3:$O17,Z3:Z17)</f>
        <v>0.17972513365855397</v>
      </c>
      <c r="AA22" s="89" t="s">
        <v>16</v>
      </c>
      <c r="AC22" s="88">
        <f>SUMPRODUCT($O3:$O17,AC3:AC17)</f>
        <v>0.17728098908495232</v>
      </c>
      <c r="AD22" s="89" t="s">
        <v>16</v>
      </c>
      <c r="AF22" s="88">
        <f>SUMPRODUCT($O3:$O17,AF3:AF17)</f>
        <v>0.1703489409055442</v>
      </c>
      <c r="AG22" s="89" t="s">
        <v>16</v>
      </c>
      <c r="AI22" s="88">
        <f>SUMPRODUCT($O3:$O17,AI3:AI17)</f>
        <v>0.17765747101193741</v>
      </c>
      <c r="AJ22" s="89" t="s">
        <v>16</v>
      </c>
      <c r="AL22" s="88">
        <f>SUMPRODUCT($O3:$O17,AL3:AL17)</f>
        <v>0.17521332643833576</v>
      </c>
      <c r="AM22" s="89" t="s">
        <v>16</v>
      </c>
      <c r="AO22" s="88">
        <f>SUMPRODUCT($O3:$O17,AO3:AO17)</f>
        <v>0.16984397705109597</v>
      </c>
      <c r="AP22" s="89" t="s">
        <v>16</v>
      </c>
      <c r="AR22" s="88">
        <f>SUMPRODUCT($O3:$O17,AR3:AR17)</f>
        <v>0.17072542283252931</v>
      </c>
      <c r="AS22" s="89" t="s">
        <v>16</v>
      </c>
      <c r="AU22" s="88">
        <f>SUMPRODUCT($O3:$O17,AU3:AU17)</f>
        <v>0.16583713368532599</v>
      </c>
      <c r="AV22" s="89" t="s">
        <v>16</v>
      </c>
      <c r="AX22" s="88">
        <f>SUMPRODUCT($O3:$O17,AX3:AX17)</f>
        <v>0.16828127825892764</v>
      </c>
      <c r="AY22" s="89" t="s">
        <v>16</v>
      </c>
      <c r="BA22" s="88">
        <f>SUMPRODUCT($O3:$O17,BA3:BA17)</f>
        <v>0.18052291678954618</v>
      </c>
      <c r="BB22" s="89" t="s">
        <v>16</v>
      </c>
    </row>
    <row r="23" spans="2:54" x14ac:dyDescent="0.25">
      <c r="L23" s="94">
        <v>1.8057799999999999E-2</v>
      </c>
    </row>
    <row r="24" spans="2:54" x14ac:dyDescent="0.25">
      <c r="C24" s="2">
        <f>SUM(D24:K24)</f>
        <v>1</v>
      </c>
      <c r="D24" s="94">
        <v>0.21445939999999999</v>
      </c>
      <c r="E24" s="94">
        <v>4.6906999999999999E-3</v>
      </c>
      <c r="F24" s="94">
        <v>0.41543390000000002</v>
      </c>
      <c r="G24" s="94">
        <v>1.8057799999999999E-2</v>
      </c>
      <c r="H24" s="94"/>
      <c r="I24" s="94"/>
      <c r="J24" s="94"/>
      <c r="K24" s="94">
        <v>0.34735820000000001</v>
      </c>
      <c r="L24" s="94">
        <v>0.34735820000000001</v>
      </c>
    </row>
  </sheetData>
  <mergeCells count="20">
    <mergeCell ref="AO19:AP19"/>
    <mergeCell ref="Z1:AA1"/>
    <mergeCell ref="AC1:AD1"/>
    <mergeCell ref="AF1:AG1"/>
    <mergeCell ref="AI1:AJ1"/>
    <mergeCell ref="AL1:AM1"/>
    <mergeCell ref="AO1:AP1"/>
    <mergeCell ref="Z19:AA19"/>
    <mergeCell ref="AC19:AD19"/>
    <mergeCell ref="AF19:AG19"/>
    <mergeCell ref="AI19:AJ19"/>
    <mergeCell ref="AL19:AM19"/>
    <mergeCell ref="AR19:AS19"/>
    <mergeCell ref="AU19:AV19"/>
    <mergeCell ref="AX19:AY19"/>
    <mergeCell ref="BA19:BB19"/>
    <mergeCell ref="AR1:AS1"/>
    <mergeCell ref="AU1:AV1"/>
    <mergeCell ref="AX1:AY1"/>
    <mergeCell ref="BA1:BB1"/>
  </mergeCells>
  <conditionalFormatting sqref="K3:K10">
    <cfRule type="cellIs" dxfId="1" priority="5" operator="lessThan">
      <formula>0</formula>
    </cfRule>
  </conditionalFormatting>
  <conditionalFormatting sqref="C3:C10">
    <cfRule type="colorScale" priority="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K3:K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ellIs" dxfId="0" priority="2" operator="lessThan">
      <formula>0</formula>
    </cfRule>
  </conditionalFormatting>
  <conditionalFormatting sqref="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AA17">
    <cfRule type="colorScale" priority="8">
      <colorScale>
        <cfvo type="min"/>
        <cfvo type="percent" val="50"/>
        <cfvo type="max"/>
        <color theme="0"/>
        <color rgb="FFC00000"/>
        <color rgb="FFFF0000"/>
      </colorScale>
    </cfRule>
  </conditionalFormatting>
  <conditionalFormatting sqref="Z3:Z17">
    <cfRule type="colorScale" priority="9">
      <colorScale>
        <cfvo type="min"/>
        <cfvo type="percent" val="50"/>
        <cfvo type="max"/>
        <color theme="0"/>
        <color rgb="FFC00000"/>
        <color rgb="FFFF0000"/>
      </colorScale>
    </cfRule>
  </conditionalFormatting>
  <conditionalFormatting sqref="AC3:AD17">
    <cfRule type="colorScale" priority="10">
      <colorScale>
        <cfvo type="min"/>
        <cfvo type="percent" val="50"/>
        <cfvo type="max"/>
        <color theme="0"/>
        <color rgb="FFC00000"/>
        <color rgb="FFFF0000"/>
      </colorScale>
    </cfRule>
  </conditionalFormatting>
  <conditionalFormatting sqref="AC3:AC17">
    <cfRule type="colorScale" priority="11">
      <colorScale>
        <cfvo type="min"/>
        <cfvo type="percent" val="50"/>
        <cfvo type="max"/>
        <color theme="0"/>
        <color rgb="FFC00000"/>
        <color rgb="FFFF0000"/>
      </colorScale>
    </cfRule>
  </conditionalFormatting>
  <conditionalFormatting sqref="AF3:AG17">
    <cfRule type="colorScale" priority="12">
      <colorScale>
        <cfvo type="min"/>
        <cfvo type="percent" val="50"/>
        <cfvo type="max"/>
        <color theme="0"/>
        <color rgb="FFC00000"/>
        <color rgb="FFFF0000"/>
      </colorScale>
    </cfRule>
  </conditionalFormatting>
  <conditionalFormatting sqref="AF3:AF17">
    <cfRule type="colorScale" priority="13">
      <colorScale>
        <cfvo type="min"/>
        <cfvo type="percent" val="50"/>
        <cfvo type="max"/>
        <color theme="0"/>
        <color rgb="FFC00000"/>
        <color rgb="FFFF0000"/>
      </colorScale>
    </cfRule>
  </conditionalFormatting>
  <conditionalFormatting sqref="AI3:AJ17">
    <cfRule type="colorScale" priority="14">
      <colorScale>
        <cfvo type="min"/>
        <cfvo type="percent" val="50"/>
        <cfvo type="max"/>
        <color theme="0"/>
        <color rgb="FFC00000"/>
        <color rgb="FFFF0000"/>
      </colorScale>
    </cfRule>
  </conditionalFormatting>
  <conditionalFormatting sqref="AI3:AI17">
    <cfRule type="colorScale" priority="15">
      <colorScale>
        <cfvo type="min"/>
        <cfvo type="percent" val="50"/>
        <cfvo type="max"/>
        <color theme="0"/>
        <color rgb="FFC00000"/>
        <color rgb="FFFF0000"/>
      </colorScale>
    </cfRule>
  </conditionalFormatting>
  <conditionalFormatting sqref="AR3:AS17 AO3:AP17 AL3:AM17">
    <cfRule type="colorScale" priority="16">
      <colorScale>
        <cfvo type="min"/>
        <cfvo type="percent" val="50"/>
        <cfvo type="max"/>
        <color theme="0"/>
        <color rgb="FFC00000"/>
        <color rgb="FFFF0000"/>
      </colorScale>
    </cfRule>
  </conditionalFormatting>
  <conditionalFormatting sqref="AR3:AR17 AO3:AO17 AL3:AL17">
    <cfRule type="colorScale" priority="17">
      <colorScale>
        <cfvo type="min"/>
        <cfvo type="percent" val="50"/>
        <cfvo type="max"/>
        <color theme="0"/>
        <color rgb="FFC00000"/>
        <color rgb="FFFF0000"/>
      </colorScale>
    </cfRule>
  </conditionalFormatting>
  <conditionalFormatting sqref="BA3:BB17 AX3:AY17 AU3:AV17">
    <cfRule type="colorScale" priority="18">
      <colorScale>
        <cfvo type="min"/>
        <cfvo type="percent" val="50"/>
        <cfvo type="max"/>
        <color theme="0"/>
        <color rgb="FFC00000"/>
        <color rgb="FFFF0000"/>
      </colorScale>
    </cfRule>
  </conditionalFormatting>
  <conditionalFormatting sqref="BA3:BA17 AX3:AX17 AU3:AU17">
    <cfRule type="colorScale" priority="19">
      <colorScale>
        <cfvo type="min"/>
        <cfvo type="percent" val="50"/>
        <cfvo type="max"/>
        <color theme="0"/>
        <color rgb="FFC0000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2019-08-31T22:48:45Z</dcterms:created>
  <dcterms:modified xsi:type="dcterms:W3CDTF">2019-09-01T23:56:24Z</dcterms:modified>
</cp:coreProperties>
</file>