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filterPrivacy="1" codeName="ThisWorkbook" defaultThemeVersion="124226"/>
  <xr:revisionPtr revIDLastSave="0" documentId="13_ncr:1_{D0F86972-2BD3-4C41-8DD5-AAD6A57D7239}" xr6:coauthVersionLast="33" xr6:coauthVersionMax="33" xr10:uidLastSave="{00000000-0000-0000-0000-000000000000}"/>
  <bookViews>
    <workbookView xWindow="4455" yWindow="-105" windowWidth="12900" windowHeight="10080" tabRatio="703" xr2:uid="{00000000-000D-0000-FFFF-FFFF00000000}"/>
  </bookViews>
  <sheets>
    <sheet name="Start" sheetId="2" r:id="rId1"/>
    <sheet name="Dashboard" sheetId="8" r:id="rId2"/>
    <sheet name="1. Identify Objectives" sheetId="9" r:id="rId3"/>
    <sheet name="2. Profile Applications" sheetId="3" r:id="rId4"/>
    <sheet name="3. Segment Applications" sheetId="10" r:id="rId5"/>
    <sheet name="4. Prioritize Alternatives" sheetId="4" r:id="rId6"/>
    <sheet name="5. Prioritize Applications" sheetId="5" r:id="rId7"/>
  </sheets>
  <externalReferences>
    <externalReference r:id="rId8"/>
    <externalReference r:id="rId9"/>
    <externalReference r:id="rId10"/>
  </externalReferences>
  <definedNames>
    <definedName name="Aligned">'[1]Answer List'!$E$23:$E$27</definedName>
    <definedName name="ans_scores">'[2]EDIT-CFG'!$A$4:$A$10</definedName>
    <definedName name="Applications">'[1]Answer List'!$I$3:$I$7</definedName>
    <definedName name="ApplicationSecurity">'[3]Capability Profiling'!#REF!</definedName>
    <definedName name="Availability">'[1]Answer List'!$F$23:$F$27</definedName>
    <definedName name="BigData">'[1]Answer List'!$G$23:$G$27</definedName>
    <definedName name="Complexity">'[1]Answer List'!$C$23:$C$27</definedName>
    <definedName name="Cost">'[1]Answer List'!$H$10:$H$14</definedName>
    <definedName name="DataStandards">'[1]Answer List'!$C$16:$C$20</definedName>
    <definedName name="Educated">'[1]Answer List'!$D$23:$D$27</definedName>
    <definedName name="IO">'[1]Answer List'!$H$23:$H$27</definedName>
    <definedName name="Locations">'[1]Answer List'!$G$3:$G$7</definedName>
    <definedName name="Percents">'[1]Answer List'!$B$3:$B$7</definedName>
    <definedName name="_xlnm.Print_Area" localSheetId="1">Dashboard!$A$1:$S$37</definedName>
    <definedName name="s_best">#REF!</definedName>
    <definedName name="s_better">#REF!</definedName>
    <definedName name="s_choices">#REF!</definedName>
    <definedName name="s_choices2">#REF!</definedName>
    <definedName name="s_det">#REF!</definedName>
    <definedName name="s_exclude">#REF!</definedName>
    <definedName name="s_good">#REF!</definedName>
    <definedName name="s_neu">#REF!</definedName>
    <definedName name="s_neutral">#REF!</definedName>
    <definedName name="s_poor">#REF!</definedName>
    <definedName name="s_sup">#REF!</definedName>
    <definedName name="Storage">'[1]Answer List'!$H$16:$H$20</definedName>
  </definedNames>
  <calcPr calcId="179017"/>
</workbook>
</file>

<file path=xl/calcChain.xml><?xml version="1.0" encoding="utf-8"?>
<calcChain xmlns="http://schemas.openxmlformats.org/spreadsheetml/2006/main">
  <c r="Q29" i="10" l="1"/>
  <c r="P29" i="10"/>
  <c r="S28" i="10"/>
  <c r="R28" i="10"/>
  <c r="Q28" i="10"/>
  <c r="P28" i="10"/>
  <c r="S27" i="10"/>
  <c r="R27" i="10"/>
  <c r="Q27" i="10"/>
  <c r="P27" i="10"/>
  <c r="S26" i="10"/>
  <c r="R26" i="10"/>
  <c r="Q26" i="10"/>
  <c r="P26" i="10"/>
  <c r="S25" i="10"/>
  <c r="R25" i="10"/>
  <c r="Q25" i="10"/>
  <c r="P25" i="10"/>
  <c r="S24" i="10"/>
  <c r="R24" i="10"/>
  <c r="Q24" i="10"/>
  <c r="P24" i="10"/>
  <c r="S23" i="10"/>
  <c r="R23" i="10"/>
  <c r="Q23" i="10"/>
  <c r="P23" i="10"/>
  <c r="S22" i="10"/>
  <c r="R22" i="10"/>
  <c r="Q22" i="10"/>
  <c r="P22" i="10"/>
  <c r="S21" i="10"/>
  <c r="R21" i="10"/>
  <c r="Q21" i="10"/>
  <c r="P21" i="10"/>
  <c r="S20" i="10"/>
  <c r="R20" i="10"/>
  <c r="Q20" i="10"/>
  <c r="P20" i="10"/>
  <c r="S19" i="10"/>
  <c r="R19" i="10"/>
  <c r="Q19" i="10"/>
  <c r="P19" i="10"/>
  <c r="S18" i="10"/>
  <c r="R18" i="10"/>
  <c r="Q18" i="10"/>
  <c r="P18" i="10"/>
  <c r="S17" i="10"/>
  <c r="R17" i="10"/>
  <c r="Q17" i="10"/>
  <c r="P17" i="10"/>
  <c r="S16" i="10"/>
  <c r="R16" i="10"/>
  <c r="Q16" i="10"/>
  <c r="P16" i="10"/>
  <c r="S15" i="10"/>
  <c r="R15" i="10"/>
  <c r="Q15" i="10"/>
  <c r="P15" i="10"/>
  <c r="S14" i="10"/>
  <c r="R14" i="10"/>
  <c r="Q14" i="10"/>
  <c r="P14" i="10"/>
  <c r="S13" i="10"/>
  <c r="R13" i="10"/>
  <c r="Q13" i="10"/>
  <c r="P13" i="10"/>
  <c r="S12" i="10"/>
  <c r="R12" i="10"/>
  <c r="Q12" i="10"/>
  <c r="P12" i="10"/>
  <c r="S11" i="10"/>
  <c r="R11" i="10"/>
  <c r="Q11" i="10"/>
  <c r="P11" i="10"/>
  <c r="S10" i="10"/>
  <c r="R10" i="10"/>
  <c r="Q10" i="10"/>
  <c r="P10" i="10"/>
  <c r="S9" i="10"/>
  <c r="R9" i="10"/>
  <c r="Q9" i="10"/>
  <c r="P9" i="10"/>
  <c r="S8" i="10"/>
  <c r="R8" i="10"/>
  <c r="Q8" i="10"/>
  <c r="P8" i="10"/>
  <c r="S7" i="10"/>
  <c r="R7" i="10"/>
  <c r="Q7" i="10"/>
  <c r="P7" i="10"/>
  <c r="S31" i="10"/>
  <c r="R31" i="10"/>
  <c r="Q31" i="10"/>
  <c r="P31" i="10"/>
  <c r="S30" i="10"/>
  <c r="R30" i="10"/>
  <c r="Q30" i="10"/>
  <c r="P30" i="10"/>
  <c r="S29" i="10"/>
  <c r="R29" i="10"/>
  <c r="D19" i="4"/>
  <c r="B31" i="10" l="1"/>
  <c r="B30" i="10"/>
  <c r="B29" i="10"/>
  <c r="B28" i="10"/>
  <c r="B27" i="10"/>
  <c r="B26" i="10"/>
  <c r="B25" i="10"/>
  <c r="B24" i="10"/>
  <c r="B23" i="10"/>
  <c r="B22" i="10"/>
  <c r="B21" i="10"/>
  <c r="B20" i="10"/>
  <c r="B19" i="10"/>
  <c r="B18" i="10"/>
  <c r="B17" i="10"/>
  <c r="B16" i="10"/>
  <c r="B15" i="10"/>
  <c r="B14" i="10"/>
  <c r="B13" i="10"/>
  <c r="B12" i="10"/>
  <c r="B11" i="10"/>
  <c r="B10" i="10"/>
  <c r="B9" i="10"/>
  <c r="B8" i="10"/>
  <c r="B7" i="10"/>
  <c r="AO15" i="3" l="1"/>
  <c r="AO16" i="3"/>
  <c r="AO17" i="3"/>
  <c r="AO18" i="3"/>
  <c r="AO19" i="3"/>
  <c r="AO20" i="3"/>
  <c r="AO21" i="3"/>
  <c r="AO22" i="3"/>
  <c r="AO23" i="3"/>
  <c r="AO24" i="3"/>
  <c r="AO25" i="3"/>
  <c r="AO26" i="3"/>
  <c r="AO27" i="3"/>
  <c r="AO28" i="3"/>
  <c r="AO29" i="3"/>
  <c r="AO30" i="3"/>
  <c r="AO31" i="3"/>
  <c r="C4" i="4" l="1"/>
  <c r="C5" i="4"/>
  <c r="C6" i="4"/>
  <c r="C7" i="4"/>
  <c r="C8" i="4"/>
  <c r="C9" i="4"/>
  <c r="C10" i="4"/>
  <c r="C11" i="4"/>
  <c r="C12" i="4"/>
  <c r="C13" i="4"/>
  <c r="C14" i="4"/>
  <c r="C15" i="4"/>
  <c r="T5" i="10" l="1"/>
  <c r="U5" i="10"/>
  <c r="V5" i="10"/>
  <c r="W5" i="10"/>
  <c r="E19" i="4"/>
  <c r="F19" i="4"/>
  <c r="G19" i="4"/>
  <c r="D21" i="4" l="1"/>
  <c r="G21" i="4"/>
  <c r="F21" i="4"/>
  <c r="E21" i="4"/>
  <c r="C16" i="4"/>
  <c r="C17" i="4"/>
  <c r="C18" i="4"/>
  <c r="G15" i="5"/>
  <c r="H15" i="5"/>
  <c r="I15" i="5"/>
  <c r="J15" i="5"/>
  <c r="K15" i="5"/>
  <c r="L15" i="5"/>
  <c r="M15" i="5"/>
  <c r="N15" i="5"/>
  <c r="O15" i="5"/>
  <c r="G26" i="5"/>
  <c r="H26" i="5"/>
  <c r="I26" i="5"/>
  <c r="J26" i="5"/>
  <c r="K26" i="5"/>
  <c r="L26" i="5"/>
  <c r="M26" i="5"/>
  <c r="N26" i="5"/>
  <c r="O26" i="5"/>
  <c r="G37" i="5"/>
  <c r="H37" i="5"/>
  <c r="I37" i="5"/>
  <c r="J37" i="5"/>
  <c r="K37" i="5"/>
  <c r="L37" i="5"/>
  <c r="M37" i="5"/>
  <c r="N37" i="5"/>
  <c r="O37" i="5"/>
  <c r="A16" i="10"/>
  <c r="C16" i="10"/>
  <c r="A17" i="10"/>
  <c r="C17" i="10"/>
  <c r="A18" i="10"/>
  <c r="C18" i="10"/>
  <c r="A19" i="10"/>
  <c r="C19" i="10"/>
  <c r="A20" i="10"/>
  <c r="C20" i="10"/>
  <c r="A21" i="10"/>
  <c r="C21" i="10"/>
  <c r="A22" i="10"/>
  <c r="C22" i="10"/>
  <c r="A23" i="10"/>
  <c r="C23" i="10"/>
  <c r="A24" i="10"/>
  <c r="C24" i="10"/>
  <c r="A25" i="10"/>
  <c r="C25" i="10"/>
  <c r="A26" i="10"/>
  <c r="C26" i="10"/>
  <c r="A27" i="10"/>
  <c r="C27" i="10"/>
  <c r="A28" i="10"/>
  <c r="C28" i="10"/>
  <c r="A29" i="10"/>
  <c r="C29" i="10"/>
  <c r="A30" i="10"/>
  <c r="C30" i="10"/>
  <c r="A31" i="10"/>
  <c r="C31" i="10"/>
  <c r="C7" i="10"/>
  <c r="C8" i="10"/>
  <c r="C9" i="10"/>
  <c r="C10" i="10"/>
  <c r="C11" i="10"/>
  <c r="C12" i="10"/>
  <c r="C13" i="10"/>
  <c r="C14" i="10"/>
  <c r="C15" i="10"/>
  <c r="A7" i="10"/>
  <c r="A8" i="10"/>
  <c r="A9" i="10"/>
  <c r="A10" i="10"/>
  <c r="A11" i="10"/>
  <c r="A12" i="10"/>
  <c r="A13" i="10"/>
  <c r="A14" i="10"/>
  <c r="A15" i="10"/>
  <c r="AG17" i="3"/>
  <c r="AH17" i="3"/>
  <c r="AI17" i="3"/>
  <c r="AJ17" i="3"/>
  <c r="AK17" i="3"/>
  <c r="AL17" i="3"/>
  <c r="AM17" i="3"/>
  <c r="AN17" i="3"/>
  <c r="AG18" i="3"/>
  <c r="AH18" i="3"/>
  <c r="AI18" i="3"/>
  <c r="AJ18" i="3"/>
  <c r="AK18" i="3"/>
  <c r="AL18" i="3"/>
  <c r="AM18" i="3"/>
  <c r="AN18" i="3"/>
  <c r="AG19" i="3"/>
  <c r="AH19" i="3"/>
  <c r="AI19" i="3"/>
  <c r="AJ19" i="3"/>
  <c r="AK19" i="3"/>
  <c r="AL19" i="3"/>
  <c r="AM19" i="3"/>
  <c r="AN19" i="3"/>
  <c r="AG20" i="3"/>
  <c r="AH20" i="3"/>
  <c r="AI20" i="3"/>
  <c r="AJ20" i="3"/>
  <c r="AK20" i="3"/>
  <c r="AL20" i="3"/>
  <c r="AM20" i="3"/>
  <c r="AN20" i="3"/>
  <c r="AG21" i="3"/>
  <c r="AH21" i="3"/>
  <c r="AI21" i="3"/>
  <c r="AJ21" i="3"/>
  <c r="AK21" i="3"/>
  <c r="AL21" i="3"/>
  <c r="AM21" i="3"/>
  <c r="AN21" i="3"/>
  <c r="AG22" i="3"/>
  <c r="AH22" i="3"/>
  <c r="AI22" i="3"/>
  <c r="AJ22" i="3"/>
  <c r="AK22" i="3"/>
  <c r="AL22" i="3"/>
  <c r="AM22" i="3"/>
  <c r="AN22" i="3"/>
  <c r="AG23" i="3"/>
  <c r="AH23" i="3"/>
  <c r="AI23" i="3"/>
  <c r="AJ23" i="3"/>
  <c r="AK23" i="3"/>
  <c r="AL23" i="3"/>
  <c r="AM23" i="3"/>
  <c r="AN23" i="3"/>
  <c r="AG24" i="3"/>
  <c r="AH24" i="3"/>
  <c r="AI24" i="3"/>
  <c r="AJ24" i="3"/>
  <c r="AK24" i="3"/>
  <c r="AL24" i="3"/>
  <c r="AM24" i="3"/>
  <c r="AN24" i="3"/>
  <c r="AG25" i="3"/>
  <c r="AH25" i="3"/>
  <c r="AI25" i="3"/>
  <c r="AJ25" i="3"/>
  <c r="AK25" i="3"/>
  <c r="AL25" i="3"/>
  <c r="AM25" i="3"/>
  <c r="AN25" i="3"/>
  <c r="AG26" i="3"/>
  <c r="AH26" i="3"/>
  <c r="AI26" i="3"/>
  <c r="AJ26" i="3"/>
  <c r="AK26" i="3"/>
  <c r="AL26" i="3"/>
  <c r="AM26" i="3"/>
  <c r="AN26" i="3"/>
  <c r="AG27" i="3"/>
  <c r="AH27" i="3"/>
  <c r="AI27" i="3"/>
  <c r="AJ27" i="3"/>
  <c r="AK27" i="3"/>
  <c r="AL27" i="3"/>
  <c r="AM27" i="3"/>
  <c r="AN27" i="3"/>
  <c r="AG28" i="3"/>
  <c r="AH28" i="3"/>
  <c r="AI28" i="3"/>
  <c r="AJ28" i="3"/>
  <c r="AK28" i="3"/>
  <c r="AL28" i="3"/>
  <c r="AM28" i="3"/>
  <c r="AN28" i="3"/>
  <c r="AG29" i="3"/>
  <c r="AH29" i="3"/>
  <c r="AI29" i="3"/>
  <c r="AJ29" i="3"/>
  <c r="AK29" i="3"/>
  <c r="AL29" i="3"/>
  <c r="AM29" i="3"/>
  <c r="AN29" i="3"/>
  <c r="AG30" i="3"/>
  <c r="AH30" i="3"/>
  <c r="AI30" i="3"/>
  <c r="AJ30" i="3"/>
  <c r="AK30" i="3"/>
  <c r="AL30" i="3"/>
  <c r="AM30" i="3"/>
  <c r="AN30" i="3"/>
  <c r="AG31" i="3"/>
  <c r="AH31" i="3"/>
  <c r="AI31" i="3"/>
  <c r="AJ31" i="3"/>
  <c r="AK31" i="3"/>
  <c r="AL31" i="3"/>
  <c r="AM31" i="3"/>
  <c r="AN31" i="3"/>
  <c r="AG8" i="3"/>
  <c r="AH8" i="3"/>
  <c r="AI8" i="3"/>
  <c r="AJ8" i="3"/>
  <c r="AK8" i="3"/>
  <c r="AL8" i="3"/>
  <c r="AM8" i="3"/>
  <c r="AN8" i="3"/>
  <c r="AG9" i="3"/>
  <c r="AH9" i="3"/>
  <c r="AI9" i="3"/>
  <c r="AJ9" i="3"/>
  <c r="AK9" i="3"/>
  <c r="AL9" i="3"/>
  <c r="AM9" i="3"/>
  <c r="AN9" i="3"/>
  <c r="AG10" i="3"/>
  <c r="AH10" i="3"/>
  <c r="AI10" i="3"/>
  <c r="AJ10" i="3"/>
  <c r="AK10" i="3"/>
  <c r="AL10" i="3"/>
  <c r="AM10" i="3"/>
  <c r="AN10" i="3"/>
  <c r="AG11" i="3"/>
  <c r="AH11" i="3"/>
  <c r="AI11" i="3"/>
  <c r="AJ11" i="3"/>
  <c r="AK11" i="3"/>
  <c r="AL11" i="3"/>
  <c r="AM11" i="3"/>
  <c r="AN11" i="3"/>
  <c r="AG12" i="3"/>
  <c r="AH12" i="3"/>
  <c r="AI12" i="3"/>
  <c r="AJ12" i="3"/>
  <c r="AK12" i="3"/>
  <c r="AL12" i="3"/>
  <c r="AM12" i="3"/>
  <c r="AN12" i="3"/>
  <c r="AG13" i="3"/>
  <c r="AH13" i="3"/>
  <c r="AI13" i="3"/>
  <c r="AJ13" i="3"/>
  <c r="AK13" i="3"/>
  <c r="AL13" i="3"/>
  <c r="AM13" i="3"/>
  <c r="AN13" i="3"/>
  <c r="AG14" i="3"/>
  <c r="AH14" i="3"/>
  <c r="AI14" i="3"/>
  <c r="AJ14" i="3"/>
  <c r="AK14" i="3"/>
  <c r="AL14" i="3"/>
  <c r="AM14" i="3"/>
  <c r="AN14" i="3"/>
  <c r="AG15" i="3"/>
  <c r="AH15" i="3"/>
  <c r="AI15" i="3"/>
  <c r="AJ15" i="3"/>
  <c r="AK15" i="3"/>
  <c r="AL15" i="3"/>
  <c r="AM15" i="3"/>
  <c r="AN15" i="3"/>
  <c r="AG16" i="3"/>
  <c r="AH16" i="3"/>
  <c r="AI16" i="3"/>
  <c r="AJ16" i="3"/>
  <c r="AK16" i="3"/>
  <c r="AL16" i="3"/>
  <c r="AM16" i="3"/>
  <c r="AN16" i="3"/>
  <c r="AN7" i="3"/>
  <c r="AM7" i="3"/>
  <c r="AH7" i="3"/>
  <c r="AO13" i="3" l="1"/>
  <c r="AO12" i="3"/>
  <c r="AO10" i="3"/>
  <c r="AO9" i="3"/>
  <c r="AO8" i="3"/>
  <c r="AO14" i="3"/>
  <c r="AO11" i="3"/>
  <c r="AO7" i="3"/>
  <c r="AL7" i="3"/>
  <c r="AK7" i="3" l="1"/>
  <c r="D32" i="8" l="1"/>
  <c r="D14" i="8"/>
  <c r="D26" i="8"/>
  <c r="D33" i="8"/>
  <c r="D34" i="8"/>
  <c r="D35" i="8"/>
  <c r="D36" i="8"/>
  <c r="D27" i="8"/>
  <c r="D28" i="8"/>
  <c r="D29" i="8"/>
  <c r="D30" i="8"/>
  <c r="D21" i="8"/>
  <c r="D22" i="8"/>
  <c r="D23" i="8"/>
  <c r="D24" i="8"/>
  <c r="D20" i="8"/>
  <c r="D15" i="8"/>
  <c r="D16" i="8"/>
  <c r="E16" i="8" s="1"/>
  <c r="D17" i="8"/>
  <c r="F17" i="8" s="1"/>
  <c r="D18" i="8"/>
  <c r="L19" i="8"/>
  <c r="K24" i="8" l="1"/>
  <c r="E24" i="8"/>
  <c r="F24" i="8"/>
  <c r="J24" i="8"/>
  <c r="I24" i="8"/>
  <c r="E36" i="8"/>
  <c r="F36" i="8"/>
  <c r="J23" i="8"/>
  <c r="I23" i="8"/>
  <c r="E23" i="8"/>
  <c r="F23" i="8"/>
  <c r="K23" i="8"/>
  <c r="I29" i="8"/>
  <c r="E29" i="8"/>
  <c r="F29" i="8"/>
  <c r="I22" i="8"/>
  <c r="K22" i="8"/>
  <c r="F22" i="8"/>
  <c r="J22" i="8"/>
  <c r="E22" i="8"/>
  <c r="K28" i="8"/>
  <c r="E28" i="8"/>
  <c r="F28" i="8"/>
  <c r="E21" i="8"/>
  <c r="F21" i="8"/>
  <c r="J21" i="8"/>
  <c r="K21" i="8"/>
  <c r="I21" i="8"/>
  <c r="F27" i="8"/>
  <c r="E27" i="8"/>
  <c r="J30" i="8"/>
  <c r="E30" i="8"/>
  <c r="F30" i="8"/>
  <c r="K29" i="8"/>
  <c r="K30" i="8"/>
  <c r="J29" i="8"/>
  <c r="J28" i="8"/>
  <c r="I28" i="8"/>
  <c r="I30" i="8"/>
  <c r="L25" i="8"/>
  <c r="L31" i="8"/>
  <c r="E2" i="4"/>
  <c r="F2" i="4"/>
  <c r="G2" i="4"/>
  <c r="D2" i="4"/>
  <c r="B5" i="4"/>
  <c r="B6" i="4"/>
  <c r="B7" i="4"/>
  <c r="B8" i="4"/>
  <c r="B9" i="4"/>
  <c r="B10" i="4"/>
  <c r="B11" i="4"/>
  <c r="B12" i="4"/>
  <c r="B13" i="4"/>
  <c r="B14" i="4"/>
  <c r="B15" i="4"/>
  <c r="B16" i="4"/>
  <c r="B17" i="4"/>
  <c r="B18" i="4"/>
  <c r="B4" i="4"/>
  <c r="AJ7" i="3"/>
  <c r="AI7" i="3"/>
  <c r="AG7" i="3"/>
  <c r="C7" i="8" l="1"/>
  <c r="E7" i="8" s="1"/>
  <c r="C8" i="8"/>
  <c r="E8" i="8" s="1"/>
  <c r="C5" i="8"/>
  <c r="E5" i="8" s="1"/>
  <c r="C6" i="8"/>
  <c r="E6" i="8" s="1"/>
  <c r="F7" i="8"/>
  <c r="T15" i="10"/>
  <c r="U15" i="10"/>
  <c r="V15" i="10"/>
  <c r="W15" i="10"/>
  <c r="T16" i="10"/>
  <c r="U16" i="10"/>
  <c r="V16" i="10"/>
  <c r="W16" i="10"/>
  <c r="T17" i="10"/>
  <c r="U17" i="10"/>
  <c r="V17" i="10"/>
  <c r="W17" i="10"/>
  <c r="T18" i="10"/>
  <c r="U18" i="10"/>
  <c r="V18" i="10"/>
  <c r="W18" i="10"/>
  <c r="T19" i="10"/>
  <c r="U19" i="10"/>
  <c r="V19" i="10"/>
  <c r="W19" i="10"/>
  <c r="T20" i="10"/>
  <c r="U20" i="10"/>
  <c r="V20" i="10"/>
  <c r="W20" i="10"/>
  <c r="T21" i="10"/>
  <c r="U21" i="10"/>
  <c r="V21" i="10"/>
  <c r="W21" i="10"/>
  <c r="T22" i="10"/>
  <c r="U22" i="10"/>
  <c r="V22" i="10"/>
  <c r="W22" i="10"/>
  <c r="T23" i="10"/>
  <c r="U23" i="10"/>
  <c r="V23" i="10"/>
  <c r="W23" i="10"/>
  <c r="T24" i="10"/>
  <c r="U24" i="10"/>
  <c r="V24" i="10"/>
  <c r="W24" i="10"/>
  <c r="T25" i="10"/>
  <c r="U25" i="10"/>
  <c r="V25" i="10"/>
  <c r="W25" i="10"/>
  <c r="T26" i="10"/>
  <c r="U26" i="10"/>
  <c r="V26" i="10"/>
  <c r="W26" i="10"/>
  <c r="T27" i="10"/>
  <c r="U27" i="10"/>
  <c r="V27" i="10"/>
  <c r="W27" i="10"/>
  <c r="T28" i="10"/>
  <c r="U28" i="10"/>
  <c r="V28" i="10"/>
  <c r="W28" i="10"/>
  <c r="T29" i="10"/>
  <c r="U29" i="10"/>
  <c r="V29" i="10"/>
  <c r="W29" i="10"/>
  <c r="T30" i="10"/>
  <c r="U30" i="10"/>
  <c r="V30" i="10"/>
  <c r="W30" i="10"/>
  <c r="T31" i="10"/>
  <c r="U31" i="10"/>
  <c r="V31" i="10"/>
  <c r="W31" i="10"/>
  <c r="F6" i="8" l="1"/>
  <c r="F5" i="8"/>
  <c r="F8" i="8"/>
  <c r="AP26" i="3"/>
  <c r="AP30" i="3"/>
  <c r="AP14" i="3"/>
  <c r="AP18" i="3"/>
  <c r="AP22" i="3"/>
  <c r="AP10" i="3"/>
  <c r="AP31" i="3"/>
  <c r="AP27" i="3"/>
  <c r="AP15" i="3"/>
  <c r="AP23" i="3"/>
  <c r="AP11" i="3"/>
  <c r="AP29" i="3"/>
  <c r="AP25" i="3"/>
  <c r="AP21" i="3"/>
  <c r="AP17" i="3"/>
  <c r="AP13" i="3"/>
  <c r="AP28" i="3"/>
  <c r="AP24" i="3"/>
  <c r="AP20" i="3"/>
  <c r="AP16" i="3"/>
  <c r="AP12" i="3"/>
  <c r="AP19" i="3"/>
  <c r="X17" i="10" l="1"/>
  <c r="X27" i="10"/>
  <c r="X19" i="10"/>
  <c r="X30" i="10"/>
  <c r="X22" i="10"/>
  <c r="X24" i="10"/>
  <c r="X16" i="10"/>
  <c r="X31" i="10"/>
  <c r="X15" i="10"/>
  <c r="X18" i="10"/>
  <c r="X20" i="10"/>
  <c r="X29" i="10"/>
  <c r="X25" i="10"/>
  <c r="X23" i="10"/>
  <c r="X26" i="10"/>
  <c r="X28" i="10"/>
  <c r="X21" i="10"/>
  <c r="Y18" i="10"/>
  <c r="Z26" i="10"/>
  <c r="Y23" i="10"/>
  <c r="Y20" i="10"/>
  <c r="Y19" i="10"/>
  <c r="Y30" i="10"/>
  <c r="AA28" i="10"/>
  <c r="AA24" i="10"/>
  <c r="AA20" i="10"/>
  <c r="AA16" i="10"/>
  <c r="Y16" i="10"/>
  <c r="Y26" i="10"/>
  <c r="Y29" i="10"/>
  <c r="AA26" i="10"/>
  <c r="AA18" i="10"/>
  <c r="Y28" i="10"/>
  <c r="Z22" i="10"/>
  <c r="Z28" i="10"/>
  <c r="Z31" i="10"/>
  <c r="Z15" i="10"/>
  <c r="Z17" i="10"/>
  <c r="AA29" i="10"/>
  <c r="AA21" i="10"/>
  <c r="Y31" i="10"/>
  <c r="Y17" i="10"/>
  <c r="Y22" i="10"/>
  <c r="Z30" i="10"/>
  <c r="Y15" i="10"/>
  <c r="Z18" i="10"/>
  <c r="Z24" i="10"/>
  <c r="Z16" i="10"/>
  <c r="Z27" i="10"/>
  <c r="Z19" i="10"/>
  <c r="Z29" i="10"/>
  <c r="Z21" i="10"/>
  <c r="AA31" i="10"/>
  <c r="AA27" i="10"/>
  <c r="AA23" i="10"/>
  <c r="AA19" i="10"/>
  <c r="AA15" i="10"/>
  <c r="Y27" i="10"/>
  <c r="Y25" i="10"/>
  <c r="AA30" i="10"/>
  <c r="AA22" i="10"/>
  <c r="Y21" i="10"/>
  <c r="Y24" i="10"/>
  <c r="Z20" i="10"/>
  <c r="Z23" i="10"/>
  <c r="Z25" i="10"/>
  <c r="AA25" i="10"/>
  <c r="AA17" i="10"/>
  <c r="AP9" i="3"/>
  <c r="AP8" i="3"/>
  <c r="AP7" i="3"/>
  <c r="AQ30" i="3" l="1"/>
  <c r="AS30" i="3" s="1"/>
  <c r="AQ14" i="3"/>
  <c r="AS14" i="3" s="1"/>
  <c r="AQ25" i="3"/>
  <c r="AS25" i="3" s="1"/>
  <c r="AQ19" i="3"/>
  <c r="AS19" i="3" s="1"/>
  <c r="AQ20" i="3"/>
  <c r="AS20" i="3" s="1"/>
  <c r="AQ27" i="3"/>
  <c r="AS27" i="3" s="1"/>
  <c r="AQ26" i="3"/>
  <c r="AS26" i="3" s="1"/>
  <c r="AQ21" i="3"/>
  <c r="AS21" i="3" s="1"/>
  <c r="AQ15" i="3"/>
  <c r="AS15" i="3" s="1"/>
  <c r="AQ16" i="3"/>
  <c r="AS16" i="3" s="1"/>
  <c r="AQ31" i="3"/>
  <c r="AS31" i="3" s="1"/>
  <c r="AQ22" i="3"/>
  <c r="AS22" i="3" s="1"/>
  <c r="AQ17" i="3"/>
  <c r="AS17" i="3" s="1"/>
  <c r="AQ10" i="3"/>
  <c r="AS10" i="3" s="1"/>
  <c r="AQ12" i="3"/>
  <c r="AS12" i="3" s="1"/>
  <c r="AQ11" i="3"/>
  <c r="AS11" i="3" s="1"/>
  <c r="AQ18" i="3"/>
  <c r="AS18" i="3" s="1"/>
  <c r="AQ29" i="3"/>
  <c r="AS29" i="3" s="1"/>
  <c r="AQ13" i="3"/>
  <c r="AS13" i="3" s="1"/>
  <c r="AQ23" i="3"/>
  <c r="AS23" i="3" s="1"/>
  <c r="AQ24" i="3"/>
  <c r="AS24" i="3" s="1"/>
  <c r="AQ28" i="3"/>
  <c r="AS28" i="3" s="1"/>
  <c r="AQ9" i="3"/>
  <c r="AS9" i="3" s="1"/>
  <c r="AQ7" i="3"/>
  <c r="AS7" i="3" s="1"/>
  <c r="AQ8" i="3"/>
  <c r="AS8" i="3" s="1"/>
  <c r="W14" i="10" l="1"/>
  <c r="T14" i="10"/>
  <c r="U14" i="10"/>
  <c r="V14" i="10"/>
  <c r="T7" i="10"/>
  <c r="U7" i="10"/>
  <c r="V7" i="10"/>
  <c r="W7" i="10"/>
  <c r="U11" i="10"/>
  <c r="V11" i="10"/>
  <c r="W11" i="10"/>
  <c r="T11" i="10"/>
  <c r="W9" i="10"/>
  <c r="T9" i="10"/>
  <c r="U9" i="10"/>
  <c r="V9" i="10"/>
  <c r="T13" i="10"/>
  <c r="U13" i="10"/>
  <c r="V13" i="10"/>
  <c r="W13" i="10"/>
  <c r="T12" i="10"/>
  <c r="U12" i="10"/>
  <c r="V12" i="10"/>
  <c r="W12" i="10"/>
  <c r="V10" i="10"/>
  <c r="W10" i="10"/>
  <c r="T10" i="10"/>
  <c r="U10" i="10"/>
  <c r="T8" i="10"/>
  <c r="U8" i="10"/>
  <c r="V8" i="10"/>
  <c r="W8" i="10"/>
  <c r="X10" i="10" l="1"/>
  <c r="Y7" i="10"/>
  <c r="Z11" i="10"/>
  <c r="Y11" i="10"/>
  <c r="AA11" i="10"/>
  <c r="Z10" i="10"/>
  <c r="Y10" i="10"/>
  <c r="AA10" i="10"/>
  <c r="X9" i="10"/>
  <c r="X14" i="10"/>
  <c r="X8" i="10"/>
  <c r="X12" i="10"/>
  <c r="X13" i="10"/>
  <c r="Z9" i="10"/>
  <c r="Y9" i="10"/>
  <c r="AA9" i="10"/>
  <c r="Z14" i="10"/>
  <c r="Y14" i="10"/>
  <c r="AA14" i="10"/>
  <c r="Z8" i="10"/>
  <c r="Y8" i="10"/>
  <c r="AA8" i="10"/>
  <c r="Z12" i="10"/>
  <c r="Y12" i="10"/>
  <c r="AA12" i="10"/>
  <c r="Z13" i="10"/>
  <c r="Y13" i="10"/>
  <c r="AA13" i="10"/>
  <c r="X11" i="10"/>
  <c r="Z7" i="10"/>
  <c r="AA7" i="10"/>
  <c r="X7" i="10"/>
  <c r="C19" i="5"/>
  <c r="C9" i="5"/>
  <c r="C34" i="5"/>
  <c r="C6" i="5"/>
  <c r="C28" i="5"/>
  <c r="C46" i="5"/>
  <c r="C45" i="5"/>
  <c r="C18" i="5"/>
  <c r="C20" i="5"/>
  <c r="C7" i="5"/>
  <c r="C17" i="5"/>
  <c r="C36" i="5"/>
  <c r="C23" i="5"/>
  <c r="C44" i="5"/>
  <c r="C25" i="5"/>
  <c r="C30" i="5"/>
  <c r="C40" i="5"/>
  <c r="C41" i="5"/>
  <c r="C12" i="5"/>
  <c r="C10" i="5"/>
  <c r="C47" i="5"/>
  <c r="C11" i="5"/>
  <c r="C43" i="5"/>
  <c r="C32" i="5"/>
  <c r="C39" i="5"/>
  <c r="C13" i="5"/>
  <c r="C8" i="5"/>
  <c r="C16" i="5"/>
  <c r="C29" i="5"/>
  <c r="C38" i="5"/>
  <c r="C35" i="5"/>
  <c r="C14" i="5"/>
  <c r="C31" i="5"/>
  <c r="C42" i="5"/>
  <c r="C5" i="5"/>
  <c r="C21" i="5"/>
  <c r="C22" i="5"/>
  <c r="C24" i="5"/>
  <c r="C33" i="5"/>
  <c r="C27" i="5"/>
  <c r="F27" i="5" l="1"/>
  <c r="F26" i="8" s="1"/>
  <c r="E27" i="5"/>
  <c r="E26" i="8" s="1"/>
  <c r="F5" i="5"/>
  <c r="F14" i="8" s="1"/>
  <c r="E5" i="5"/>
  <c r="E14" i="8" s="1"/>
  <c r="F38" i="5"/>
  <c r="F32" i="8" s="1"/>
  <c r="E38" i="5"/>
  <c r="E32" i="8" s="1"/>
  <c r="E16" i="5"/>
  <c r="E20" i="8" s="1"/>
  <c r="F16" i="5"/>
  <c r="F20" i="8" s="1"/>
  <c r="F9" i="5"/>
  <c r="F18" i="8" s="1"/>
  <c r="E9" i="5"/>
  <c r="E18" i="8" s="1"/>
  <c r="F7" i="5"/>
  <c r="F16" i="8" s="1"/>
  <c r="E7" i="5"/>
  <c r="E6" i="5"/>
  <c r="E15" i="8" s="1"/>
  <c r="F6" i="5"/>
  <c r="F15" i="8" s="1"/>
  <c r="F8" i="5"/>
  <c r="E8" i="5"/>
  <c r="E17" i="8" s="1"/>
  <c r="E24" i="5"/>
  <c r="F24" i="5"/>
  <c r="F12" i="5"/>
  <c r="E12" i="5"/>
  <c r="E29" i="5"/>
  <c r="F29" i="5"/>
  <c r="F47" i="5"/>
  <c r="E47" i="5"/>
  <c r="F14" i="5"/>
  <c r="E14" i="5"/>
  <c r="F41" i="5"/>
  <c r="F35" i="8" s="1"/>
  <c r="E41" i="5"/>
  <c r="E35" i="8" s="1"/>
  <c r="F32" i="5"/>
  <c r="E32" i="5"/>
  <c r="E13" i="5"/>
  <c r="F13" i="5"/>
  <c r="E20" i="5"/>
  <c r="F20" i="5"/>
  <c r="E18" i="5"/>
  <c r="F18" i="5"/>
  <c r="F30" i="5"/>
  <c r="E30" i="5"/>
  <c r="F25" i="5"/>
  <c r="E25" i="5"/>
  <c r="F43" i="5"/>
  <c r="E43" i="5"/>
  <c r="E22" i="5"/>
  <c r="F22" i="5"/>
  <c r="F10" i="5"/>
  <c r="E10" i="5"/>
  <c r="F28" i="5"/>
  <c r="E28" i="5"/>
  <c r="F36" i="5"/>
  <c r="E36" i="5"/>
  <c r="F23" i="5"/>
  <c r="E23" i="5"/>
  <c r="E42" i="5"/>
  <c r="F42" i="5"/>
  <c r="E40" i="5"/>
  <c r="E34" i="8" s="1"/>
  <c r="F40" i="5"/>
  <c r="F34" i="8" s="1"/>
  <c r="F39" i="5"/>
  <c r="F33" i="8" s="1"/>
  <c r="E39" i="5"/>
  <c r="E33" i="8" s="1"/>
  <c r="E35" i="5"/>
  <c r="F35" i="5"/>
  <c r="F45" i="5"/>
  <c r="E45" i="5"/>
  <c r="F46" i="5"/>
  <c r="E46" i="5"/>
  <c r="F44" i="5"/>
  <c r="E44" i="5"/>
  <c r="E11" i="5"/>
  <c r="F11" i="5"/>
  <c r="F21" i="5"/>
  <c r="E21" i="5"/>
  <c r="F34" i="5"/>
  <c r="E34" i="5"/>
  <c r="F17" i="5"/>
  <c r="E17" i="5"/>
  <c r="E33" i="5"/>
  <c r="F33" i="5"/>
  <c r="E31" i="5"/>
  <c r="F31" i="5"/>
  <c r="F19" i="5"/>
  <c r="E19" i="5"/>
  <c r="J38" i="5"/>
  <c r="N38" i="5"/>
  <c r="J32" i="8" s="1"/>
  <c r="I38" i="5"/>
  <c r="O38" i="5"/>
  <c r="K32" i="8" s="1"/>
  <c r="H38" i="5"/>
  <c r="M38" i="5"/>
  <c r="I32" i="8" s="1"/>
  <c r="K38" i="5"/>
  <c r="G38" i="5"/>
  <c r="L38" i="5"/>
  <c r="H40" i="5"/>
  <c r="L40" i="5"/>
  <c r="G40" i="5"/>
  <c r="M40" i="5"/>
  <c r="I34" i="8" s="1"/>
  <c r="K40" i="5"/>
  <c r="I40" i="5"/>
  <c r="N40" i="5"/>
  <c r="J34" i="8" s="1"/>
  <c r="J40" i="5"/>
  <c r="O40" i="5"/>
  <c r="K34" i="8" s="1"/>
  <c r="I27" i="5"/>
  <c r="M27" i="5"/>
  <c r="K27" i="5"/>
  <c r="G27" i="5"/>
  <c r="L27" i="5"/>
  <c r="J27" i="5"/>
  <c r="H27" i="5"/>
  <c r="N27" i="5"/>
  <c r="J26" i="8" s="1"/>
  <c r="O27" i="5"/>
  <c r="K26" i="8" s="1"/>
  <c r="I12" i="5"/>
  <c r="M12" i="5"/>
  <c r="G12" i="5"/>
  <c r="K12" i="5"/>
  <c r="O12" i="5"/>
  <c r="H12" i="5"/>
  <c r="L12" i="5"/>
  <c r="J12" i="5"/>
  <c r="N12" i="5"/>
  <c r="G25" i="5"/>
  <c r="K25" i="5"/>
  <c r="O25" i="5"/>
  <c r="J25" i="5"/>
  <c r="L25" i="5"/>
  <c r="I25" i="5"/>
  <c r="H25" i="5"/>
  <c r="M25" i="5"/>
  <c r="N25" i="5"/>
  <c r="H36" i="5"/>
  <c r="L36" i="5"/>
  <c r="J36" i="5"/>
  <c r="O36" i="5"/>
  <c r="N36" i="5"/>
  <c r="K36" i="5"/>
  <c r="I36" i="5"/>
  <c r="G36" i="5"/>
  <c r="M36" i="5"/>
  <c r="J23" i="5"/>
  <c r="N23" i="5"/>
  <c r="H23" i="5"/>
  <c r="L23" i="5"/>
  <c r="I23" i="5"/>
  <c r="M23" i="5"/>
  <c r="G23" i="5"/>
  <c r="K23" i="5"/>
  <c r="O23" i="5"/>
  <c r="H32" i="5"/>
  <c r="L32" i="5"/>
  <c r="I32" i="5"/>
  <c r="N32" i="5"/>
  <c r="J32" i="5"/>
  <c r="O32" i="5"/>
  <c r="G32" i="5"/>
  <c r="K32" i="5"/>
  <c r="M32" i="5"/>
  <c r="G14" i="5"/>
  <c r="K14" i="5"/>
  <c r="O14" i="5"/>
  <c r="I14" i="5"/>
  <c r="M14" i="5"/>
  <c r="J14" i="5"/>
  <c r="N14" i="5"/>
  <c r="L14" i="5"/>
  <c r="H14" i="5"/>
  <c r="J34" i="5"/>
  <c r="N34" i="5"/>
  <c r="G34" i="5"/>
  <c r="L34" i="5"/>
  <c r="H34" i="5"/>
  <c r="M34" i="5"/>
  <c r="K34" i="5"/>
  <c r="I34" i="5"/>
  <c r="O34" i="5"/>
  <c r="G18" i="5"/>
  <c r="K18" i="5"/>
  <c r="O18" i="5"/>
  <c r="I18" i="5"/>
  <c r="M18" i="5"/>
  <c r="J18" i="5"/>
  <c r="N18" i="5"/>
  <c r="H18" i="5"/>
  <c r="L18" i="5"/>
  <c r="I24" i="5"/>
  <c r="M24" i="5"/>
  <c r="G24" i="5"/>
  <c r="K24" i="5"/>
  <c r="H24" i="5"/>
  <c r="L24" i="5"/>
  <c r="N24" i="5"/>
  <c r="O24" i="5"/>
  <c r="J24" i="5"/>
  <c r="G29" i="5"/>
  <c r="K29" i="5"/>
  <c r="O29" i="5"/>
  <c r="I29" i="5"/>
  <c r="N29" i="5"/>
  <c r="J29" i="5"/>
  <c r="L29" i="5"/>
  <c r="H29" i="5"/>
  <c r="M29" i="5"/>
  <c r="H17" i="5"/>
  <c r="L17" i="5"/>
  <c r="J17" i="5"/>
  <c r="N17" i="5"/>
  <c r="G17" i="5"/>
  <c r="K17" i="5"/>
  <c r="O17" i="5"/>
  <c r="M17" i="5"/>
  <c r="I17" i="5"/>
  <c r="H44" i="5"/>
  <c r="L44" i="5"/>
  <c r="I44" i="5"/>
  <c r="N44" i="5"/>
  <c r="G44" i="5"/>
  <c r="J44" i="5"/>
  <c r="O44" i="5"/>
  <c r="M44" i="5"/>
  <c r="K44" i="5"/>
  <c r="G41" i="5"/>
  <c r="K41" i="5"/>
  <c r="O41" i="5"/>
  <c r="K35" i="8" s="1"/>
  <c r="I41" i="5"/>
  <c r="N41" i="5"/>
  <c r="J35" i="8" s="1"/>
  <c r="J41" i="5"/>
  <c r="M41" i="5"/>
  <c r="I35" i="8" s="1"/>
  <c r="L41" i="5"/>
  <c r="H41" i="5"/>
  <c r="I20" i="5"/>
  <c r="M20" i="5"/>
  <c r="G20" i="5"/>
  <c r="K20" i="5"/>
  <c r="O20" i="5"/>
  <c r="H20" i="5"/>
  <c r="L20" i="5"/>
  <c r="J20" i="5"/>
  <c r="N20" i="5"/>
  <c r="I43" i="5"/>
  <c r="M43" i="5"/>
  <c r="G43" i="5"/>
  <c r="L43" i="5"/>
  <c r="H43" i="5"/>
  <c r="N43" i="5"/>
  <c r="J43" i="5"/>
  <c r="O43" i="5"/>
  <c r="K43" i="5"/>
  <c r="J30" i="5"/>
  <c r="N30" i="5"/>
  <c r="K30" i="5"/>
  <c r="O30" i="5"/>
  <c r="G30" i="5"/>
  <c r="L30" i="5"/>
  <c r="I30" i="5"/>
  <c r="H30" i="5"/>
  <c r="M30" i="5"/>
  <c r="G45" i="5"/>
  <c r="K45" i="5"/>
  <c r="O45" i="5"/>
  <c r="J45" i="5"/>
  <c r="I45" i="5"/>
  <c r="L45" i="5"/>
  <c r="H45" i="5"/>
  <c r="M45" i="5"/>
  <c r="N45" i="5"/>
  <c r="G33" i="5"/>
  <c r="K33" i="5"/>
  <c r="O33" i="5"/>
  <c r="J33" i="5"/>
  <c r="L33" i="5"/>
  <c r="I33" i="5"/>
  <c r="H33" i="5"/>
  <c r="M33" i="5"/>
  <c r="N33" i="5"/>
  <c r="I16" i="5"/>
  <c r="M16" i="5"/>
  <c r="I20" i="8" s="1"/>
  <c r="G16" i="5"/>
  <c r="K16" i="5"/>
  <c r="O16" i="5"/>
  <c r="K20" i="8" s="1"/>
  <c r="H16" i="5"/>
  <c r="L16" i="5"/>
  <c r="J16" i="5"/>
  <c r="N16" i="5"/>
  <c r="J20" i="8" s="1"/>
  <c r="I31" i="5"/>
  <c r="M31" i="5"/>
  <c r="G31" i="5"/>
  <c r="L31" i="5"/>
  <c r="H31" i="5"/>
  <c r="N31" i="5"/>
  <c r="J31" i="5"/>
  <c r="O31" i="5"/>
  <c r="K31" i="5"/>
  <c r="J7" i="5"/>
  <c r="N7" i="5"/>
  <c r="J16" i="8" s="1"/>
  <c r="H7" i="5"/>
  <c r="L7" i="5"/>
  <c r="I7" i="5"/>
  <c r="M7" i="5"/>
  <c r="I16" i="8" s="1"/>
  <c r="O7" i="5"/>
  <c r="K16" i="8" s="1"/>
  <c r="G7" i="5"/>
  <c r="K7" i="5"/>
  <c r="J11" i="5"/>
  <c r="N11" i="5"/>
  <c r="H11" i="5"/>
  <c r="L11" i="5"/>
  <c r="I11" i="5"/>
  <c r="M11" i="5"/>
  <c r="K11" i="5"/>
  <c r="O11" i="5"/>
  <c r="G11" i="5"/>
  <c r="G6" i="5"/>
  <c r="K6" i="5"/>
  <c r="O6" i="5"/>
  <c r="K15" i="8" s="1"/>
  <c r="I6" i="5"/>
  <c r="M6" i="5"/>
  <c r="I15" i="8" s="1"/>
  <c r="J6" i="5"/>
  <c r="N6" i="5"/>
  <c r="J15" i="8" s="1"/>
  <c r="H6" i="5"/>
  <c r="L6" i="5"/>
  <c r="H9" i="5"/>
  <c r="L9" i="5"/>
  <c r="J9" i="5"/>
  <c r="N9" i="5"/>
  <c r="J18" i="8" s="1"/>
  <c r="G9" i="5"/>
  <c r="K9" i="5"/>
  <c r="O9" i="5"/>
  <c r="K18" i="8" s="1"/>
  <c r="M9" i="5"/>
  <c r="I18" i="8" s="1"/>
  <c r="I9" i="5"/>
  <c r="H21" i="5"/>
  <c r="L21" i="5"/>
  <c r="J21" i="5"/>
  <c r="N21" i="5"/>
  <c r="G21" i="5"/>
  <c r="K21" i="5"/>
  <c r="O21" i="5"/>
  <c r="I21" i="5"/>
  <c r="M21" i="5"/>
  <c r="J46" i="5"/>
  <c r="N46" i="5"/>
  <c r="G46" i="5"/>
  <c r="L46" i="5"/>
  <c r="H46" i="5"/>
  <c r="M46" i="5"/>
  <c r="K46" i="5"/>
  <c r="I46" i="5"/>
  <c r="O46" i="5"/>
  <c r="J42" i="5"/>
  <c r="N42" i="5"/>
  <c r="J36" i="8" s="1"/>
  <c r="K42" i="5"/>
  <c r="I42" i="5"/>
  <c r="O42" i="5"/>
  <c r="K36" i="8" s="1"/>
  <c r="G42" i="5"/>
  <c r="L42" i="5"/>
  <c r="H42" i="5"/>
  <c r="M42" i="5"/>
  <c r="I36" i="8" s="1"/>
  <c r="H13" i="5"/>
  <c r="L13" i="5"/>
  <c r="J13" i="5"/>
  <c r="N13" i="5"/>
  <c r="G13" i="5"/>
  <c r="K13" i="5"/>
  <c r="O13" i="5"/>
  <c r="I13" i="5"/>
  <c r="M13" i="5"/>
  <c r="H47" i="5"/>
  <c r="L47" i="5"/>
  <c r="G47" i="5"/>
  <c r="K47" i="5"/>
  <c r="I47" i="5"/>
  <c r="M47" i="5"/>
  <c r="J47" i="5"/>
  <c r="N47" i="5"/>
  <c r="O47" i="5"/>
  <c r="H28" i="5"/>
  <c r="L28" i="5"/>
  <c r="G28" i="5"/>
  <c r="M28" i="5"/>
  <c r="I28" i="5"/>
  <c r="N28" i="5"/>
  <c r="K28" i="5"/>
  <c r="J28" i="5"/>
  <c r="O28" i="5"/>
  <c r="G10" i="5"/>
  <c r="K10" i="5"/>
  <c r="O10" i="5"/>
  <c r="I10" i="5"/>
  <c r="M10" i="5"/>
  <c r="J10" i="5"/>
  <c r="N10" i="5"/>
  <c r="H10" i="5"/>
  <c r="L10" i="5"/>
  <c r="G22" i="5"/>
  <c r="K22" i="5"/>
  <c r="O22" i="5"/>
  <c r="I22" i="5"/>
  <c r="M22" i="5"/>
  <c r="J22" i="5"/>
  <c r="N22" i="5"/>
  <c r="L22" i="5"/>
  <c r="H22" i="5"/>
  <c r="I39" i="5"/>
  <c r="M39" i="5"/>
  <c r="I33" i="8" s="1"/>
  <c r="K39" i="5"/>
  <c r="J39" i="5"/>
  <c r="O39" i="5"/>
  <c r="K33" i="8" s="1"/>
  <c r="G39" i="5"/>
  <c r="L39" i="5"/>
  <c r="H39" i="5"/>
  <c r="N39" i="5"/>
  <c r="J33" i="8" s="1"/>
  <c r="I35" i="5"/>
  <c r="M35" i="5"/>
  <c r="H35" i="5"/>
  <c r="N35" i="5"/>
  <c r="G35" i="5"/>
  <c r="J35" i="5"/>
  <c r="O35" i="5"/>
  <c r="K35" i="5"/>
  <c r="L35" i="5"/>
  <c r="I8" i="5"/>
  <c r="M8" i="5"/>
  <c r="I17" i="8" s="1"/>
  <c r="G8" i="5"/>
  <c r="K8" i="5"/>
  <c r="O8" i="5"/>
  <c r="K17" i="8" s="1"/>
  <c r="H8" i="5"/>
  <c r="L8" i="5"/>
  <c r="J8" i="5"/>
  <c r="N8" i="5"/>
  <c r="J17" i="8" s="1"/>
  <c r="J19" i="5"/>
  <c r="N19" i="5"/>
  <c r="H19" i="5"/>
  <c r="L19" i="5"/>
  <c r="I19" i="5"/>
  <c r="M19" i="5"/>
  <c r="K19" i="5"/>
  <c r="O19" i="5"/>
  <c r="G19" i="5"/>
  <c r="O5" i="5"/>
  <c r="K14" i="8" s="1"/>
  <c r="N5" i="5"/>
  <c r="J14" i="8" s="1"/>
  <c r="M5" i="5"/>
  <c r="I14" i="8" s="1"/>
  <c r="L5" i="5"/>
  <c r="K5" i="5"/>
  <c r="I5" i="5"/>
  <c r="J5" i="5"/>
  <c r="H5" i="5"/>
  <c r="G5" i="5"/>
  <c r="K27" i="8"/>
  <c r="I26" i="8"/>
  <c r="L30" i="8"/>
  <c r="L28" i="8"/>
  <c r="L29" i="8"/>
  <c r="L23" i="8"/>
  <c r="L24" i="8"/>
  <c r="L22" i="8"/>
  <c r="I27" i="8"/>
  <c r="J27" i="8"/>
  <c r="L18" i="8" l="1"/>
  <c r="L17" i="8"/>
  <c r="L16" i="8"/>
  <c r="L36" i="8"/>
  <c r="L35" i="8"/>
  <c r="L34" i="8"/>
  <c r="L33" i="8"/>
  <c r="L27" i="8"/>
  <c r="L21" i="8"/>
  <c r="L20" i="8"/>
  <c r="L15" i="8"/>
  <c r="L32" i="8"/>
  <c r="L26" i="8"/>
  <c r="L14" i="8"/>
</calcChain>
</file>

<file path=xl/sharedStrings.xml><?xml version="1.0" encoding="utf-8"?>
<sst xmlns="http://schemas.openxmlformats.org/spreadsheetml/2006/main" count="314" uniqueCount="129">
  <si>
    <t>Application</t>
  </si>
  <si>
    <t>Application Demographics</t>
  </si>
  <si>
    <t>ID</t>
  </si>
  <si>
    <t>Name</t>
  </si>
  <si>
    <t>Business Owner</t>
  </si>
  <si>
    <t>Technical Owner</t>
  </si>
  <si>
    <t>Size</t>
  </si>
  <si>
    <t>Complexity</t>
  </si>
  <si>
    <t>Architecture</t>
  </si>
  <si>
    <t>Score</t>
  </si>
  <si>
    <t>Technical</t>
  </si>
  <si>
    <t>Organizational</t>
  </si>
  <si>
    <t>Overall</t>
  </si>
  <si>
    <t>Workload</t>
  </si>
  <si>
    <t>Elasticity</t>
  </si>
  <si>
    <t>Scalability</t>
  </si>
  <si>
    <t>Resource Intensiveness</t>
  </si>
  <si>
    <t>Latency</t>
  </si>
  <si>
    <t>Throughput</t>
  </si>
  <si>
    <t>UI</t>
  </si>
  <si>
    <t>Data</t>
  </si>
  <si>
    <t>Application Life Expectancy</t>
  </si>
  <si>
    <t>Structured magnitude</t>
  </si>
  <si>
    <t>Hardware Life Expectancy</t>
  </si>
  <si>
    <t>Financial</t>
  </si>
  <si>
    <t>Operating Cost</t>
  </si>
  <si>
    <t>Risk</t>
  </si>
  <si>
    <t>Resource</t>
  </si>
  <si>
    <t>Contractual</t>
  </si>
  <si>
    <t>Operations</t>
  </si>
  <si>
    <t>Business Continuity</t>
  </si>
  <si>
    <t>Tools/Integration</t>
  </si>
  <si>
    <t>Deployment</t>
  </si>
  <si>
    <t>Jurisdiction</t>
  </si>
  <si>
    <t>Regulation</t>
  </si>
  <si>
    <t>Privacy</t>
  </si>
  <si>
    <t>Encryption</t>
  </si>
  <si>
    <t>Rehost</t>
  </si>
  <si>
    <t>Refactor/Revise</t>
  </si>
  <si>
    <t>Rebuild</t>
  </si>
  <si>
    <t>Replace</t>
  </si>
  <si>
    <t>Application Profile</t>
  </si>
  <si>
    <t>VM Image Assembly</t>
  </si>
  <si>
    <t>3rd Party SW in VM</t>
  </si>
  <si>
    <t>Fat Client Form-Factor</t>
  </si>
  <si>
    <t>Existing Source Code</t>
  </si>
  <si>
    <t>Functional Change</t>
  </si>
  <si>
    <t>Time-to-Market</t>
  </si>
  <si>
    <t>Small Vendor Aversion</t>
  </si>
  <si>
    <t>Change-Ready Business</t>
  </si>
  <si>
    <t>Data Semantics</t>
  </si>
  <si>
    <t>Security &amp; Compliance</t>
  </si>
  <si>
    <t>Access points (mobile or offline)</t>
  </si>
  <si>
    <t>Migration Alternative Filters</t>
  </si>
  <si>
    <t>Lock-in Unacceptability</t>
  </si>
  <si>
    <t>Non-Trivial Process Integration</t>
  </si>
  <si>
    <t>Business Criticality</t>
  </si>
  <si>
    <t>Migration Objectives</t>
  </si>
  <si>
    <t>Key</t>
  </si>
  <si>
    <t>strong support</t>
  </si>
  <si>
    <t>moderate support</t>
  </si>
  <si>
    <t>minimal support</t>
  </si>
  <si>
    <t>Priority</t>
  </si>
  <si>
    <t>B</t>
  </si>
  <si>
    <t>D</t>
  </si>
  <si>
    <t>Level of Difficulty</t>
  </si>
  <si>
    <t>Degree of Benefits</t>
  </si>
  <si>
    <t>2. Profile Application Portfolio</t>
  </si>
  <si>
    <t>4. Prioritize Migration Alternatives</t>
  </si>
  <si>
    <t>Recommended Priority</t>
  </si>
  <si>
    <t>Priority (Must be unique)</t>
  </si>
  <si>
    <t>Refactor/ Revise</t>
  </si>
  <si>
    <t>Migration
Alternatives</t>
  </si>
  <si>
    <t>Score by Profile</t>
  </si>
  <si>
    <t>Ease of Migration</t>
  </si>
  <si>
    <t>Alternative</t>
  </si>
  <si>
    <t>Service Model</t>
  </si>
  <si>
    <t>Definition</t>
  </si>
  <si>
    <t>PaaS</t>
  </si>
  <si>
    <t>SaaS</t>
  </si>
  <si>
    <t xml:space="preserve"> • Redeploy the app to a different hardware environment
 • Change the app’s infrastructure configuration</t>
  </si>
  <si>
    <t xml:space="preserve"> • Rearchitect and rebuild the solution on a provider’s application platform</t>
  </si>
  <si>
    <t xml:space="preserve"> • Discard an existing application (or set of applications) and use commercial software delivered as a service (SaaS) to satisfy business requirements</t>
  </si>
  <si>
    <t xml:space="preserve"> • Refactor: Make code / configuration changes to connect the app to new infra services
 • Revise: Modify codebase per modernization requirements, then rehost or refactor</t>
  </si>
  <si>
    <t>IaaS or PaaS</t>
  </si>
  <si>
    <t>IaaS</t>
  </si>
  <si>
    <t>Model</t>
  </si>
  <si>
    <t>Segment</t>
  </si>
  <si>
    <t>Prioritization</t>
  </si>
  <si>
    <t>Portfolio Migration Dashboard</t>
  </si>
  <si>
    <t>#</t>
  </si>
  <si>
    <t>Prioritized Application Segments</t>
  </si>
  <si>
    <t>Highest-Priority Applications by Segment</t>
  </si>
  <si>
    <t>Actual ID</t>
  </si>
  <si>
    <t>Recom-mended ID</t>
  </si>
  <si>
    <t>Unstructured Requirements</t>
  </si>
  <si>
    <t>Purpose and Context</t>
  </si>
  <si>
    <t>Modernization Required</t>
  </si>
  <si>
    <t>Capability</t>
  </si>
  <si>
    <t>Rapid time to market</t>
  </si>
  <si>
    <t>Deliver new capabilities / Modernization</t>
  </si>
  <si>
    <t>Supporting scalability requirements cost effectively</t>
  </si>
  <si>
    <t>Avoid operating expenses, preserve capital</t>
  </si>
  <si>
    <t>Operational Efficiencies</t>
  </si>
  <si>
    <t>Free up data center space</t>
  </si>
  <si>
    <t>Leverage existing investments</t>
  </si>
  <si>
    <t>Provide access to all consumers, all devices</t>
  </si>
  <si>
    <t>More easily integrate with other web, cloud apps</t>
  </si>
  <si>
    <t>Customer Relationship Management</t>
  </si>
  <si>
    <t>LOB Application</t>
  </si>
  <si>
    <t>Intranet Portal Site</t>
  </si>
  <si>
    <t>Email Server</t>
  </si>
  <si>
    <t>ERP</t>
  </si>
  <si>
    <t>Conference Mgmt Server</t>
  </si>
  <si>
    <t>Payroll</t>
  </si>
  <si>
    <t>Timekeeping</t>
  </si>
  <si>
    <t>Market and Sell Products and Services</t>
  </si>
  <si>
    <t>Manage Customer Service</t>
  </si>
  <si>
    <t>Collaboration</t>
  </si>
  <si>
    <t>Unified Communications</t>
  </si>
  <si>
    <t>Plan and Manage the Enterprise</t>
  </si>
  <si>
    <t>Human Resource Management</t>
  </si>
  <si>
    <t>Yes</t>
  </si>
  <si>
    <t>No</t>
  </si>
  <si>
    <t>1. Identify Migration Objectives</t>
  </si>
  <si>
    <t>Workload Assessment Tool</t>
  </si>
  <si>
    <r>
      <t xml:space="preserve">Business and IT leaders today are faced with the challenge of how to capitalize on and thrive in a rapidly changing eco-system of cloud services available in the marketplace.  On one hand, leaders must stay constantly informed of what cloud solutions exist and what services can provided.  Equally important is the need to ensure that the organization’s business goals are truly aligned to IT strategy when assessing cloud opportunities. 
The Workload Assessment Tool analyzes a portfolio of IT applications to help key stakeholders make effective cloud migration decisions. It enables decision makers to identify IT business objectives, profile and segment IT applications, and prioritize alternatives and opportunities. Each application is prioritized within four IT application segments based on Gartner research*: Rehost, Refactor/revise, Rebuild, Replace (4 R’s) . The objective of this tool is to enable decision makers to optimize effectiveness and value delivered by application migration strategies. The tool incorporates both business and IT criteria so that the application migration priorities are aligned with the enterprise’ business and IT objectives. The ease of migration and degree of benefits is measured to determine which applications have the highest cloud migration potential. 
The tool has the following seven tabs:
• </t>
    </r>
    <r>
      <rPr>
        <b/>
        <sz val="8"/>
        <rFont val="Segoe"/>
      </rPr>
      <t>Start:</t>
    </r>
    <r>
      <rPr>
        <sz val="8"/>
        <rFont val="Segoe"/>
      </rPr>
      <t xml:space="preserve"> provides guidance on the purpose and context of the tool 
• </t>
    </r>
    <r>
      <rPr>
        <b/>
        <sz val="8"/>
        <rFont val="Segoe"/>
      </rPr>
      <t>Dashboard:</t>
    </r>
    <r>
      <rPr>
        <sz val="8"/>
        <rFont val="Segoe"/>
      </rPr>
      <t xml:space="preserve"> provides the summary of results of the tool (prioritized list of applications by segment)
• </t>
    </r>
    <r>
      <rPr>
        <b/>
        <sz val="8"/>
        <rFont val="Segoe"/>
      </rPr>
      <t xml:space="preserve">Identify Goals: </t>
    </r>
    <r>
      <rPr>
        <sz val="8"/>
        <rFont val="Segoe"/>
      </rPr>
      <t xml:space="preserve">provides a list of migration objectives defined the EA and customer
• </t>
    </r>
    <r>
      <rPr>
        <b/>
        <sz val="8"/>
        <rFont val="Segoe"/>
      </rPr>
      <t xml:space="preserve">Profile Applications: </t>
    </r>
    <r>
      <rPr>
        <sz val="8"/>
        <rFont val="Segoe"/>
      </rPr>
      <t xml:space="preserve">analyzes each application by workload, architecture, financial, risk, operations, security &amp; compliance and provides an overall score for each application which highlights ease of migration and benefits 
• </t>
    </r>
    <r>
      <rPr>
        <b/>
        <sz val="8"/>
        <rFont val="Segoe"/>
      </rPr>
      <t xml:space="preserve">Segment Applications per Cloud Service Model: </t>
    </r>
    <r>
      <rPr>
        <sz val="8"/>
        <rFont val="Segoe"/>
      </rPr>
      <t xml:space="preserve">assesses the feasibility of each segment (Rehost, Refactor/Revise, Rebuild, Replace) for each application  
• </t>
    </r>
    <r>
      <rPr>
        <b/>
        <sz val="8"/>
        <rFont val="Segoe"/>
      </rPr>
      <t xml:space="preserve">Prioritize Alternatives: </t>
    </r>
    <r>
      <rPr>
        <sz val="8"/>
        <rFont val="Segoe"/>
      </rPr>
      <t xml:space="preserve">assesses how well each segment supports a specific migration objective
• </t>
    </r>
    <r>
      <rPr>
        <b/>
        <sz val="8"/>
        <rFont val="Segoe"/>
      </rPr>
      <t xml:space="preserve">Prioritize Applications: </t>
    </r>
    <r>
      <rPr>
        <sz val="8"/>
        <rFont val="Segoe"/>
      </rPr>
      <t>provides a recommended priority based on migration level of difficult and degrees of benefits and allows the EA and customer to validate recommendations 
* Gartner Webinar: Five Options for Migrating Applications to the Cloud – Richard Watson, November 2011</t>
    </r>
  </si>
  <si>
    <t>5. Prioritize Applications within Cloud Service Model Segments</t>
  </si>
  <si>
    <t>3. Segment Applications by Cloud Service Model (Migration Alternatives)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</si>
</sst>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32">
    <font>
      <sz val="11"/>
      <color theme="1"/>
      <name val="Calibri"/>
      <family val="2"/>
      <scheme val="minor"/>
    </font>
    <font>
      <sz val="11"/>
      <color theme="1"/>
      <name val="Calibri"/>
      <family val="2"/>
      <scheme val="minor"/>
    </font>
    <font>
      <sz val="10"/>
      <name val="Arial"/>
      <family val="2"/>
    </font>
    <font>
      <b/>
      <sz val="14"/>
      <color theme="0"/>
      <name val="Segoe"/>
    </font>
    <font>
      <sz val="10"/>
      <name val="Helv"/>
    </font>
    <font>
      <sz val="11"/>
      <color indexed="8"/>
      <name val="Calibri"/>
      <family val="2"/>
    </font>
    <font>
      <sz val="8"/>
      <color theme="1"/>
      <name val="Arial"/>
      <family val="2"/>
      <charset val="238"/>
    </font>
    <font>
      <sz val="10"/>
      <name val="Helv"/>
      <charset val="204"/>
    </font>
    <font>
      <b/>
      <sz val="10"/>
      <color theme="0"/>
      <name val="Calibri"/>
      <family val="2"/>
      <scheme val="minor"/>
    </font>
    <font>
      <b/>
      <sz val="14"/>
      <color theme="0"/>
      <name val="Calibri"/>
      <family val="2"/>
      <scheme val="minor"/>
    </font>
    <font>
      <b/>
      <sz val="12"/>
      <color theme="0"/>
      <name val="Calibri"/>
      <family val="2"/>
      <scheme val="minor"/>
    </font>
    <font>
      <sz val="10"/>
      <color theme="0"/>
      <name val="Calibri"/>
      <family val="2"/>
      <scheme val="minor"/>
    </font>
    <font>
      <i/>
      <sz val="10"/>
      <name val="Calibri"/>
      <family val="2"/>
      <scheme val="minor"/>
    </font>
    <font>
      <sz val="10"/>
      <color theme="1"/>
      <name val="Calibri"/>
      <family val="2"/>
      <scheme val="minor"/>
    </font>
    <font>
      <b/>
      <sz val="11"/>
      <color theme="0"/>
      <name val="Calibri"/>
      <family val="2"/>
      <scheme val="minor"/>
    </font>
    <font>
      <i/>
      <sz val="11"/>
      <name val="Calibri"/>
      <family val="2"/>
      <scheme val="minor"/>
    </font>
    <font>
      <b/>
      <i/>
      <sz val="11"/>
      <name val="Calibri"/>
      <family val="2"/>
      <scheme val="minor"/>
    </font>
    <font>
      <b/>
      <sz val="11"/>
      <color theme="1"/>
      <name val="Calibri"/>
      <family val="2"/>
      <scheme val="minor"/>
    </font>
    <font>
      <sz val="11"/>
      <color theme="0"/>
      <name val="Calibri"/>
      <family val="2"/>
      <scheme val="minor"/>
    </font>
    <font>
      <b/>
      <sz val="14"/>
      <color theme="0"/>
      <name val="Arial"/>
      <family val="2"/>
    </font>
    <font>
      <b/>
      <sz val="12"/>
      <color theme="0"/>
      <name val="Arial"/>
      <family val="2"/>
    </font>
    <font>
      <sz val="11"/>
      <color theme="1"/>
      <name val="Arial"/>
      <family val="2"/>
    </font>
    <font>
      <b/>
      <sz val="10"/>
      <color theme="1"/>
      <name val="Arial"/>
      <family val="2"/>
    </font>
    <font>
      <sz val="10"/>
      <color theme="1"/>
      <name val="Arial"/>
      <family val="2"/>
    </font>
    <font>
      <sz val="11"/>
      <name val="Calibri"/>
      <family val="2"/>
      <scheme val="minor"/>
    </font>
    <font>
      <i/>
      <sz val="10"/>
      <color theme="1"/>
      <name val="Calibri"/>
      <family val="2"/>
      <scheme val="minor"/>
    </font>
    <font>
      <b/>
      <i/>
      <sz val="10"/>
      <color theme="1"/>
      <name val="Calibri"/>
      <family val="2"/>
      <scheme val="minor"/>
    </font>
    <font>
      <b/>
      <sz val="11"/>
      <color theme="0"/>
      <name val="Segoe"/>
    </font>
    <font>
      <sz val="8"/>
      <color rgb="FF000000"/>
      <name val="Calibri"/>
      <family val="2"/>
    </font>
    <font>
      <sz val="10"/>
      <name val="Segoe"/>
    </font>
    <font>
      <sz val="8"/>
      <name val="Segoe"/>
    </font>
    <font>
      <b/>
      <sz val="8"/>
      <name val="Segoe"/>
    </font>
  </fonts>
  <fills count="15">
    <fill>
      <patternFill patternType="none"/>
    </fill>
    <fill>
      <patternFill patternType="gray125"/>
    </fill>
    <fill>
      <patternFill patternType="solid">
        <fgColor rgb="FFFFFFCC"/>
      </patternFill>
    </fill>
    <fill>
      <patternFill patternType="solid">
        <fgColor theme="4" tint="-0.499984740745262"/>
        <bgColor indexed="64"/>
      </patternFill>
    </fill>
    <fill>
      <patternFill patternType="solid">
        <fgColor theme="0"/>
        <bgColor indexed="64"/>
      </patternFill>
    </fill>
    <fill>
      <patternFill patternType="solid">
        <fgColor theme="3"/>
        <bgColor indexed="64"/>
      </patternFill>
    </fill>
    <fill>
      <patternFill patternType="solid">
        <fgColor theme="4" tint="0.59999389629810485"/>
        <bgColor indexed="64"/>
      </patternFill>
    </fill>
    <fill>
      <patternFill patternType="solid">
        <fgColor indexed="31"/>
        <bgColor indexed="64"/>
      </patternFill>
    </fill>
    <fill>
      <patternFill patternType="solid">
        <fgColor indexed="42"/>
        <bgColor indexed="64"/>
      </patternFill>
    </fill>
    <fill>
      <patternFill patternType="solid">
        <fgColor indexed="43"/>
        <bgColor indexed="64"/>
      </patternFill>
    </fill>
    <fill>
      <patternFill patternType="solid">
        <fgColor indexed="27"/>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366092"/>
        <bgColor indexed="64"/>
      </patternFill>
    </fill>
    <fill>
      <patternFill patternType="solid">
        <fgColor rgb="FFDCE6F2"/>
        <bgColor indexed="64"/>
      </patternFill>
    </fill>
  </fills>
  <borders count="6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hair">
        <color indexed="62"/>
      </left>
      <right style="hair">
        <color indexed="62"/>
      </right>
      <top style="hair">
        <color indexed="62"/>
      </top>
      <bottom style="hair">
        <color indexed="62"/>
      </bottom>
      <diagonal/>
    </border>
    <border>
      <left style="medium">
        <color indexed="10"/>
      </left>
      <right style="medium">
        <color indexed="10"/>
      </right>
      <top style="medium">
        <color indexed="10"/>
      </top>
      <bottom style="medium">
        <color indexed="10"/>
      </bottom>
      <diagonal/>
    </border>
    <border>
      <left style="hair">
        <color indexed="30"/>
      </left>
      <right style="hair">
        <color indexed="30"/>
      </right>
      <top style="hair">
        <color indexed="30"/>
      </top>
      <bottom style="hair">
        <color indexed="3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35">
    <xf numFmtId="0" fontId="0" fillId="0" borderId="0"/>
    <xf numFmtId="0" fontId="2" fillId="0" borderId="0"/>
    <xf numFmtId="0" fontId="4" fillId="0" borderId="0"/>
    <xf numFmtId="43"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9" fontId="2" fillId="7" borderId="10" applyNumberFormat="0" applyFont="0" applyProtection="0">
      <alignment vertical="center" wrapText="1"/>
    </xf>
    <xf numFmtId="0" fontId="2" fillId="8" borderId="11" applyNumberFormat="0" applyFont="0" applyAlignment="0">
      <protection locked="0"/>
    </xf>
    <xf numFmtId="0" fontId="2" fillId="9" borderId="11" applyNumberFormat="0" applyFont="0" applyAlignment="0">
      <protection locked="0"/>
    </xf>
    <xf numFmtId="0" fontId="2" fillId="0" borderId="0"/>
    <xf numFmtId="0" fontId="1" fillId="0" borderId="0"/>
    <xf numFmtId="0" fontId="1" fillId="0" borderId="0"/>
    <xf numFmtId="0" fontId="2" fillId="0" borderId="0"/>
    <xf numFmtId="0" fontId="2" fillId="0" borderId="0"/>
    <xf numFmtId="0" fontId="5" fillId="0" borderId="0"/>
    <xf numFmtId="0" fontId="2" fillId="0" borderId="0"/>
    <xf numFmtId="0" fontId="2" fillId="0" borderId="0"/>
    <xf numFmtId="0" fontId="1" fillId="0" borderId="0"/>
    <xf numFmtId="0" fontId="1" fillId="0" borderId="0"/>
    <xf numFmtId="0" fontId="6"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 fillId="10" borderId="12" applyNumberFormat="0" applyFont="0" applyAlignment="0" applyProtection="0">
      <alignment horizontal="left" vertical="center" wrapText="1"/>
    </xf>
    <xf numFmtId="0" fontId="7" fillId="0" borderId="0"/>
  </cellStyleXfs>
  <cellXfs count="283">
    <xf numFmtId="0" fontId="0" fillId="0" borderId="0" xfId="0"/>
    <xf numFmtId="0" fontId="9" fillId="3" borderId="0" xfId="1" applyFont="1" applyFill="1" applyBorder="1" applyAlignment="1">
      <alignment vertical="center"/>
    </xf>
    <xf numFmtId="0" fontId="11" fillId="5" borderId="22" xfId="0" applyFont="1" applyFill="1" applyBorder="1" applyAlignment="1">
      <alignment horizontal="center" wrapText="1"/>
    </xf>
    <xf numFmtId="0" fontId="11" fillId="5" borderId="23" xfId="0" applyFont="1" applyFill="1" applyBorder="1" applyAlignment="1">
      <alignment horizontal="center" wrapText="1"/>
    </xf>
    <xf numFmtId="0" fontId="12" fillId="6" borderId="15" xfId="10" applyFont="1" applyFill="1" applyBorder="1" applyAlignment="1">
      <alignment vertical="center" wrapText="1"/>
    </xf>
    <xf numFmtId="0" fontId="12" fillId="6" borderId="16" xfId="10" applyFont="1" applyFill="1" applyBorder="1" applyAlignment="1">
      <alignment vertical="center" wrapText="1"/>
    </xf>
    <xf numFmtId="0" fontId="13" fillId="0" borderId="16" xfId="0" applyFont="1" applyBorder="1"/>
    <xf numFmtId="0" fontId="13" fillId="0" borderId="15" xfId="0" applyFont="1" applyBorder="1" applyAlignment="1">
      <alignment horizontal="center"/>
    </xf>
    <xf numFmtId="0" fontId="13" fillId="0" borderId="16" xfId="0" applyFont="1" applyBorder="1" applyAlignment="1">
      <alignment horizontal="center"/>
    </xf>
    <xf numFmtId="0" fontId="13" fillId="0" borderId="18" xfId="0" applyFont="1" applyBorder="1" applyAlignment="1">
      <alignment horizontal="center"/>
    </xf>
    <xf numFmtId="0" fontId="12" fillId="6" borderId="19" xfId="10" applyFont="1" applyFill="1" applyBorder="1" applyAlignment="1">
      <alignment vertical="center" wrapText="1"/>
    </xf>
    <xf numFmtId="0" fontId="12" fillId="6" borderId="20" xfId="10" applyFont="1" applyFill="1" applyBorder="1" applyAlignment="1">
      <alignment vertical="center" wrapText="1"/>
    </xf>
    <xf numFmtId="0" fontId="13" fillId="0" borderId="19" xfId="0" applyFont="1" applyBorder="1" applyAlignment="1">
      <alignment horizontal="center"/>
    </xf>
    <xf numFmtId="0" fontId="13" fillId="0" borderId="20" xfId="0" applyFont="1" applyBorder="1" applyAlignment="1">
      <alignment horizontal="center"/>
    </xf>
    <xf numFmtId="0" fontId="13" fillId="0" borderId="21" xfId="0" applyFont="1" applyBorder="1" applyAlignment="1">
      <alignment horizontal="center"/>
    </xf>
    <xf numFmtId="0" fontId="12" fillId="6" borderId="22" xfId="10" applyFont="1" applyFill="1" applyBorder="1" applyAlignment="1">
      <alignment vertical="center" wrapText="1"/>
    </xf>
    <xf numFmtId="0" fontId="12" fillId="6" borderId="23" xfId="10" applyFont="1" applyFill="1" applyBorder="1" applyAlignment="1">
      <alignment vertical="center" wrapText="1"/>
    </xf>
    <xf numFmtId="0" fontId="13" fillId="0" borderId="22" xfId="0" applyFont="1" applyBorder="1" applyAlignment="1">
      <alignment horizontal="center"/>
    </xf>
    <xf numFmtId="0" fontId="13" fillId="0" borderId="23" xfId="0" applyFont="1" applyBorder="1" applyAlignment="1">
      <alignment horizontal="center"/>
    </xf>
    <xf numFmtId="0" fontId="13" fillId="0" borderId="24" xfId="0" applyFont="1" applyBorder="1" applyAlignment="1">
      <alignment horizontal="center"/>
    </xf>
    <xf numFmtId="0" fontId="0" fillId="4" borderId="0" xfId="0" applyFill="1"/>
    <xf numFmtId="0" fontId="14" fillId="5" borderId="37" xfId="10" applyFont="1" applyFill="1" applyBorder="1" applyAlignment="1">
      <alignment horizontal="center" vertical="center"/>
    </xf>
    <xf numFmtId="0" fontId="14" fillId="5" borderId="35" xfId="10" applyFont="1" applyFill="1" applyBorder="1" applyAlignment="1">
      <alignment horizontal="center" vertical="center"/>
    </xf>
    <xf numFmtId="0" fontId="14" fillId="5" borderId="36" xfId="10" applyFont="1" applyFill="1" applyBorder="1" applyAlignment="1">
      <alignment horizontal="center" vertical="center"/>
    </xf>
    <xf numFmtId="0" fontId="1" fillId="0" borderId="25" xfId="0" applyFont="1" applyBorder="1"/>
    <xf numFmtId="0" fontId="1" fillId="0" borderId="16" xfId="0" applyFont="1" applyBorder="1"/>
    <xf numFmtId="0" fontId="1" fillId="0" borderId="18" xfId="0" applyFont="1" applyBorder="1"/>
    <xf numFmtId="0" fontId="1" fillId="0" borderId="38" xfId="0" applyFont="1" applyBorder="1"/>
    <xf numFmtId="0" fontId="1" fillId="0" borderId="20" xfId="0" applyFont="1" applyBorder="1"/>
    <xf numFmtId="0" fontId="1" fillId="0" borderId="21" xfId="0" applyFont="1" applyBorder="1"/>
    <xf numFmtId="0" fontId="1" fillId="0" borderId="39" xfId="0" applyFont="1" applyBorder="1"/>
    <xf numFmtId="0" fontId="1" fillId="0" borderId="23" xfId="0" applyFont="1" applyBorder="1"/>
    <xf numFmtId="0" fontId="1" fillId="0" borderId="24" xfId="0" applyFont="1" applyBorder="1"/>
    <xf numFmtId="0" fontId="1" fillId="4" borderId="0" xfId="0" applyFont="1" applyFill="1"/>
    <xf numFmtId="0" fontId="1" fillId="4" borderId="0" xfId="0" applyFont="1" applyFill="1" applyAlignment="1">
      <alignment horizontal="center" wrapText="1"/>
    </xf>
    <xf numFmtId="0" fontId="1" fillId="4" borderId="0" xfId="0" applyFont="1" applyFill="1" applyAlignment="1">
      <alignment vertical="center"/>
    </xf>
    <xf numFmtId="0" fontId="0" fillId="4" borderId="0" xfId="0" applyFont="1" applyFill="1"/>
    <xf numFmtId="0" fontId="12" fillId="6" borderId="14" xfId="10" applyFont="1" applyFill="1" applyBorder="1" applyAlignment="1">
      <alignment vertical="center" wrapText="1"/>
    </xf>
    <xf numFmtId="0" fontId="12" fillId="6" borderId="43" xfId="10" applyFont="1" applyFill="1" applyBorder="1" applyAlignment="1">
      <alignment vertical="center" wrapText="1"/>
    </xf>
    <xf numFmtId="0" fontId="1" fillId="0" borderId="19" xfId="0" applyFont="1" applyBorder="1"/>
    <xf numFmtId="0" fontId="1" fillId="4" borderId="0" xfId="0" applyFont="1" applyFill="1" applyBorder="1"/>
    <xf numFmtId="0" fontId="17" fillId="4" borderId="46" xfId="0" applyFont="1" applyFill="1" applyBorder="1" applyAlignment="1">
      <alignment horizontal="center"/>
    </xf>
    <xf numFmtId="0" fontId="17" fillId="4" borderId="43" xfId="0" applyFont="1" applyFill="1" applyBorder="1" applyAlignment="1">
      <alignment horizontal="center"/>
    </xf>
    <xf numFmtId="0" fontId="17" fillId="4" borderId="47" xfId="0" applyFont="1" applyFill="1" applyBorder="1" applyAlignment="1">
      <alignment horizontal="center"/>
    </xf>
    <xf numFmtId="0" fontId="11" fillId="5" borderId="22" xfId="0" applyFont="1" applyFill="1" applyBorder="1" applyAlignment="1">
      <alignment horizontal="left" textRotation="90" wrapText="1"/>
    </xf>
    <xf numFmtId="0" fontId="11" fillId="5" borderId="23" xfId="0" applyFont="1" applyFill="1" applyBorder="1" applyAlignment="1">
      <alignment horizontal="left" textRotation="90" wrapText="1"/>
    </xf>
    <xf numFmtId="0" fontId="11" fillId="5" borderId="24" xfId="0" applyFont="1" applyFill="1" applyBorder="1" applyAlignment="1">
      <alignment horizontal="left" textRotation="90" wrapText="1"/>
    </xf>
    <xf numFmtId="0" fontId="11" fillId="4" borderId="0" xfId="0" applyFont="1" applyFill="1" applyBorder="1" applyAlignment="1">
      <alignment horizontal="left" textRotation="90" wrapText="1"/>
    </xf>
    <xf numFmtId="0" fontId="21" fillId="4" borderId="5" xfId="0" applyFont="1" applyFill="1" applyBorder="1"/>
    <xf numFmtId="0" fontId="19" fillId="4" borderId="0" xfId="0" applyFont="1" applyFill="1" applyBorder="1" applyAlignment="1">
      <alignment horizontal="center" vertical="center"/>
    </xf>
    <xf numFmtId="0" fontId="19" fillId="4" borderId="0" xfId="0" applyFont="1" applyFill="1" applyBorder="1" applyAlignment="1">
      <alignment horizontal="center" vertical="center" wrapText="1"/>
    </xf>
    <xf numFmtId="0" fontId="15" fillId="6" borderId="19" xfId="10" applyFont="1" applyFill="1" applyBorder="1" applyAlignment="1">
      <alignment vertical="center" wrapText="1"/>
    </xf>
    <xf numFmtId="0" fontId="15" fillId="6" borderId="21" xfId="10" applyFont="1" applyFill="1" applyBorder="1" applyAlignment="1">
      <alignment vertical="center" wrapText="1"/>
    </xf>
    <xf numFmtId="0" fontId="15" fillId="6" borderId="22" xfId="10" applyFont="1" applyFill="1" applyBorder="1" applyAlignment="1">
      <alignment vertical="center" wrapText="1"/>
    </xf>
    <xf numFmtId="0" fontId="15" fillId="6" borderId="24" xfId="10" applyFont="1" applyFill="1" applyBorder="1" applyAlignment="1">
      <alignment vertical="center" wrapText="1"/>
    </xf>
    <xf numFmtId="0" fontId="24" fillId="4" borderId="21" xfId="10" applyFont="1" applyFill="1" applyBorder="1" applyAlignment="1">
      <alignment vertical="center" wrapText="1"/>
    </xf>
    <xf numFmtId="0" fontId="24" fillId="4" borderId="24" xfId="10" applyFont="1" applyFill="1" applyBorder="1" applyAlignment="1">
      <alignment vertical="center" wrapText="1"/>
    </xf>
    <xf numFmtId="0" fontId="15" fillId="6" borderId="48" xfId="10" applyFont="1" applyFill="1" applyBorder="1" applyAlignment="1">
      <alignment horizontal="center" vertical="center" wrapText="1"/>
    </xf>
    <xf numFmtId="0" fontId="15" fillId="6" borderId="35" xfId="10" applyFont="1" applyFill="1" applyBorder="1" applyAlignment="1">
      <alignment horizontal="center" vertical="center" wrapText="1"/>
    </xf>
    <xf numFmtId="0" fontId="15" fillId="6" borderId="36" xfId="10" applyFont="1" applyFill="1" applyBorder="1" applyAlignment="1">
      <alignment horizontal="center" vertical="center" wrapText="1"/>
    </xf>
    <xf numFmtId="0" fontId="25" fillId="0" borderId="19" xfId="0" applyFont="1" applyBorder="1"/>
    <xf numFmtId="0" fontId="25" fillId="0" borderId="20" xfId="0" applyFont="1" applyBorder="1"/>
    <xf numFmtId="2" fontId="26" fillId="0" borderId="20" xfId="0" applyNumberFormat="1" applyFont="1" applyBorder="1"/>
    <xf numFmtId="2" fontId="26" fillId="0" borderId="21" xfId="0" applyNumberFormat="1" applyFont="1" applyBorder="1"/>
    <xf numFmtId="0" fontId="25" fillId="0" borderId="22" xfId="0" applyFont="1" applyBorder="1"/>
    <xf numFmtId="0" fontId="25" fillId="0" borderId="23" xfId="0" applyFont="1" applyBorder="1"/>
    <xf numFmtId="0" fontId="25" fillId="6" borderId="16" xfId="0" applyFont="1" applyFill="1" applyBorder="1" applyAlignment="1">
      <alignment horizontal="center"/>
    </xf>
    <xf numFmtId="0" fontId="25" fillId="6" borderId="18" xfId="0" applyFont="1" applyFill="1" applyBorder="1" applyAlignment="1">
      <alignment horizontal="center"/>
    </xf>
    <xf numFmtId="0" fontId="25" fillId="6" borderId="19" xfId="0" applyFont="1" applyFill="1" applyBorder="1" applyAlignment="1">
      <alignment horizontal="center"/>
    </xf>
    <xf numFmtId="0" fontId="25" fillId="6" borderId="20" xfId="0" applyFont="1" applyFill="1" applyBorder="1" applyAlignment="1">
      <alignment horizontal="center"/>
    </xf>
    <xf numFmtId="0" fontId="25" fillId="6" borderId="21" xfId="0" applyFont="1" applyFill="1" applyBorder="1" applyAlignment="1">
      <alignment horizontal="center"/>
    </xf>
    <xf numFmtId="0" fontId="25" fillId="6" borderId="22" xfId="0" applyFont="1" applyFill="1" applyBorder="1" applyAlignment="1">
      <alignment horizontal="center"/>
    </xf>
    <xf numFmtId="0" fontId="25" fillId="6" borderId="23" xfId="0" applyFont="1" applyFill="1" applyBorder="1" applyAlignment="1">
      <alignment horizontal="center"/>
    </xf>
    <xf numFmtId="0" fontId="25" fillId="6" borderId="24" xfId="0" applyFont="1" applyFill="1" applyBorder="1" applyAlignment="1">
      <alignment horizontal="center"/>
    </xf>
    <xf numFmtId="0" fontId="25" fillId="0" borderId="13" xfId="0" applyFont="1" applyBorder="1"/>
    <xf numFmtId="0" fontId="25" fillId="0" borderId="14" xfId="0" applyFont="1" applyBorder="1"/>
    <xf numFmtId="0" fontId="25" fillId="0" borderId="42" xfId="0" applyFont="1" applyBorder="1"/>
    <xf numFmtId="0" fontId="26" fillId="0" borderId="13" xfId="0" applyFont="1" applyBorder="1"/>
    <xf numFmtId="0" fontId="26" fillId="0" borderId="14" xfId="0" applyFont="1" applyBorder="1"/>
    <xf numFmtId="0" fontId="26" fillId="0" borderId="26" xfId="0" applyFont="1" applyBorder="1"/>
    <xf numFmtId="0" fontId="25" fillId="0" borderId="41" xfId="0" applyFont="1" applyBorder="1"/>
    <xf numFmtId="0" fontId="26" fillId="0" borderId="19" xfId="0" applyFont="1" applyBorder="1"/>
    <xf numFmtId="0" fontId="26" fillId="0" borderId="20" xfId="0" applyFont="1" applyBorder="1"/>
    <xf numFmtId="0" fontId="26" fillId="0" borderId="21" xfId="0" applyFont="1" applyBorder="1"/>
    <xf numFmtId="0" fontId="25" fillId="0" borderId="15" xfId="0" applyFont="1" applyBorder="1"/>
    <xf numFmtId="0" fontId="25" fillId="0" borderId="16" xfId="0" applyFont="1" applyBorder="1"/>
    <xf numFmtId="0" fontId="25" fillId="0" borderId="17" xfId="0" applyFont="1" applyBorder="1"/>
    <xf numFmtId="0" fontId="26" fillId="0" borderId="15" xfId="0" applyFont="1" applyBorder="1"/>
    <xf numFmtId="0" fontId="26" fillId="0" borderId="16" xfId="0" applyFont="1" applyBorder="1"/>
    <xf numFmtId="0" fontId="26" fillId="0" borderId="18" xfId="0" applyFont="1" applyBorder="1"/>
    <xf numFmtId="0" fontId="25" fillId="0" borderId="40" xfId="0" applyFont="1" applyBorder="1"/>
    <xf numFmtId="0" fontId="26" fillId="0" borderId="22" xfId="0" applyFont="1" applyBorder="1"/>
    <xf numFmtId="0" fontId="26" fillId="0" borderId="23" xfId="0" applyFont="1" applyBorder="1"/>
    <xf numFmtId="0" fontId="26" fillId="0" borderId="24" xfId="0" applyFont="1" applyBorder="1"/>
    <xf numFmtId="0" fontId="12" fillId="6" borderId="52" xfId="10" applyFont="1" applyFill="1" applyBorder="1" applyAlignment="1">
      <alignment vertical="center" wrapText="1"/>
    </xf>
    <xf numFmtId="0" fontId="12" fillId="6" borderId="38" xfId="10" applyFont="1" applyFill="1" applyBorder="1" applyAlignment="1">
      <alignment vertical="center" wrapText="1"/>
    </xf>
    <xf numFmtId="0" fontId="12" fillId="6" borderId="25" xfId="10" applyFont="1" applyFill="1" applyBorder="1" applyAlignment="1">
      <alignment vertical="center" wrapText="1"/>
    </xf>
    <xf numFmtId="0" fontId="12" fillId="6" borderId="39" xfId="10" applyFont="1" applyFill="1" applyBorder="1" applyAlignment="1">
      <alignment vertical="center" wrapText="1"/>
    </xf>
    <xf numFmtId="2" fontId="1" fillId="0" borderId="46" xfId="0" applyNumberFormat="1" applyFont="1" applyBorder="1"/>
    <xf numFmtId="2" fontId="1" fillId="0" borderId="43" xfId="0" applyNumberFormat="1" applyFont="1" applyBorder="1"/>
    <xf numFmtId="2" fontId="1" fillId="0" borderId="47" xfId="0" applyNumberFormat="1" applyFont="1" applyBorder="1"/>
    <xf numFmtId="0" fontId="18" fillId="4" borderId="0" xfId="0" applyFont="1" applyFill="1"/>
    <xf numFmtId="1" fontId="23" fillId="4" borderId="6" xfId="0" applyNumberFormat="1" applyFont="1" applyFill="1" applyBorder="1" applyAlignment="1">
      <alignment horizontal="left" vertical="center" wrapText="1"/>
    </xf>
    <xf numFmtId="0" fontId="18" fillId="5" borderId="22" xfId="0" applyFont="1" applyFill="1" applyBorder="1" applyAlignment="1">
      <alignment horizontal="center" wrapText="1"/>
    </xf>
    <xf numFmtId="0" fontId="18" fillId="5" borderId="23" xfId="0" applyFont="1" applyFill="1" applyBorder="1" applyAlignment="1">
      <alignment horizontal="center" wrapText="1"/>
    </xf>
    <xf numFmtId="0" fontId="18" fillId="5" borderId="22" xfId="0" applyFont="1" applyFill="1" applyBorder="1" applyAlignment="1">
      <alignment horizontal="left" textRotation="90" wrapText="1"/>
    </xf>
    <xf numFmtId="0" fontId="18" fillId="5" borderId="23" xfId="0" applyFont="1" applyFill="1" applyBorder="1" applyAlignment="1">
      <alignment horizontal="left" textRotation="90" wrapText="1"/>
    </xf>
    <xf numFmtId="0" fontId="18" fillId="5" borderId="40" xfId="0" applyFont="1" applyFill="1" applyBorder="1" applyAlignment="1">
      <alignment horizontal="left" textRotation="90" wrapText="1"/>
    </xf>
    <xf numFmtId="0" fontId="14" fillId="5" borderId="22" xfId="0" applyFont="1" applyFill="1" applyBorder="1" applyAlignment="1">
      <alignment horizontal="left" textRotation="90" wrapText="1"/>
    </xf>
    <xf numFmtId="0" fontId="14" fillId="5" borderId="23" xfId="0" applyFont="1" applyFill="1" applyBorder="1" applyAlignment="1">
      <alignment horizontal="left" textRotation="90" wrapText="1"/>
    </xf>
    <xf numFmtId="0" fontId="14" fillId="5" borderId="24" xfId="0" applyFont="1" applyFill="1" applyBorder="1" applyAlignment="1">
      <alignment horizontal="left" textRotation="90" wrapText="1"/>
    </xf>
    <xf numFmtId="0" fontId="12" fillId="6" borderId="26" xfId="10" applyFont="1" applyFill="1" applyBorder="1" applyAlignment="1">
      <alignment vertical="center" wrapText="1"/>
    </xf>
    <xf numFmtId="0" fontId="12" fillId="6" borderId="21" xfId="10" applyFont="1" applyFill="1" applyBorder="1" applyAlignment="1">
      <alignment vertical="center" wrapText="1"/>
    </xf>
    <xf numFmtId="0" fontId="12" fillId="6" borderId="24" xfId="10" applyFont="1" applyFill="1" applyBorder="1" applyAlignment="1">
      <alignment vertical="center" wrapText="1"/>
    </xf>
    <xf numFmtId="0" fontId="18" fillId="5" borderId="39" xfId="0" applyFont="1" applyFill="1" applyBorder="1" applyAlignment="1">
      <alignment horizontal="center" wrapText="1"/>
    </xf>
    <xf numFmtId="0" fontId="12" fillId="6" borderId="18" xfId="10" applyFont="1" applyFill="1" applyBorder="1" applyAlignment="1">
      <alignment vertical="center" wrapText="1"/>
    </xf>
    <xf numFmtId="0" fontId="18" fillId="5" borderId="20" xfId="0" applyFont="1" applyFill="1" applyBorder="1" applyAlignment="1">
      <alignment horizontal="center" wrapText="1"/>
    </xf>
    <xf numFmtId="0" fontId="18" fillId="5" borderId="24" xfId="0" applyFont="1" applyFill="1" applyBorder="1" applyAlignment="1">
      <alignment horizontal="center" wrapText="1"/>
    </xf>
    <xf numFmtId="0" fontId="27" fillId="12" borderId="48" xfId="1" applyFont="1" applyFill="1" applyBorder="1" applyAlignment="1">
      <alignment horizontal="center" vertical="center"/>
    </xf>
    <xf numFmtId="0" fontId="18" fillId="5" borderId="20" xfId="0" applyFont="1" applyFill="1" applyBorder="1" applyAlignment="1">
      <alignment horizontal="center" textRotation="90" wrapText="1"/>
    </xf>
    <xf numFmtId="0" fontId="27" fillId="4" borderId="6" xfId="1" applyFont="1" applyFill="1" applyBorder="1" applyAlignment="1">
      <alignment horizontal="center" vertical="center" wrapText="1"/>
    </xf>
    <xf numFmtId="0" fontId="0" fillId="4" borderId="0" xfId="0" applyFill="1" applyBorder="1"/>
    <xf numFmtId="0" fontId="19" fillId="4" borderId="6" xfId="0" applyFont="1" applyFill="1" applyBorder="1" applyAlignment="1">
      <alignment horizontal="center" vertical="center"/>
    </xf>
    <xf numFmtId="0" fontId="0" fillId="4" borderId="6" xfId="0" applyFill="1" applyBorder="1"/>
    <xf numFmtId="0" fontId="0" fillId="0" borderId="5" xfId="0" applyBorder="1"/>
    <xf numFmtId="0" fontId="0" fillId="4" borderId="5" xfId="0" applyFill="1" applyBorder="1"/>
    <xf numFmtId="0" fontId="18" fillId="4" borderId="0" xfId="0" applyFont="1" applyFill="1" applyBorder="1"/>
    <xf numFmtId="0" fontId="0" fillId="0" borderId="0" xfId="0" applyBorder="1" applyAlignment="1">
      <alignment wrapText="1"/>
    </xf>
    <xf numFmtId="0" fontId="0" fillId="4" borderId="0" xfId="0" applyFill="1" applyBorder="1" applyAlignment="1"/>
    <xf numFmtId="0" fontId="0" fillId="4" borderId="0" xfId="0" applyFill="1" applyBorder="1" applyAlignment="1">
      <alignment wrapText="1"/>
    </xf>
    <xf numFmtId="0" fontId="0" fillId="4" borderId="7" xfId="0" applyFill="1" applyBorder="1"/>
    <xf numFmtId="0" fontId="0" fillId="4" borderId="9" xfId="0" applyFill="1" applyBorder="1"/>
    <xf numFmtId="0" fontId="0" fillId="4" borderId="8" xfId="0" applyFill="1" applyBorder="1"/>
    <xf numFmtId="0" fontId="18" fillId="4" borderId="0" xfId="0" applyFont="1" applyFill="1" applyAlignment="1">
      <alignment wrapText="1"/>
    </xf>
    <xf numFmtId="0" fontId="18" fillId="4" borderId="0" xfId="0" applyFont="1" applyFill="1" applyAlignment="1">
      <alignment vertical="center"/>
    </xf>
    <xf numFmtId="0" fontId="18" fillId="4" borderId="0" xfId="0" applyFont="1" applyFill="1" applyBorder="1" applyAlignment="1">
      <alignment vertical="center"/>
    </xf>
    <xf numFmtId="0" fontId="18" fillId="4" borderId="0" xfId="0" applyFont="1" applyFill="1" applyBorder="1" applyAlignment="1">
      <alignment textRotation="90"/>
    </xf>
    <xf numFmtId="0" fontId="1" fillId="0" borderId="22" xfId="0" applyFont="1" applyBorder="1"/>
    <xf numFmtId="0" fontId="12" fillId="4" borderId="52" xfId="10" applyFont="1" applyFill="1" applyBorder="1" applyAlignment="1">
      <alignment vertical="center" wrapText="1"/>
    </xf>
    <xf numFmtId="0" fontId="12" fillId="4" borderId="25" xfId="10" applyFont="1" applyFill="1" applyBorder="1" applyAlignment="1">
      <alignment vertical="center" wrapText="1"/>
    </xf>
    <xf numFmtId="0" fontId="12" fillId="4" borderId="46" xfId="10" applyFont="1" applyFill="1" applyBorder="1" applyAlignment="1">
      <alignment vertical="center" wrapText="1"/>
    </xf>
    <xf numFmtId="0" fontId="12" fillId="4" borderId="15" xfId="10" applyFont="1" applyFill="1" applyBorder="1" applyAlignment="1">
      <alignment vertical="center" wrapText="1"/>
    </xf>
    <xf numFmtId="0" fontId="12" fillId="4" borderId="16" xfId="10" applyFont="1" applyFill="1" applyBorder="1" applyAlignment="1">
      <alignment vertical="center" wrapText="1"/>
    </xf>
    <xf numFmtId="0" fontId="12" fillId="4" borderId="19" xfId="10" applyFont="1" applyFill="1" applyBorder="1" applyAlignment="1">
      <alignment vertical="center" wrapText="1"/>
    </xf>
    <xf numFmtId="0" fontId="12" fillId="4" borderId="20" xfId="10" applyFont="1" applyFill="1" applyBorder="1" applyAlignment="1">
      <alignment vertical="center" wrapText="1"/>
    </xf>
    <xf numFmtId="1" fontId="23" fillId="6" borderId="16" xfId="0" applyNumberFormat="1" applyFont="1" applyFill="1" applyBorder="1" applyAlignment="1">
      <alignment horizontal="center" vertical="center" wrapText="1"/>
    </xf>
    <xf numFmtId="1" fontId="23" fillId="6" borderId="20" xfId="0" applyNumberFormat="1" applyFont="1" applyFill="1" applyBorder="1" applyAlignment="1">
      <alignment horizontal="center" vertical="center" wrapText="1"/>
    </xf>
    <xf numFmtId="1" fontId="23" fillId="6" borderId="23" xfId="0" applyNumberFormat="1" applyFont="1" applyFill="1" applyBorder="1" applyAlignment="1">
      <alignment horizontal="center" vertical="center" wrapText="1"/>
    </xf>
    <xf numFmtId="0" fontId="22" fillId="6" borderId="15" xfId="0" applyFont="1" applyFill="1" applyBorder="1" applyAlignment="1">
      <alignment horizontal="center" vertical="center" wrapText="1"/>
    </xf>
    <xf numFmtId="0" fontId="22" fillId="6" borderId="19" xfId="0" applyFont="1" applyFill="1" applyBorder="1" applyAlignment="1">
      <alignment horizontal="center" vertical="center" wrapText="1"/>
    </xf>
    <xf numFmtId="0" fontId="22" fillId="6" borderId="22" xfId="0" applyFont="1" applyFill="1" applyBorder="1" applyAlignment="1">
      <alignment horizontal="center" vertical="center" wrapText="1"/>
    </xf>
    <xf numFmtId="0" fontId="11" fillId="5" borderId="40" xfId="0" applyFont="1" applyFill="1" applyBorder="1" applyAlignment="1">
      <alignment horizontal="center" wrapText="1"/>
    </xf>
    <xf numFmtId="0" fontId="12" fillId="4" borderId="17" xfId="10" applyFont="1" applyFill="1" applyBorder="1" applyAlignment="1">
      <alignment vertical="center" wrapText="1"/>
    </xf>
    <xf numFmtId="0" fontId="13" fillId="0" borderId="25" xfId="0" applyFont="1" applyBorder="1"/>
    <xf numFmtId="0" fontId="13" fillId="0" borderId="15" xfId="0" applyFont="1" applyBorder="1"/>
    <xf numFmtId="0" fontId="13" fillId="0" borderId="18" xfId="0" applyFont="1" applyBorder="1"/>
    <xf numFmtId="0" fontId="11" fillId="5" borderId="22" xfId="0" applyFont="1" applyFill="1" applyBorder="1" applyAlignment="1">
      <alignment horizontal="center" textRotation="90" wrapText="1"/>
    </xf>
    <xf numFmtId="0" fontId="11" fillId="5" borderId="23" xfId="0" applyFont="1" applyFill="1" applyBorder="1" applyAlignment="1">
      <alignment horizontal="center" textRotation="90" wrapText="1"/>
    </xf>
    <xf numFmtId="0" fontId="11" fillId="5" borderId="24" xfId="0" applyFont="1" applyFill="1" applyBorder="1" applyAlignment="1">
      <alignment horizontal="center" textRotation="90" wrapText="1"/>
    </xf>
    <xf numFmtId="0" fontId="11" fillId="5" borderId="39" xfId="0" applyFont="1" applyFill="1" applyBorder="1" applyAlignment="1">
      <alignment horizontal="center" textRotation="90" wrapText="1"/>
    </xf>
    <xf numFmtId="0" fontId="11" fillId="5" borderId="19" xfId="0" applyFont="1" applyFill="1" applyBorder="1" applyAlignment="1">
      <alignment horizontal="center" textRotation="90" wrapText="1"/>
    </xf>
    <xf numFmtId="0" fontId="11" fillId="5" borderId="20" xfId="0" applyFont="1" applyFill="1" applyBorder="1" applyAlignment="1">
      <alignment horizontal="center" textRotation="90" wrapText="1"/>
    </xf>
    <xf numFmtId="0" fontId="8" fillId="5" borderId="20" xfId="0" applyFont="1" applyFill="1" applyBorder="1" applyAlignment="1">
      <alignment horizontal="center" textRotation="90" wrapText="1"/>
    </xf>
    <xf numFmtId="0" fontId="8" fillId="5" borderId="21" xfId="0" applyFont="1" applyFill="1" applyBorder="1" applyAlignment="1">
      <alignment horizontal="center" textRotation="90" wrapText="1"/>
    </xf>
    <xf numFmtId="0" fontId="12" fillId="4" borderId="58" xfId="10" applyFont="1" applyFill="1" applyBorder="1" applyAlignment="1">
      <alignment vertical="center" wrapText="1"/>
    </xf>
    <xf numFmtId="0" fontId="12" fillId="4" borderId="43" xfId="10" applyFont="1" applyFill="1" applyBorder="1" applyAlignment="1">
      <alignment vertical="center" wrapText="1"/>
    </xf>
    <xf numFmtId="0" fontId="12" fillId="4" borderId="59" xfId="10" applyFont="1" applyFill="1" applyBorder="1" applyAlignment="1">
      <alignment vertical="center" wrapText="1"/>
    </xf>
    <xf numFmtId="0" fontId="13" fillId="0" borderId="58" xfId="0" applyFont="1" applyBorder="1"/>
    <xf numFmtId="0" fontId="13" fillId="0" borderId="43" xfId="0" applyFont="1" applyBorder="1"/>
    <xf numFmtId="0" fontId="13" fillId="0" borderId="47" xfId="0" applyFont="1" applyBorder="1"/>
    <xf numFmtId="0" fontId="13" fillId="0" borderId="46" xfId="0" applyFont="1" applyBorder="1"/>
    <xf numFmtId="2" fontId="26" fillId="0" borderId="23" xfId="0" applyNumberFormat="1" applyFont="1" applyBorder="1"/>
    <xf numFmtId="2" fontId="26" fillId="0" borderId="24" xfId="0" applyNumberFormat="1" applyFont="1" applyBorder="1"/>
    <xf numFmtId="0" fontId="11" fillId="5" borderId="61" xfId="0" applyFont="1" applyFill="1" applyBorder="1" applyAlignment="1">
      <alignment horizontal="center" textRotation="90" wrapText="1"/>
    </xf>
    <xf numFmtId="0" fontId="13" fillId="0" borderId="32" xfId="0" applyFont="1" applyBorder="1"/>
    <xf numFmtId="0" fontId="13" fillId="0" borderId="8" xfId="0" applyFont="1" applyBorder="1"/>
    <xf numFmtId="0" fontId="13" fillId="0" borderId="25" xfId="0" applyFont="1" applyBorder="1" applyAlignment="1" applyProtection="1">
      <alignment horizontal="center"/>
      <protection locked="0"/>
    </xf>
    <xf numFmtId="0" fontId="18" fillId="4" borderId="0" xfId="0" applyFont="1" applyFill="1" applyAlignment="1">
      <alignment textRotation="90"/>
    </xf>
    <xf numFmtId="0" fontId="29" fillId="4" borderId="0" xfId="1" applyFont="1" applyFill="1" applyAlignment="1">
      <alignment vertical="center"/>
    </xf>
    <xf numFmtId="0" fontId="12" fillId="6" borderId="41" xfId="10" applyFont="1" applyFill="1" applyBorder="1" applyAlignment="1">
      <alignment vertical="center" wrapText="1"/>
    </xf>
    <xf numFmtId="0" fontId="18" fillId="5" borderId="20" xfId="0" applyFont="1" applyFill="1" applyBorder="1" applyAlignment="1">
      <alignment horizontal="center" wrapText="1"/>
    </xf>
    <xf numFmtId="0" fontId="27" fillId="12" borderId="35" xfId="1" applyFont="1" applyFill="1" applyBorder="1" applyAlignment="1">
      <alignment horizontal="center" vertical="center" wrapText="1"/>
    </xf>
    <xf numFmtId="0" fontId="11" fillId="5" borderId="39" xfId="0" applyFont="1" applyFill="1" applyBorder="1" applyAlignment="1">
      <alignment horizontal="center" wrapText="1"/>
    </xf>
    <xf numFmtId="0" fontId="12" fillId="4" borderId="38" xfId="10" applyFont="1" applyFill="1" applyBorder="1" applyAlignment="1">
      <alignment vertical="center" wrapText="1"/>
    </xf>
    <xf numFmtId="0" fontId="12" fillId="6" borderId="46" xfId="10" applyFont="1" applyFill="1" applyBorder="1" applyAlignment="1">
      <alignment vertical="center" wrapText="1"/>
    </xf>
    <xf numFmtId="0" fontId="3" fillId="3" borderId="2" xfId="1" applyFont="1" applyFill="1" applyBorder="1" applyAlignment="1">
      <alignment horizontal="center" vertical="center"/>
    </xf>
    <xf numFmtId="0" fontId="3" fillId="3" borderId="3" xfId="1" applyFont="1" applyFill="1" applyBorder="1" applyAlignment="1">
      <alignment horizontal="center" vertical="center"/>
    </xf>
    <xf numFmtId="0" fontId="27" fillId="13" borderId="0" xfId="1" applyFont="1" applyFill="1" applyBorder="1" applyAlignment="1">
      <alignment horizontal="center" vertical="center"/>
    </xf>
    <xf numFmtId="0" fontId="30" fillId="14" borderId="0" xfId="1" applyFont="1" applyFill="1" applyAlignment="1">
      <alignment horizontal="left" vertical="center" wrapText="1"/>
    </xf>
    <xf numFmtId="1" fontId="14" fillId="3" borderId="41" xfId="1" applyNumberFormat="1" applyFont="1" applyFill="1" applyBorder="1" applyAlignment="1">
      <alignment horizontal="center" vertical="center"/>
    </xf>
    <xf numFmtId="1" fontId="14" fillId="3" borderId="55" xfId="1" applyNumberFormat="1" applyFont="1" applyFill="1" applyBorder="1" applyAlignment="1">
      <alignment horizontal="center" vertical="center"/>
    </xf>
    <xf numFmtId="0" fontId="10" fillId="3" borderId="41" xfId="1" applyFont="1" applyFill="1" applyBorder="1" applyAlignment="1">
      <alignment horizontal="center" vertical="center"/>
    </xf>
    <xf numFmtId="0" fontId="10" fillId="3" borderId="55" xfId="1" applyFont="1" applyFill="1" applyBorder="1" applyAlignment="1">
      <alignment horizontal="center" vertical="center"/>
    </xf>
    <xf numFmtId="0" fontId="10" fillId="3" borderId="38" xfId="1" applyFont="1" applyFill="1" applyBorder="1" applyAlignment="1">
      <alignment horizontal="center" vertical="center"/>
    </xf>
    <xf numFmtId="1" fontId="14" fillId="3" borderId="28" xfId="1" applyNumberFormat="1" applyFont="1" applyFill="1" applyBorder="1" applyAlignment="1">
      <alignment horizontal="center" vertical="center"/>
    </xf>
    <xf numFmtId="1" fontId="14" fillId="3" borderId="29" xfId="1" applyNumberFormat="1" applyFont="1" applyFill="1" applyBorder="1" applyAlignment="1">
      <alignment horizontal="center" vertical="center"/>
    </xf>
    <xf numFmtId="0" fontId="20" fillId="12" borderId="44" xfId="0" applyFont="1" applyFill="1" applyBorder="1" applyAlignment="1">
      <alignment horizontal="center" vertical="center"/>
    </xf>
    <xf numFmtId="0" fontId="20" fillId="12" borderId="53" xfId="0" applyFont="1" applyFill="1" applyBorder="1" applyAlignment="1">
      <alignment horizontal="center" vertical="center"/>
    </xf>
    <xf numFmtId="0" fontId="20" fillId="12" borderId="45" xfId="0" applyFont="1" applyFill="1" applyBorder="1" applyAlignment="1">
      <alignment horizontal="center" vertical="center"/>
    </xf>
    <xf numFmtId="0" fontId="19" fillId="11" borderId="2" xfId="0" applyFont="1" applyFill="1" applyBorder="1" applyAlignment="1">
      <alignment horizontal="center" vertical="center"/>
    </xf>
    <xf numFmtId="0" fontId="19" fillId="11" borderId="3" xfId="0" applyFont="1" applyFill="1" applyBorder="1" applyAlignment="1">
      <alignment horizontal="center" vertical="center"/>
    </xf>
    <xf numFmtId="0" fontId="19" fillId="11" borderId="4" xfId="0" applyFont="1" applyFill="1" applyBorder="1" applyAlignment="1">
      <alignment horizontal="center" vertical="center"/>
    </xf>
    <xf numFmtId="1" fontId="23" fillId="6" borderId="40" xfId="0" applyNumberFormat="1" applyFont="1" applyFill="1" applyBorder="1" applyAlignment="1">
      <alignment horizontal="left" vertical="center" wrapText="1"/>
    </xf>
    <xf numFmtId="1" fontId="23" fillId="6" borderId="39" xfId="0" applyNumberFormat="1" applyFont="1" applyFill="1" applyBorder="1" applyAlignment="1">
      <alignment horizontal="left" vertical="center" wrapText="1"/>
    </xf>
    <xf numFmtId="1" fontId="23" fillId="6" borderId="41" xfId="0" applyNumberFormat="1" applyFont="1" applyFill="1" applyBorder="1" applyAlignment="1">
      <alignment horizontal="left" vertical="center" wrapText="1"/>
    </xf>
    <xf numFmtId="1" fontId="23" fillId="6" borderId="38" xfId="0" applyNumberFormat="1" applyFont="1" applyFill="1" applyBorder="1" applyAlignment="1">
      <alignment horizontal="left" vertical="center" wrapText="1"/>
    </xf>
    <xf numFmtId="1" fontId="23" fillId="6" borderId="16" xfId="0" applyNumberFormat="1" applyFont="1" applyFill="1" applyBorder="1" applyAlignment="1">
      <alignment horizontal="left" vertical="center" wrapText="1"/>
    </xf>
    <xf numFmtId="0" fontId="27" fillId="12" borderId="35" xfId="1" applyFont="1" applyFill="1" applyBorder="1" applyAlignment="1">
      <alignment horizontal="center" vertical="center"/>
    </xf>
    <xf numFmtId="0" fontId="12" fillId="6" borderId="41" xfId="10" applyFont="1" applyFill="1" applyBorder="1" applyAlignment="1">
      <alignment horizontal="center" vertical="center" wrapText="1"/>
    </xf>
    <xf numFmtId="0" fontId="12" fillId="6" borderId="55" xfId="10" applyFont="1" applyFill="1" applyBorder="1" applyAlignment="1">
      <alignment horizontal="center" vertical="center" wrapText="1"/>
    </xf>
    <xf numFmtId="0" fontId="12" fillId="6" borderId="38" xfId="10" applyFont="1" applyFill="1" applyBorder="1" applyAlignment="1">
      <alignment horizontal="center" vertical="center" wrapText="1"/>
    </xf>
    <xf numFmtId="0" fontId="18" fillId="5" borderId="20" xfId="0" applyFont="1" applyFill="1" applyBorder="1" applyAlignment="1">
      <alignment horizontal="center" wrapText="1"/>
    </xf>
    <xf numFmtId="0" fontId="18" fillId="5" borderId="41" xfId="0" applyFont="1" applyFill="1" applyBorder="1" applyAlignment="1">
      <alignment horizontal="center" wrapText="1"/>
    </xf>
    <xf numFmtId="0" fontId="18" fillId="5" borderId="51" xfId="0" applyFont="1" applyFill="1" applyBorder="1" applyAlignment="1">
      <alignment horizontal="center" vertical="center" wrapText="1"/>
    </xf>
    <xf numFmtId="0" fontId="18" fillId="5" borderId="56" xfId="0" applyFont="1" applyFill="1" applyBorder="1" applyAlignment="1">
      <alignment horizontal="center" vertical="center" wrapText="1"/>
    </xf>
    <xf numFmtId="0" fontId="18" fillId="5" borderId="16" xfId="0" applyFont="1" applyFill="1" applyBorder="1" applyAlignment="1">
      <alignment horizontal="center" vertical="center" wrapText="1"/>
    </xf>
    <xf numFmtId="1" fontId="23" fillId="6" borderId="23" xfId="0" applyNumberFormat="1" applyFont="1" applyFill="1" applyBorder="1" applyAlignment="1">
      <alignment horizontal="left" vertical="center" wrapText="1"/>
    </xf>
    <xf numFmtId="1" fontId="23" fillId="6" borderId="24" xfId="0" applyNumberFormat="1" applyFont="1" applyFill="1" applyBorder="1" applyAlignment="1">
      <alignment horizontal="left" vertical="center" wrapText="1"/>
    </xf>
    <xf numFmtId="1" fontId="23" fillId="6" borderId="20" xfId="0" applyNumberFormat="1" applyFont="1" applyFill="1" applyBorder="1" applyAlignment="1">
      <alignment horizontal="left" vertical="center" wrapText="1"/>
    </xf>
    <xf numFmtId="1" fontId="23" fillId="6" borderId="21" xfId="0" applyNumberFormat="1" applyFont="1" applyFill="1" applyBorder="1" applyAlignment="1">
      <alignment horizontal="left" vertical="center" wrapText="1"/>
    </xf>
    <xf numFmtId="0" fontId="27" fillId="12" borderId="14" xfId="1" applyFont="1" applyFill="1" applyBorder="1" applyAlignment="1">
      <alignment horizontal="center" vertical="center" wrapText="1"/>
    </xf>
    <xf numFmtId="0" fontId="27" fillId="12" borderId="26" xfId="1" applyFont="1" applyFill="1" applyBorder="1" applyAlignment="1">
      <alignment horizontal="center" vertical="center" wrapText="1"/>
    </xf>
    <xf numFmtId="0" fontId="14" fillId="5" borderId="49" xfId="10" applyFont="1" applyFill="1" applyBorder="1" applyAlignment="1">
      <alignment horizontal="center" vertical="center"/>
    </xf>
    <xf numFmtId="0" fontId="14" fillId="5" borderId="50" xfId="10" applyFont="1" applyFill="1" applyBorder="1" applyAlignment="1">
      <alignment horizontal="center" vertical="center"/>
    </xf>
    <xf numFmtId="0" fontId="10" fillId="3" borderId="13" xfId="1" applyFont="1" applyFill="1" applyBorder="1" applyAlignment="1">
      <alignment horizontal="center" vertical="center"/>
    </xf>
    <xf numFmtId="0" fontId="10" fillId="3" borderId="14" xfId="1" applyFont="1" applyFill="1" applyBorder="1" applyAlignment="1">
      <alignment horizontal="center" vertical="center"/>
    </xf>
    <xf numFmtId="0" fontId="10" fillId="3" borderId="26" xfId="1" applyFont="1" applyFill="1" applyBorder="1" applyAlignment="1">
      <alignment horizontal="center" vertical="center"/>
    </xf>
    <xf numFmtId="0" fontId="10" fillId="3" borderId="20" xfId="1" applyFont="1" applyFill="1" applyBorder="1" applyAlignment="1">
      <alignment horizontal="center" vertical="center"/>
    </xf>
    <xf numFmtId="0" fontId="10" fillId="3" borderId="21" xfId="1" applyFont="1" applyFill="1" applyBorder="1" applyAlignment="1">
      <alignment horizontal="center" vertical="center"/>
    </xf>
    <xf numFmtId="0" fontId="10" fillId="3" borderId="19" xfId="1" applyFont="1" applyFill="1" applyBorder="1" applyAlignment="1">
      <alignment horizontal="center" vertical="center"/>
    </xf>
    <xf numFmtId="0" fontId="14" fillId="5" borderId="13"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14" fillId="5" borderId="26" xfId="0" applyFont="1" applyFill="1" applyBorder="1" applyAlignment="1">
      <alignment horizontal="center" vertical="center" wrapText="1"/>
    </xf>
    <xf numFmtId="0" fontId="14" fillId="5" borderId="19" xfId="0" applyFont="1" applyFill="1" applyBorder="1" applyAlignment="1">
      <alignment horizontal="center" vertical="center" wrapText="1"/>
    </xf>
    <xf numFmtId="0" fontId="14" fillId="5" borderId="20" xfId="0" applyFont="1" applyFill="1" applyBorder="1" applyAlignment="1">
      <alignment horizontal="center" vertical="center" wrapText="1"/>
    </xf>
    <xf numFmtId="0" fontId="14" fillId="5" borderId="21" xfId="0" applyFont="1" applyFill="1" applyBorder="1" applyAlignment="1">
      <alignment horizontal="center" vertical="center" wrapText="1"/>
    </xf>
    <xf numFmtId="0" fontId="14" fillId="5" borderId="28" xfId="0" applyFont="1" applyFill="1" applyBorder="1" applyAlignment="1">
      <alignment horizontal="center" vertical="center" wrapText="1"/>
    </xf>
    <xf numFmtId="0" fontId="14" fillId="5" borderId="30" xfId="0" applyFont="1" applyFill="1" applyBorder="1" applyAlignment="1">
      <alignment horizontal="center" vertical="center" wrapText="1"/>
    </xf>
    <xf numFmtId="0" fontId="10" fillId="3" borderId="52" xfId="1" applyFont="1" applyFill="1" applyBorder="1" applyAlignment="1">
      <alignment horizontal="center" vertical="center"/>
    </xf>
    <xf numFmtId="0" fontId="10" fillId="3" borderId="57" xfId="1" applyFont="1" applyFill="1" applyBorder="1" applyAlignment="1">
      <alignment horizontal="center" vertical="center"/>
    </xf>
    <xf numFmtId="0" fontId="14" fillId="5" borderId="52" xfId="0" applyFont="1" applyFill="1" applyBorder="1" applyAlignment="1">
      <alignment horizontal="center" vertical="center" wrapText="1"/>
    </xf>
    <xf numFmtId="0" fontId="14" fillId="5" borderId="38" xfId="0" applyFont="1" applyFill="1" applyBorder="1" applyAlignment="1">
      <alignment horizontal="center" vertical="center" wrapText="1"/>
    </xf>
    <xf numFmtId="0" fontId="14" fillId="5" borderId="50" xfId="0" applyFont="1" applyFill="1" applyBorder="1" applyAlignment="1">
      <alignment horizontal="center" vertical="center" wrapText="1"/>
    </xf>
    <xf numFmtId="0" fontId="14" fillId="5" borderId="60" xfId="0" applyFont="1" applyFill="1" applyBorder="1" applyAlignment="1">
      <alignment horizontal="center" vertical="center" wrapText="1"/>
    </xf>
    <xf numFmtId="0" fontId="14" fillId="5" borderId="19" xfId="10" applyFont="1" applyFill="1" applyBorder="1" applyAlignment="1">
      <alignment horizontal="center" vertical="center"/>
    </xf>
    <xf numFmtId="0" fontId="14" fillId="5" borderId="38" xfId="10" applyFont="1" applyFill="1" applyBorder="1" applyAlignment="1">
      <alignment horizontal="center" vertical="center"/>
    </xf>
    <xf numFmtId="0" fontId="14" fillId="5" borderId="20" xfId="10" applyFont="1" applyFill="1" applyBorder="1" applyAlignment="1">
      <alignment horizontal="center" vertical="center"/>
    </xf>
    <xf numFmtId="0" fontId="14" fillId="5" borderId="41" xfId="10" applyFont="1" applyFill="1" applyBorder="1" applyAlignment="1">
      <alignment horizontal="center" vertical="center"/>
    </xf>
    <xf numFmtId="0" fontId="10" fillId="3" borderId="2" xfId="1" applyFont="1" applyFill="1" applyBorder="1" applyAlignment="1">
      <alignment horizontal="center" vertical="center" wrapText="1"/>
    </xf>
    <xf numFmtId="0" fontId="10" fillId="3" borderId="3" xfId="1" applyFont="1" applyFill="1" applyBorder="1" applyAlignment="1">
      <alignment horizontal="center" vertical="center"/>
    </xf>
    <xf numFmtId="0" fontId="10" fillId="3" borderId="4" xfId="1" applyFont="1" applyFill="1" applyBorder="1" applyAlignment="1">
      <alignment horizontal="center" vertical="center"/>
    </xf>
    <xf numFmtId="0" fontId="10" fillId="3" borderId="5" xfId="1" applyFont="1" applyFill="1" applyBorder="1" applyAlignment="1">
      <alignment horizontal="center" vertical="center"/>
    </xf>
    <xf numFmtId="0" fontId="10" fillId="3" borderId="0" xfId="1" applyFont="1" applyFill="1" applyBorder="1" applyAlignment="1">
      <alignment horizontal="center" vertical="center"/>
    </xf>
    <xf numFmtId="0" fontId="10" fillId="3" borderId="6" xfId="1" applyFont="1" applyFill="1" applyBorder="1" applyAlignment="1">
      <alignment horizontal="center" vertical="center"/>
    </xf>
    <xf numFmtId="0" fontId="10" fillId="3" borderId="31" xfId="1" applyFont="1" applyFill="1" applyBorder="1" applyAlignment="1">
      <alignment horizontal="center" vertical="center"/>
    </xf>
    <xf numFmtId="0" fontId="10" fillId="3" borderId="30" xfId="1" applyFont="1" applyFill="1" applyBorder="1" applyAlignment="1">
      <alignment horizontal="center" vertical="center"/>
    </xf>
    <xf numFmtId="0" fontId="10" fillId="3" borderId="32" xfId="1" applyFont="1" applyFill="1" applyBorder="1" applyAlignment="1">
      <alignment horizontal="center" vertical="center"/>
    </xf>
    <xf numFmtId="0" fontId="14" fillId="5" borderId="33" xfId="0" applyFont="1" applyFill="1" applyBorder="1" applyAlignment="1">
      <alignment horizontal="center" vertical="center" wrapText="1"/>
    </xf>
    <xf numFmtId="0" fontId="14" fillId="5" borderId="29" xfId="0" applyFont="1" applyFill="1" applyBorder="1" applyAlignment="1">
      <alignment horizontal="center" vertical="center" wrapText="1"/>
    </xf>
    <xf numFmtId="0" fontId="14" fillId="5" borderId="31" xfId="0" applyFont="1" applyFill="1" applyBorder="1" applyAlignment="1">
      <alignment horizontal="center" vertical="center" wrapText="1"/>
    </xf>
    <xf numFmtId="0" fontId="14" fillId="5" borderId="25" xfId="0" applyFont="1" applyFill="1" applyBorder="1" applyAlignment="1">
      <alignment horizontal="center" vertical="center" wrapText="1"/>
    </xf>
    <xf numFmtId="0" fontId="14" fillId="5" borderId="27" xfId="0" applyFont="1" applyFill="1" applyBorder="1" applyAlignment="1">
      <alignment horizontal="center" vertical="center" wrapText="1"/>
    </xf>
    <xf numFmtId="0" fontId="14" fillId="5" borderId="17" xfId="0" applyFont="1" applyFill="1" applyBorder="1" applyAlignment="1">
      <alignment horizontal="center" vertical="center" wrapText="1"/>
    </xf>
    <xf numFmtId="0" fontId="14" fillId="5" borderId="34" xfId="0" applyFont="1" applyFill="1" applyBorder="1" applyAlignment="1">
      <alignment horizontal="center" vertical="center" wrapText="1"/>
    </xf>
    <xf numFmtId="0" fontId="14" fillId="5" borderId="32" xfId="0" applyFont="1" applyFill="1" applyBorder="1" applyAlignment="1">
      <alignment horizontal="center" vertical="center" wrapText="1"/>
    </xf>
    <xf numFmtId="0" fontId="1" fillId="0" borderId="23" xfId="0" applyFont="1" applyBorder="1" applyAlignment="1">
      <alignment horizontal="center"/>
    </xf>
    <xf numFmtId="0" fontId="1" fillId="0" borderId="24"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6" fillId="6" borderId="7" xfId="10" applyFont="1" applyFill="1" applyBorder="1" applyAlignment="1">
      <alignment horizontal="left" vertical="center" wrapText="1"/>
    </xf>
    <xf numFmtId="0" fontId="16" fillId="6" borderId="8" xfId="10" applyFont="1" applyFill="1" applyBorder="1" applyAlignment="1">
      <alignment horizontal="left" vertical="center" wrapText="1"/>
    </xf>
    <xf numFmtId="0" fontId="15" fillId="6" borderId="44" xfId="10" applyFont="1" applyFill="1" applyBorder="1" applyAlignment="1">
      <alignment horizontal="left" vertical="center" wrapText="1"/>
    </xf>
    <xf numFmtId="0" fontId="15" fillId="6" borderId="45" xfId="10" applyFont="1" applyFill="1" applyBorder="1" applyAlignment="1">
      <alignment horizontal="left" vertical="center" wrapText="1"/>
    </xf>
    <xf numFmtId="0" fontId="14" fillId="5" borderId="13" xfId="10" applyFont="1" applyFill="1" applyBorder="1" applyAlignment="1">
      <alignment horizontal="center" vertical="center"/>
    </xf>
    <xf numFmtId="0" fontId="14" fillId="5" borderId="14" xfId="10" applyFont="1" applyFill="1" applyBorder="1" applyAlignment="1">
      <alignment horizontal="center" vertical="center"/>
    </xf>
    <xf numFmtId="0" fontId="14" fillId="5" borderId="26" xfId="10" applyFont="1" applyFill="1" applyBorder="1" applyAlignment="1">
      <alignment horizontal="center" vertical="center"/>
    </xf>
    <xf numFmtId="0" fontId="10" fillId="3" borderId="49" xfId="1" applyFont="1" applyFill="1" applyBorder="1" applyAlignment="1">
      <alignment horizontal="center" vertical="center"/>
    </xf>
    <xf numFmtId="0" fontId="10" fillId="3" borderId="54" xfId="1" applyFont="1" applyFill="1" applyBorder="1" applyAlignment="1">
      <alignment horizontal="center" vertical="center"/>
    </xf>
    <xf numFmtId="0" fontId="10" fillId="3" borderId="15" xfId="1" applyFont="1" applyFill="1" applyBorder="1" applyAlignment="1">
      <alignment horizontal="center" vertical="center" wrapText="1"/>
    </xf>
    <xf numFmtId="0" fontId="10" fillId="3" borderId="19" xfId="1" applyFont="1" applyFill="1" applyBorder="1" applyAlignment="1">
      <alignment horizontal="center" vertical="center" wrapText="1"/>
    </xf>
    <xf numFmtId="0" fontId="10" fillId="3" borderId="22" xfId="1" applyFont="1" applyFill="1" applyBorder="1" applyAlignment="1">
      <alignment horizontal="center" vertical="center" wrapText="1"/>
    </xf>
    <xf numFmtId="0" fontId="10" fillId="3" borderId="13" xfId="1" applyFont="1" applyFill="1" applyBorder="1" applyAlignment="1">
      <alignment horizontal="center" vertical="center" wrapText="1"/>
    </xf>
    <xf numFmtId="0" fontId="10" fillId="3" borderId="50" xfId="1" applyFont="1" applyFill="1" applyBorder="1" applyAlignment="1">
      <alignment horizontal="center" vertical="center"/>
    </xf>
  </cellXfs>
  <cellStyles count="35">
    <cellStyle name="_Enterprise Storage Management" xfId="2" xr:uid="{00000000-0005-0000-0000-000000000000}"/>
    <cellStyle name="Comma 2" xfId="3" xr:uid="{00000000-0005-0000-0000-000001000000}"/>
    <cellStyle name="Currency 2" xfId="4" xr:uid="{00000000-0005-0000-0000-000002000000}"/>
    <cellStyle name="Currency 2 2" xfId="5" xr:uid="{00000000-0005-0000-0000-000003000000}"/>
    <cellStyle name="Currency 5" xfId="6" xr:uid="{00000000-0005-0000-0000-000004000000}"/>
    <cellStyle name="Data" xfId="7" xr:uid="{00000000-0005-0000-0000-000005000000}"/>
    <cellStyle name="Input Cell" xfId="8" xr:uid="{00000000-0005-0000-0000-000006000000}"/>
    <cellStyle name="Input Cell Adv User" xfId="9" xr:uid="{00000000-0005-0000-0000-000007000000}"/>
    <cellStyle name="Normal" xfId="0" builtinId="0"/>
    <cellStyle name="Normal 10" xfId="10" xr:uid="{00000000-0005-0000-0000-000009000000}"/>
    <cellStyle name="Normal 11" xfId="11" xr:uid="{00000000-0005-0000-0000-00000A000000}"/>
    <cellStyle name="Normal 11 2" xfId="12" xr:uid="{00000000-0005-0000-0000-00000B000000}"/>
    <cellStyle name="Normal 12" xfId="13" xr:uid="{00000000-0005-0000-0000-00000C000000}"/>
    <cellStyle name="Normal 13" xfId="14" xr:uid="{00000000-0005-0000-0000-00000D000000}"/>
    <cellStyle name="Normal 18" xfId="15" xr:uid="{00000000-0005-0000-0000-00000E000000}"/>
    <cellStyle name="Normal 2" xfId="1" xr:uid="{00000000-0005-0000-0000-00000F000000}"/>
    <cellStyle name="Normal 2 10 10" xfId="16" xr:uid="{00000000-0005-0000-0000-000010000000}"/>
    <cellStyle name="Normal 2 2" xfId="17" xr:uid="{00000000-0005-0000-0000-000011000000}"/>
    <cellStyle name="Normal 20" xfId="18" xr:uid="{00000000-0005-0000-0000-000012000000}"/>
    <cellStyle name="Normal 20 2" xfId="19" xr:uid="{00000000-0005-0000-0000-000013000000}"/>
    <cellStyle name="Normal 3" xfId="20" xr:uid="{00000000-0005-0000-0000-000014000000}"/>
    <cellStyle name="Normal 4" xfId="21" xr:uid="{00000000-0005-0000-0000-000015000000}"/>
    <cellStyle name="Normal 4 2" xfId="22" xr:uid="{00000000-0005-0000-0000-000016000000}"/>
    <cellStyle name="Normal 5" xfId="23" xr:uid="{00000000-0005-0000-0000-000017000000}"/>
    <cellStyle name="Normal 6" xfId="24" xr:uid="{00000000-0005-0000-0000-000018000000}"/>
    <cellStyle name="Normal 7" xfId="25" xr:uid="{00000000-0005-0000-0000-000019000000}"/>
    <cellStyle name="Normal 8" xfId="26" xr:uid="{00000000-0005-0000-0000-00001A000000}"/>
    <cellStyle name="Normal 9" xfId="27" xr:uid="{00000000-0005-0000-0000-00001B000000}"/>
    <cellStyle name="Note 2" xfId="28" xr:uid="{00000000-0005-0000-0000-00001C000000}"/>
    <cellStyle name="Percent 10" xfId="29" xr:uid="{00000000-0005-0000-0000-00001D000000}"/>
    <cellStyle name="Percent 2" xfId="30" xr:uid="{00000000-0005-0000-0000-00001E000000}"/>
    <cellStyle name="Percent 3" xfId="31" xr:uid="{00000000-0005-0000-0000-00001F000000}"/>
    <cellStyle name="Percent 3 2" xfId="32" xr:uid="{00000000-0005-0000-0000-000020000000}"/>
    <cellStyle name="Row Title" xfId="33" xr:uid="{00000000-0005-0000-0000-000021000000}"/>
    <cellStyle name="Style 1" xfId="34" xr:uid="{00000000-0005-0000-0000-000022000000}"/>
  </cellStyles>
  <dxfs count="9">
    <dxf>
      <font>
        <color theme="4" tint="0.59996337778862885"/>
      </font>
      <fill>
        <patternFill>
          <bgColor theme="4" tint="0.59996337778862885"/>
        </patternFill>
      </fill>
    </dxf>
    <dxf>
      <font>
        <color theme="4" tint="0.59996337778862885"/>
      </font>
      <fill>
        <patternFill>
          <bgColor theme="4" tint="0.59996337778862885"/>
        </patternFill>
      </fill>
    </dxf>
    <dxf>
      <font>
        <color theme="4" tint="0.59996337778862885"/>
      </font>
      <fill>
        <patternFill>
          <bgColor theme="4" tint="0.59996337778862885"/>
        </patternFill>
      </fill>
    </dxf>
    <dxf>
      <font>
        <color theme="4" tint="0.59996337778862885"/>
      </font>
      <fill>
        <patternFill>
          <bgColor theme="4" tint="0.59996337778862885"/>
        </patternFill>
      </fill>
    </dxf>
    <dxf>
      <fill>
        <patternFill>
          <bgColor rgb="FF92D050"/>
        </patternFill>
      </fill>
    </dxf>
    <dxf>
      <fill>
        <patternFill>
          <bgColor rgb="FF00B05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Highest-Priority</a:t>
            </a:r>
            <a:r>
              <a:rPr lang="en-US" sz="1600" baseline="0"/>
              <a:t> Applications </a:t>
            </a:r>
          </a:p>
          <a:p>
            <a:pPr>
              <a:defRPr sz="1600"/>
            </a:pPr>
            <a:r>
              <a:rPr lang="en-US" sz="1600" baseline="0"/>
              <a:t>by Cloud Service Model</a:t>
            </a:r>
            <a:endParaRPr lang="en-US" sz="1600"/>
          </a:p>
        </c:rich>
      </c:tx>
      <c:overlay val="0"/>
    </c:title>
    <c:autoTitleDeleted val="0"/>
    <c:plotArea>
      <c:layout>
        <c:manualLayout>
          <c:layoutTarget val="inner"/>
          <c:xMode val="edge"/>
          <c:yMode val="edge"/>
          <c:x val="0.14738291046952465"/>
          <c:y val="0.11437951420639957"/>
          <c:w val="0.702132294069302"/>
          <c:h val="0.66814851193796088"/>
        </c:manualLayout>
      </c:layout>
      <c:scatterChart>
        <c:scatterStyle val="lineMarker"/>
        <c:varyColors val="0"/>
        <c:ser>
          <c:idx val="0"/>
          <c:order val="0"/>
          <c:tx>
            <c:v>Rehost</c:v>
          </c:tx>
          <c:spPr>
            <a:ln w="28575">
              <a:noFill/>
            </a:ln>
          </c:spPr>
          <c:dLbls>
            <c:dLbl>
              <c:idx val="0"/>
              <c:tx>
                <c:strRef>
                  <c:f>Dashboard!$L$14</c:f>
                  <c:strCache>
                    <c:ptCount val="1"/>
                    <c:pt idx="0">
                      <c:v>Payroll</c:v>
                    </c:pt>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{B52C2E0E-2EB5-492E-8056-F5B9483BBE58}</c15:txfldGUID>
                      <c15:f>Dashboard!$L$14</c15:f>
                      <c15:dlblFieldTableCache>
                        <c:ptCount val="1"/>
                        <c:pt idx="0">
                          <c:v>Payroll</c:v>
                        </c:pt>
                      </c15:dlblFieldTableCache>
                    </c15:dlblFTEntry>
                  </c15:dlblFieldTable>
                  <c15:showDataLabelsRange val="0"/>
                </c:ext>
                <c:ext xmlns:c16="http://schemas.microsoft.com/office/drawing/2014/chart" uri="{C3380CC4-5D6E-409C-BE32-E72D297353CC}">
                  <c16:uniqueId val="{00000000-E468-403A-AE3D-D64A1536E06F}"/>
                </c:ext>
              </c:extLst>
            </c:dLbl>
            <c:dLbl>
              <c:idx val="1"/>
              <c:tx>
                <c:strRef>
                  <c:f>Dashboard!$L$15</c:f>
                  <c:strCache>
                    <c:ptCount val="1"/>
                    <c:pt idx="0">
                      <c:v>Timekeeping</c:v>
                    </c:pt>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{1392A31E-3D22-4BC7-BCBB-C746C44E5864}</c15:txfldGUID>
                      <c15:f>Dashboard!$L$15</c15:f>
                      <c15:dlblFieldTableCache>
                        <c:ptCount val="1"/>
                        <c:pt idx="0">
                          <c:v>Timekeeping</c:v>
                        </c:pt>
                      </c15:dlblFieldTableCache>
                    </c15:dlblFTEntry>
                  </c15:dlblFieldTable>
                  <c15:showDataLabelsRange val="0"/>
                </c:ext>
                <c:ext xmlns:c16="http://schemas.microsoft.com/office/drawing/2014/chart" uri="{C3380CC4-5D6E-409C-BE32-E72D297353CC}">
                  <c16:uniqueId val="{00000001-E468-403A-AE3D-D64A1536E06F}"/>
                </c:ext>
              </c:extLst>
            </c:dLbl>
            <c:dLbl>
              <c:idx val="2"/>
              <c:tx>
                <c:strRef>
                  <c:f>Dashboard!$L$16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{8E617409-A221-417F-BCF9-F99739224176}</c15:txfldGUID>
                      <c15:f>Dashboard!$L$16</c15:f>
                      <c15:dlblFieldTableCache>
                        <c:ptCount val="1"/>
                      </c15:dlblFieldTableCache>
                    </c15:dlblFTEntry>
                  </c15:dlblFieldTable>
                  <c15:showDataLabelsRange val="0"/>
                </c:ext>
                <c:ext xmlns:c16="http://schemas.microsoft.com/office/drawing/2014/chart" uri="{C3380CC4-5D6E-409C-BE32-E72D297353CC}">
                  <c16:uniqueId val="{00000002-E468-403A-AE3D-D64A1536E06F}"/>
                </c:ext>
              </c:extLst>
            </c:dLbl>
            <c:dLbl>
              <c:idx val="3"/>
              <c:tx>
                <c:strRef>
                  <c:f>Dashboard!$L$17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{2AF27960-6A82-4257-AE22-29462769AE6D}</c15:txfldGUID>
                      <c15:f>Dashboard!$L$17</c15:f>
                      <c15:dlblFieldTableCache>
                        <c:ptCount val="1"/>
                      </c15:dlblFieldTableCache>
                    </c15:dlblFTEntry>
                  </c15:dlblFieldTable>
                  <c15:showDataLabelsRange val="0"/>
                </c:ext>
                <c:ext xmlns:c16="http://schemas.microsoft.com/office/drawing/2014/chart" uri="{C3380CC4-5D6E-409C-BE32-E72D297353CC}">
                  <c16:uniqueId val="{00000003-E468-403A-AE3D-D64A1536E06F}"/>
                </c:ext>
              </c:extLst>
            </c:dLbl>
            <c:dLbl>
              <c:idx val="4"/>
              <c:tx>
                <c:strRef>
                  <c:f>Dashboard!$L$18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{DDE4484F-3AFC-450C-8F92-CC062D47A8C9}</c15:txfldGUID>
                      <c15:f>Dashboard!$L$18</c15:f>
                      <c15:dlblFieldTableCache>
                        <c:ptCount val="1"/>
                      </c15:dlblFieldTableCache>
                    </c15:dlblFTEntry>
                  </c15:dlblFieldTable>
                  <c15:showDataLabelsRange val="0"/>
                </c:ext>
                <c:ext xmlns:c16="http://schemas.microsoft.com/office/drawing/2014/chart" uri="{C3380CC4-5D6E-409C-BE32-E72D297353CC}">
                  <c16:uniqueId val="{00000004-E468-403A-AE3D-D64A1536E06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Dashboard!$I$14:$I$18</c:f>
              <c:numCache>
                <c:formatCode>0.00</c:formatCode>
                <c:ptCount val="5"/>
                <c:pt idx="0">
                  <c:v>2.5</c:v>
                </c:pt>
                <c:pt idx="1">
                  <c:v>4.75</c:v>
                </c:pt>
                <c:pt idx="2">
                  <c:v>0</c:v>
                </c:pt>
                <c:pt idx="3">
                  <c:v>0</c:v>
                </c:pt>
                <c:pt idx="4">
                  <c:v>0</c:v>
                </c:pt>
              </c:numCache>
            </c:numRef>
          </c:xVal>
          <c:yVal>
            <c:numRef>
              <c:f>Dashboard!$J$14:$J$18</c:f>
              <c:numCache>
                <c:formatCode>0.00</c:formatCode>
                <c:ptCount val="5"/>
                <c:pt idx="0">
                  <c:v>3.5333333333333332</c:v>
                </c:pt>
                <c:pt idx="1">
                  <c:v>3.3333333333333335</c:v>
                </c:pt>
                <c:pt idx="2">
                  <c:v>0</c:v>
                </c:pt>
                <c:pt idx="3">
                  <c:v>0</c:v>
                </c:pt>
                <c:pt idx="4">
                  <c:v>0</c:v>
                </c:pt>
              </c:numCache>
            </c:numRef>
          </c:yVal>
          <c:smooth val="0"/>
          <c:extLst>
            <c:ext xmlns:c16="http://schemas.microsoft.com/office/drawing/2014/chart" uri="{C3380CC4-5D6E-409C-BE32-E72D297353CC}">
              <c16:uniqueId val="{00000005-E468-403A-AE3D-D64A1536E06F}"/>
            </c:ext>
          </c:extLst>
        </c:ser>
        <c:ser>
          <c:idx val="1"/>
          <c:order val="1"/>
          <c:tx>
            <c:v>Refactor/ Revise</c:v>
          </c:tx>
          <c:spPr>
            <a:ln w="28575">
              <a:noFill/>
            </a:ln>
          </c:spPr>
          <c:dLbls>
            <c:dLbl>
              <c:idx val="0"/>
              <c:tx>
                <c:strRef>
                  <c:f>Dashboard!$L$20</c:f>
                  <c:strCache>
                    <c:ptCount val="1"/>
                    <c:pt idx="0">
                      <c:v>ERP</c:v>
                    </c:pt>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{04485B1E-3531-4078-9081-DD66D34A1548}</c15:txfldGUID>
                      <c15:f>Dashboard!$L$20</c15:f>
                      <c15:dlblFieldTableCache>
                        <c:ptCount val="1"/>
                        <c:pt idx="0">
                          <c:v>ERP</c:v>
                        </c:pt>
                      </c15:dlblFieldTableCache>
                    </c15:dlblFTEntry>
                  </c15:dlblFieldTable>
                  <c15:showDataLabelsRange val="0"/>
                </c:ext>
                <c:ext xmlns:c16="http://schemas.microsoft.com/office/drawing/2014/chart" uri="{C3380CC4-5D6E-409C-BE32-E72D297353CC}">
                  <c16:uniqueId val="{00000006-E468-403A-AE3D-D64A1536E06F}"/>
                </c:ext>
              </c:extLst>
            </c:dLbl>
            <c:dLbl>
              <c:idx val="1"/>
              <c:tx>
                <c:strRef>
                  <c:f>Dashboard!$L$21</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{EA165453-0E1F-4AA7-B711-2FFFCE7E6E2C}</c15:txfldGUID>
                      <c15:f>Dashboard!$L$21</c15:f>
                      <c15:dlblFieldTableCache>
                        <c:ptCount val="1"/>
                      </c15:dlblFieldTableCache>
                    </c15:dlblFTEntry>
                  </c15:dlblFieldTable>
                  <c15:showDataLabelsRange val="0"/>
                </c:ext>
                <c:ext xmlns:c16="http://schemas.microsoft.com/office/drawing/2014/chart" uri="{C3380CC4-5D6E-409C-BE32-E72D297353CC}">
                  <c16:uniqueId val="{00000007-E468-403A-AE3D-D64A1536E06F}"/>
                </c:ext>
              </c:extLst>
            </c:dLbl>
            <c:dLbl>
              <c:idx val="2"/>
              <c:tx>
                <c:strRef>
                  <c:f>Dashboard!$L$22</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{6F4B462C-2445-4AEF-B6B6-13152B754359}</c15:txfldGUID>
                      <c15:f>Dashboard!$L$22</c15:f>
                      <c15:dlblFieldTableCache>
                        <c:ptCount val="1"/>
                      </c15:dlblFieldTableCache>
                    </c15:dlblFTEntry>
                  </c15:dlblFieldTable>
                  <c15:showDataLabelsRange val="0"/>
                </c:ext>
                <c:ext xmlns:c16="http://schemas.microsoft.com/office/drawing/2014/chart" uri="{C3380CC4-5D6E-409C-BE32-E72D297353CC}">
                  <c16:uniqueId val="{00000008-E468-403A-AE3D-D64A1536E06F}"/>
                </c:ext>
              </c:extLst>
            </c:dLbl>
            <c:dLbl>
              <c:idx val="3"/>
              <c:tx>
                <c:strRef>
                  <c:f>Dashboard!$L$23</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{CC8E7113-CB8F-42F6-8E66-C81F2AADD6E7}</c15:txfldGUID>
                      <c15:f>Dashboard!$L$23</c15:f>
                      <c15:dlblFieldTableCache>
                        <c:ptCount val="1"/>
                      </c15:dlblFieldTableCache>
                    </c15:dlblFTEntry>
                  </c15:dlblFieldTable>
                  <c15:showDataLabelsRange val="0"/>
                </c:ext>
                <c:ext xmlns:c16="http://schemas.microsoft.com/office/drawing/2014/chart" uri="{C3380CC4-5D6E-409C-BE32-E72D297353CC}">
                  <c16:uniqueId val="{00000009-E468-403A-AE3D-D64A1536E06F}"/>
                </c:ext>
              </c:extLst>
            </c:dLbl>
            <c:dLbl>
              <c:idx val="4"/>
              <c:tx>
                <c:strRef>
                  <c:f>Dashboard!$L$24</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{8B58AF30-4DBF-4A17-9A67-C1E72875C716}</c15:txfldGUID>
                      <c15:f>Dashboard!$L$24</c15:f>
                      <c15:dlblFieldTableCache>
                        <c:ptCount val="1"/>
                      </c15:dlblFieldTableCache>
                    </c15:dlblFTEntry>
                  </c15:dlblFieldTable>
                  <c15:showDataLabelsRange val="0"/>
                </c:ext>
                <c:ext xmlns:c16="http://schemas.microsoft.com/office/drawing/2014/chart" uri="{C3380CC4-5D6E-409C-BE32-E72D297353CC}">
                  <c16:uniqueId val="{0000000A-E468-403A-AE3D-D64A1536E06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Dashboard!$I$20:$I$24</c:f>
              <c:numCache>
                <c:formatCode>0.00</c:formatCode>
                <c:ptCount val="5"/>
                <c:pt idx="0">
                  <c:v>2.5</c:v>
                </c:pt>
                <c:pt idx="1">
                  <c:v>0</c:v>
                </c:pt>
                <c:pt idx="2">
                  <c:v>0</c:v>
                </c:pt>
                <c:pt idx="3">
                  <c:v>0</c:v>
                </c:pt>
                <c:pt idx="4">
                  <c:v>0</c:v>
                </c:pt>
              </c:numCache>
            </c:numRef>
          </c:xVal>
          <c:yVal>
            <c:numRef>
              <c:f>Dashboard!$J$20:$J$24</c:f>
              <c:numCache>
                <c:formatCode>0.00</c:formatCode>
                <c:ptCount val="5"/>
                <c:pt idx="0">
                  <c:v>1.8666666666666667</c:v>
                </c:pt>
                <c:pt idx="1">
                  <c:v>0</c:v>
                </c:pt>
                <c:pt idx="2">
                  <c:v>0</c:v>
                </c:pt>
                <c:pt idx="3">
                  <c:v>0</c:v>
                </c:pt>
                <c:pt idx="4">
                  <c:v>0</c:v>
                </c:pt>
              </c:numCache>
            </c:numRef>
          </c:yVal>
          <c:smooth val="0"/>
          <c:extLst>
            <c:ext xmlns:c16="http://schemas.microsoft.com/office/drawing/2014/chart" uri="{C3380CC4-5D6E-409C-BE32-E72D297353CC}">
              <c16:uniqueId val="{0000000B-E468-403A-AE3D-D64A1536E06F}"/>
            </c:ext>
          </c:extLst>
        </c:ser>
        <c:ser>
          <c:idx val="2"/>
          <c:order val="2"/>
          <c:tx>
            <c:v>Rebuild</c:v>
          </c:tx>
          <c:spPr>
            <a:ln w="28575">
              <a:noFill/>
            </a:ln>
          </c:spPr>
          <c:dLbls>
            <c:dLbl>
              <c:idx val="0"/>
              <c:tx>
                <c:strRef>
                  <c:f>Dashboard!$L$26</c:f>
                  <c:strCache>
                    <c:ptCount val="1"/>
                    <c:pt idx="0">
                      <c:v>LOB Applicatio</c:v>
                    </c:pt>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{BD38EF04-39DD-4CC0-B7C3-C45E823F4E5E}</c15:txfldGUID>
                      <c15:f>Dashboard!$L$26</c15:f>
                      <c15:dlblFieldTableCache>
                        <c:ptCount val="1"/>
                        <c:pt idx="0">
                          <c:v>LOB Applicatio</c:v>
                        </c:pt>
                      </c15:dlblFieldTableCache>
                    </c15:dlblFTEntry>
                  </c15:dlblFieldTable>
                  <c15:showDataLabelsRange val="0"/>
                </c:ext>
                <c:ext xmlns:c16="http://schemas.microsoft.com/office/drawing/2014/chart" uri="{C3380CC4-5D6E-409C-BE32-E72D297353CC}">
                  <c16:uniqueId val="{0000000C-E468-403A-AE3D-D64A1536E06F}"/>
                </c:ext>
              </c:extLst>
            </c:dLbl>
            <c:dLbl>
              <c:idx val="1"/>
              <c:tx>
                <c:strRef>
                  <c:f>Dashboard!$L$27</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{2BA3D48A-3FE2-4054-912D-A680C335990D}</c15:txfldGUID>
                      <c15:f>Dashboard!$L$27</c15:f>
                      <c15:dlblFieldTableCache>
                        <c:ptCount val="1"/>
                      </c15:dlblFieldTableCache>
                    </c15:dlblFTEntry>
                  </c15:dlblFieldTable>
                  <c15:showDataLabelsRange val="0"/>
                </c:ext>
                <c:ext xmlns:c16="http://schemas.microsoft.com/office/drawing/2014/chart" uri="{C3380CC4-5D6E-409C-BE32-E72D297353CC}">
                  <c16:uniqueId val="{0000000D-E468-403A-AE3D-D64A1536E06F}"/>
                </c:ext>
              </c:extLst>
            </c:dLbl>
            <c:dLbl>
              <c:idx val="2"/>
              <c:tx>
                <c:strRef>
                  <c:f>Dashboard!$L$28</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{78D268E6-C4C8-4F27-98E4-E86431FB6742}</c15:txfldGUID>
                      <c15:f>Dashboard!$L$28</c15:f>
                      <c15:dlblFieldTableCache>
                        <c:ptCount val="1"/>
                      </c15:dlblFieldTableCache>
                    </c15:dlblFTEntry>
                  </c15:dlblFieldTable>
                  <c15:showDataLabelsRange val="0"/>
                </c:ext>
                <c:ext xmlns:c16="http://schemas.microsoft.com/office/drawing/2014/chart" uri="{C3380CC4-5D6E-409C-BE32-E72D297353CC}">
                  <c16:uniqueId val="{0000000E-E468-403A-AE3D-D64A1536E06F}"/>
                </c:ext>
              </c:extLst>
            </c:dLbl>
            <c:dLbl>
              <c:idx val="3"/>
              <c:tx>
                <c:strRef>
                  <c:f>Dashboard!$L$29</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{1F54CCB2-9E5E-4D5D-90B0-19BB502DFE4B}</c15:txfldGUID>
                      <c15:f>Dashboard!$L$29</c15:f>
                      <c15:dlblFieldTableCache>
                        <c:ptCount val="1"/>
                      </c15:dlblFieldTableCache>
                    </c15:dlblFTEntry>
                  </c15:dlblFieldTable>
                  <c15:showDataLabelsRange val="0"/>
                </c:ext>
                <c:ext xmlns:c16="http://schemas.microsoft.com/office/drawing/2014/chart" uri="{C3380CC4-5D6E-409C-BE32-E72D297353CC}">
                  <c16:uniqueId val="{0000000F-E468-403A-AE3D-D64A1536E06F}"/>
                </c:ext>
              </c:extLst>
            </c:dLbl>
            <c:dLbl>
              <c:idx val="4"/>
              <c:tx>
                <c:strRef>
                  <c:f>Dashboard!$L$30</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{ED7FE57D-F30D-4587-A458-E6EFE8EA6CF9}</c15:txfldGUID>
                      <c15:f>Dashboard!$L$30</c15:f>
                      <c15:dlblFieldTableCache>
                        <c:ptCount val="1"/>
                      </c15:dlblFieldTableCache>
                    </c15:dlblFTEntry>
                  </c15:dlblFieldTable>
                  <c15:showDataLabelsRange val="0"/>
                </c:ext>
                <c:ext xmlns:c16="http://schemas.microsoft.com/office/drawing/2014/chart" uri="{C3380CC4-5D6E-409C-BE32-E72D297353CC}">
                  <c16:uniqueId val="{00000010-E468-403A-AE3D-D64A1536E06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Dashboard!$I$26:$I$30</c:f>
              <c:numCache>
                <c:formatCode>0.00</c:formatCode>
                <c:ptCount val="5"/>
                <c:pt idx="0">
                  <c:v>3.5</c:v>
                </c:pt>
                <c:pt idx="1">
                  <c:v>0</c:v>
                </c:pt>
                <c:pt idx="2">
                  <c:v>0</c:v>
                </c:pt>
                <c:pt idx="3">
                  <c:v>0</c:v>
                </c:pt>
                <c:pt idx="4">
                  <c:v>0</c:v>
                </c:pt>
              </c:numCache>
            </c:numRef>
          </c:xVal>
          <c:yVal>
            <c:numRef>
              <c:f>Dashboard!$J$26:$J$30</c:f>
              <c:numCache>
                <c:formatCode>0.00</c:formatCode>
                <c:ptCount val="5"/>
                <c:pt idx="0">
                  <c:v>3.6666666666666665</c:v>
                </c:pt>
                <c:pt idx="1">
                  <c:v>0</c:v>
                </c:pt>
                <c:pt idx="2">
                  <c:v>0</c:v>
                </c:pt>
                <c:pt idx="3">
                  <c:v>0</c:v>
                </c:pt>
                <c:pt idx="4">
                  <c:v>0</c:v>
                </c:pt>
              </c:numCache>
            </c:numRef>
          </c:yVal>
          <c:smooth val="0"/>
          <c:extLst>
            <c:ext xmlns:c16="http://schemas.microsoft.com/office/drawing/2014/chart" uri="{C3380CC4-5D6E-409C-BE32-E72D297353CC}">
              <c16:uniqueId val="{00000011-E468-403A-AE3D-D64A1536E06F}"/>
            </c:ext>
          </c:extLst>
        </c:ser>
        <c:ser>
          <c:idx val="3"/>
          <c:order val="3"/>
          <c:tx>
            <c:v>Replace</c:v>
          </c:tx>
          <c:spPr>
            <a:ln w="28575">
              <a:noFill/>
            </a:ln>
          </c:spPr>
          <c:dLbls>
            <c:dLbl>
              <c:idx val="0"/>
              <c:tx>
                <c:strRef>
                  <c:f>Dashboard!$L$32</c:f>
                  <c:strCache>
                    <c:ptCount val="1"/>
                    <c:pt idx="0">
                      <c:v>Conference Mgm</c:v>
                    </c:pt>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{C74A7852-819D-497B-A258-F23B9C668FBC}</c15:txfldGUID>
                      <c15:f>Dashboard!$L$32</c15:f>
                      <c15:dlblFieldTableCache>
                        <c:ptCount val="1"/>
                        <c:pt idx="0">
                          <c:v>Conference Mgm</c:v>
                        </c:pt>
                      </c15:dlblFieldTableCache>
                    </c15:dlblFTEntry>
                  </c15:dlblFieldTable>
                  <c15:showDataLabelsRange val="0"/>
                </c:ext>
                <c:ext xmlns:c16="http://schemas.microsoft.com/office/drawing/2014/chart" uri="{C3380CC4-5D6E-409C-BE32-E72D297353CC}">
                  <c16:uniqueId val="{00000012-E468-403A-AE3D-D64A1536E06F}"/>
                </c:ext>
              </c:extLst>
            </c:dLbl>
            <c:dLbl>
              <c:idx val="1"/>
              <c:tx>
                <c:strRef>
                  <c:f>Dashboard!$L$33</c:f>
                  <c:strCache>
                    <c:ptCount val="1"/>
                    <c:pt idx="0">
                      <c:v>Customer Relat</c:v>
                    </c:pt>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{3D0079A1-AF46-4BE0-BBE1-49EEBF8CA0FB}</c15:txfldGUID>
                      <c15:f>Dashboard!$L$33</c15:f>
                      <c15:dlblFieldTableCache>
                        <c:ptCount val="1"/>
                        <c:pt idx="0">
                          <c:v>Customer Relat</c:v>
                        </c:pt>
                      </c15:dlblFieldTableCache>
                    </c15:dlblFTEntry>
                  </c15:dlblFieldTable>
                  <c15:showDataLabelsRange val="0"/>
                </c:ext>
                <c:ext xmlns:c16="http://schemas.microsoft.com/office/drawing/2014/chart" uri="{C3380CC4-5D6E-409C-BE32-E72D297353CC}">
                  <c16:uniqueId val="{00000013-E468-403A-AE3D-D64A1536E06F}"/>
                </c:ext>
              </c:extLst>
            </c:dLbl>
            <c:dLbl>
              <c:idx val="2"/>
              <c:tx>
                <c:strRef>
                  <c:f>Dashboard!$L$34</c:f>
                  <c:strCache>
                    <c:ptCount val="1"/>
                    <c:pt idx="0">
                      <c:v>Email Server</c:v>
                    </c:pt>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{1E5208D5-0267-4F09-A5D0-F21CFD39F1ED}</c15:txfldGUID>
                      <c15:f>Dashboard!$L$34</c15:f>
                      <c15:dlblFieldTableCache>
                        <c:ptCount val="1"/>
                        <c:pt idx="0">
                          <c:v>Email Server</c:v>
                        </c:pt>
                      </c15:dlblFieldTableCache>
                    </c15:dlblFTEntry>
                  </c15:dlblFieldTable>
                  <c15:showDataLabelsRange val="0"/>
                </c:ext>
                <c:ext xmlns:c16="http://schemas.microsoft.com/office/drawing/2014/chart" uri="{C3380CC4-5D6E-409C-BE32-E72D297353CC}">
                  <c16:uniqueId val="{00000014-E468-403A-AE3D-D64A1536E06F}"/>
                </c:ext>
              </c:extLst>
            </c:dLbl>
            <c:dLbl>
              <c:idx val="3"/>
              <c:tx>
                <c:strRef>
                  <c:f>Dashboard!$L$35</c:f>
                  <c:strCache>
                    <c:ptCount val="1"/>
                    <c:pt idx="0">
                      <c:v>Intranet Porta</c:v>
                    </c:pt>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{0AC9C26A-6D86-44D7-AF8A-21D545A1F539}</c15:txfldGUID>
                      <c15:f>Dashboard!$L$35</c15:f>
                      <c15:dlblFieldTableCache>
                        <c:ptCount val="1"/>
                        <c:pt idx="0">
                          <c:v>Intranet Porta</c:v>
                        </c:pt>
                      </c15:dlblFieldTableCache>
                    </c15:dlblFTEntry>
                  </c15:dlblFieldTable>
                  <c15:showDataLabelsRange val="0"/>
                </c:ext>
                <c:ext xmlns:c16="http://schemas.microsoft.com/office/drawing/2014/chart" uri="{C3380CC4-5D6E-409C-BE32-E72D297353CC}">
                  <c16:uniqueId val="{00000015-E468-403A-AE3D-D64A1536E06F}"/>
                </c:ext>
              </c:extLst>
            </c:dLbl>
            <c:dLbl>
              <c:idx val="4"/>
              <c:tx>
                <c:strRef>
                  <c:f>Dashboard!$L$36</c:f>
                  <c:strCache>
                    <c:ptCount val="1"/>
                  </c:strCache>
                </c:strRef>
              </c:tx>
              <c:spPr/>
              <c:txPr>
                <a:bodyPr/>
                <a:lstStyle/>
                <a:p>
                  <a:pPr>
                    <a:defRPr sz="1100" b="0" i="0" strike="noStrike">
                      <a:latin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dlblFTEntry>
                      <c15:txfldGUID>{3FE56EAA-F98E-451E-A70A-33429BD6CB53}</c15:txfldGUID>
                      <c15:f>Dashboard!$L$36</c15:f>
                      <c15:dlblFieldTableCache>
                        <c:ptCount val="1"/>
                      </c15:dlblFieldTableCache>
                    </c15:dlblFTEntry>
                  </c15:dlblFieldTable>
                  <c15:showDataLabelsRange val="0"/>
                </c:ext>
                <c:ext xmlns:c16="http://schemas.microsoft.com/office/drawing/2014/chart" uri="{C3380CC4-5D6E-409C-BE32-E72D297353CC}">
                  <c16:uniqueId val="{00000016-E468-403A-AE3D-D64A1536E06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Dashboard!$I$32:$I$36</c:f>
              <c:numCache>
                <c:formatCode>0.00</c:formatCode>
                <c:ptCount val="5"/>
                <c:pt idx="0">
                  <c:v>4.75</c:v>
                </c:pt>
                <c:pt idx="1">
                  <c:v>4</c:v>
                </c:pt>
                <c:pt idx="2">
                  <c:v>3</c:v>
                </c:pt>
                <c:pt idx="3">
                  <c:v>3.25</c:v>
                </c:pt>
                <c:pt idx="4">
                  <c:v>0</c:v>
                </c:pt>
              </c:numCache>
            </c:numRef>
          </c:xVal>
          <c:yVal>
            <c:numRef>
              <c:f>Dashboard!$J$32:$J$36</c:f>
              <c:numCache>
                <c:formatCode>0.00</c:formatCode>
                <c:ptCount val="5"/>
                <c:pt idx="0">
                  <c:v>4.333333333333333</c:v>
                </c:pt>
                <c:pt idx="1">
                  <c:v>3.9333333333333331</c:v>
                </c:pt>
                <c:pt idx="2">
                  <c:v>3.0666666666666669</c:v>
                </c:pt>
                <c:pt idx="3">
                  <c:v>2.9333333333333331</c:v>
                </c:pt>
                <c:pt idx="4">
                  <c:v>0</c:v>
                </c:pt>
              </c:numCache>
            </c:numRef>
          </c:yVal>
          <c:smooth val="0"/>
          <c:extLst>
            <c:ext xmlns:c16="http://schemas.microsoft.com/office/drawing/2014/chart" uri="{C3380CC4-5D6E-409C-BE32-E72D297353CC}">
              <c16:uniqueId val="{00000017-E468-403A-AE3D-D64A1536E06F}"/>
            </c:ext>
          </c:extLst>
        </c:ser>
        <c:dLbls>
          <c:showLegendKey val="0"/>
          <c:showVal val="0"/>
          <c:showCatName val="0"/>
          <c:showSerName val="0"/>
          <c:showPercent val="0"/>
          <c:showBubbleSize val="0"/>
        </c:dLbls>
        <c:axId val="78533120"/>
        <c:axId val="78533696"/>
      </c:scatterChart>
      <c:valAx>
        <c:axId val="78533120"/>
        <c:scaling>
          <c:orientation val="minMax"/>
          <c:max val="5"/>
          <c:min val="1"/>
        </c:scaling>
        <c:delete val="0"/>
        <c:axPos val="b"/>
        <c:majorGridlines/>
        <c:title>
          <c:tx>
            <c:rich>
              <a:bodyPr/>
              <a:lstStyle/>
              <a:p>
                <a:pPr>
                  <a:defRPr/>
                </a:pPr>
                <a:r>
                  <a:rPr lang="en-US"/>
                  <a:t>Ease</a:t>
                </a:r>
                <a:r>
                  <a:rPr lang="en-US" baseline="0"/>
                  <a:t> of Migration</a:t>
                </a:r>
                <a:endParaRPr lang="en-US"/>
              </a:p>
            </c:rich>
          </c:tx>
          <c:overlay val="0"/>
        </c:title>
        <c:numFmt formatCode="0.00" sourceLinked="1"/>
        <c:majorTickMark val="none"/>
        <c:minorTickMark val="none"/>
        <c:tickLblPos val="nextTo"/>
        <c:crossAx val="78533696"/>
        <c:crosses val="autoZero"/>
        <c:crossBetween val="midCat"/>
        <c:majorUnit val="2"/>
        <c:minorUnit val="1"/>
      </c:valAx>
      <c:valAx>
        <c:axId val="78533696"/>
        <c:scaling>
          <c:orientation val="minMax"/>
          <c:max val="5"/>
          <c:min val="1"/>
        </c:scaling>
        <c:delete val="0"/>
        <c:axPos val="l"/>
        <c:majorGridlines/>
        <c:title>
          <c:tx>
            <c:rich>
              <a:bodyPr rot="-5400000" vert="horz"/>
              <a:lstStyle/>
              <a:p>
                <a:pPr>
                  <a:defRPr/>
                </a:pPr>
                <a:r>
                  <a:rPr lang="en-US"/>
                  <a:t>Degree of Benefits</a:t>
                </a:r>
              </a:p>
            </c:rich>
          </c:tx>
          <c:overlay val="0"/>
        </c:title>
        <c:numFmt formatCode="0.00" sourceLinked="1"/>
        <c:majorTickMark val="none"/>
        <c:minorTickMark val="none"/>
        <c:tickLblPos val="nextTo"/>
        <c:crossAx val="78533120"/>
        <c:crosses val="autoZero"/>
        <c:crossBetween val="midCat"/>
        <c:majorUnit val="2"/>
        <c:minorUnit val="1"/>
      </c:valAx>
    </c:plotArea>
    <c:legend>
      <c:legendPos val="b"/>
      <c:overlay val="0"/>
    </c:legend>
    <c:plotVisOnly val="1"/>
    <c:dispBlanksAs val="gap"/>
    <c:showDLblsOverMax val="0"/>
  </c:chart>
  <c:printSettings>
    <c:headerFooter/>
    <c:pageMargins b="0.75" l="0.7" r="0.7" t="0.75" header="0.3" footer="0.3"/>
    <c:pageSetup/>
  </c:printSettings>
  <c:userShapes r:id="rId1"/>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3</xdr:row>
      <xdr:rowOff>9525</xdr:rowOff>
    </xdr:from>
    <xdr:to>
      <xdr:col>9</xdr:col>
      <xdr:colOff>287866</xdr:colOff>
      <xdr:row>3</xdr:row>
      <xdr:rowOff>187325</xdr:rowOff>
    </xdr:to>
    <xdr:pic>
      <xdr:nvPicPr>
        <xdr:cNvPr id="18" name="PicturePurpose" hidden="1">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286000" y="2400300"/>
          <a:ext cx="4040716" cy="337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114300</xdr:colOff>
      <xdr:row>3</xdr:row>
      <xdr:rowOff>9525</xdr:rowOff>
    </xdr:from>
    <xdr:to>
      <xdr:col>9</xdr:col>
      <xdr:colOff>287867</xdr:colOff>
      <xdr:row>3</xdr:row>
      <xdr:rowOff>187325</xdr:rowOff>
    </xdr:to>
    <xdr:pic>
      <xdr:nvPicPr>
        <xdr:cNvPr id="19" name="PictureResult" hidden="1">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0" y="2400300"/>
          <a:ext cx="4040717" cy="337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114300</xdr:colOff>
      <xdr:row>3</xdr:row>
      <xdr:rowOff>9525</xdr:rowOff>
    </xdr:from>
    <xdr:to>
      <xdr:col>9</xdr:col>
      <xdr:colOff>287867</xdr:colOff>
      <xdr:row>3</xdr:row>
      <xdr:rowOff>187324</xdr:rowOff>
    </xdr:to>
    <xdr:pic>
      <xdr:nvPicPr>
        <xdr:cNvPr id="20" name="PictureUsage" hidden="1">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286000" y="2400300"/>
          <a:ext cx="4040717" cy="3378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171450</xdr:colOff>
          <xdr:row>5</xdr:row>
          <xdr:rowOff>0</xdr:rowOff>
        </xdr:from>
        <xdr:to>
          <xdr:col>4</xdr:col>
          <xdr:colOff>381000</xdr:colOff>
          <xdr:row>5</xdr:row>
          <xdr:rowOff>38100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800" b="0" i="0" u="none" strike="noStrike" baseline="0">
                  <a:solidFill>
                    <a:srgbClr val="000000"/>
                  </a:solidFill>
                  <a:latin typeface="Calibri"/>
                  <a:cs typeface="Calibri"/>
                </a:rPr>
                <a:t>CIO Conversation</a:t>
              </a:r>
            </a:p>
          </xdr:txBody>
        </xdr:sp>
        <xdr:clientData fPrintsWithSheet="0"/>
      </xdr:twoCellAnchor>
    </mc:Choice>
    <mc:Fallback/>
  </mc:AlternateContent>
  <xdr:twoCellAnchor editAs="oneCell">
    <xdr:from>
      <xdr:col>0</xdr:col>
      <xdr:colOff>0</xdr:colOff>
      <xdr:row>0</xdr:row>
      <xdr:rowOff>0</xdr:rowOff>
    </xdr:from>
    <xdr:to>
      <xdr:col>8</xdr:col>
      <xdr:colOff>154517</xdr:colOff>
      <xdr:row>0</xdr:row>
      <xdr:rowOff>306705</xdr:rowOff>
    </xdr:to>
    <xdr:pic>
      <xdr:nvPicPr>
        <xdr:cNvPr id="23" name="Picture 22">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4"/>
        <a:stretch>
          <a:fillRect/>
        </a:stretch>
      </xdr:blipFill>
      <xdr:spPr>
        <a:xfrm>
          <a:off x="0" y="0"/>
          <a:ext cx="5936192" cy="1735455"/>
        </a:xfrm>
        <a:prstGeom prst="rect">
          <a:avLst/>
        </a:prstGeom>
      </xdr:spPr>
    </xdr:pic>
    <xdr:clientData/>
  </xdr:twoCellAnchor>
  <xdr:twoCellAnchor editAs="oneCell">
    <xdr:from>
      <xdr:col>3</xdr:col>
      <xdr:colOff>114300</xdr:colOff>
      <xdr:row>3</xdr:row>
      <xdr:rowOff>9525</xdr:rowOff>
    </xdr:from>
    <xdr:to>
      <xdr:col>9</xdr:col>
      <xdr:colOff>392641</xdr:colOff>
      <xdr:row>3</xdr:row>
      <xdr:rowOff>187325</xdr:rowOff>
    </xdr:to>
    <xdr:pic>
      <xdr:nvPicPr>
        <xdr:cNvPr id="34" name="PicturePurpose" hidden="1">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286000" y="2400300"/>
          <a:ext cx="4040716" cy="337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114300</xdr:colOff>
      <xdr:row>3</xdr:row>
      <xdr:rowOff>9525</xdr:rowOff>
    </xdr:from>
    <xdr:to>
      <xdr:col>9</xdr:col>
      <xdr:colOff>392642</xdr:colOff>
      <xdr:row>3</xdr:row>
      <xdr:rowOff>187325</xdr:rowOff>
    </xdr:to>
    <xdr:pic>
      <xdr:nvPicPr>
        <xdr:cNvPr id="35" name="PictureResult" hidden="1">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0" y="2400300"/>
          <a:ext cx="4040717" cy="337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114300</xdr:colOff>
      <xdr:row>3</xdr:row>
      <xdr:rowOff>9525</xdr:rowOff>
    </xdr:from>
    <xdr:to>
      <xdr:col>9</xdr:col>
      <xdr:colOff>392642</xdr:colOff>
      <xdr:row>3</xdr:row>
      <xdr:rowOff>187324</xdr:rowOff>
    </xdr:to>
    <xdr:pic>
      <xdr:nvPicPr>
        <xdr:cNvPr id="36" name="PictureUsage" hidden="1">
          <a:extLst>
            <a:ext uri="{FF2B5EF4-FFF2-40B4-BE49-F238E27FC236}">
              <a16:creationId xmlns:a16="http://schemas.microsoft.com/office/drawing/2014/main" id="{00000000-0008-0000-0000-00002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286000" y="2400300"/>
          <a:ext cx="4040717" cy="3378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171450</xdr:colOff>
          <xdr:row>5</xdr:row>
          <xdr:rowOff>0</xdr:rowOff>
        </xdr:from>
        <xdr:to>
          <xdr:col>4</xdr:col>
          <xdr:colOff>381000</xdr:colOff>
          <xdr:row>5</xdr:row>
          <xdr:rowOff>38100</xdr:rowOff>
        </xdr:to>
        <xdr:sp macro="" textlink="">
          <xdr:nvSpPr>
            <xdr:cNvPr id="4099" name="Button 3" hidden="1">
              <a:extLst>
                <a:ext uri="{63B3BB69-23CF-44E3-9099-C40C66FF867C}">
                  <a14:compatExt spid="_x0000_s4099"/>
                </a:ext>
                <a:ext uri="{FF2B5EF4-FFF2-40B4-BE49-F238E27FC236}">
                  <a16:creationId xmlns:a16="http://schemas.microsoft.com/office/drawing/2014/main" id="{00000000-0008-0000-0000-00000310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800" b="0" i="0" u="none" strike="noStrike" baseline="0">
                  <a:solidFill>
                    <a:srgbClr val="000000"/>
                  </a:solidFill>
                  <a:latin typeface="Calibri"/>
                  <a:cs typeface="Calibri"/>
                </a:rPr>
                <a:t>CIO Conversation</a:t>
              </a:r>
            </a:p>
          </xdr:txBody>
        </xdr:sp>
        <xdr:clientData fPrintsWithSheet="0"/>
      </xdr:twoCellAnchor>
    </mc:Choice>
    <mc:Fallback/>
  </mc:AlternateContent>
  <xdr:twoCellAnchor editAs="oneCell">
    <xdr:from>
      <xdr:col>0</xdr:col>
      <xdr:colOff>0</xdr:colOff>
      <xdr:row>0</xdr:row>
      <xdr:rowOff>0</xdr:rowOff>
    </xdr:from>
    <xdr:to>
      <xdr:col>9</xdr:col>
      <xdr:colOff>2117</xdr:colOff>
      <xdr:row>1</xdr:row>
      <xdr:rowOff>133350</xdr:rowOff>
    </xdr:to>
    <xdr:pic>
      <xdr:nvPicPr>
        <xdr:cNvPr id="39" name="Picture 38">
          <a:extLst>
            <a:ext uri="{FF2B5EF4-FFF2-40B4-BE49-F238E27FC236}">
              <a16:creationId xmlns:a16="http://schemas.microsoft.com/office/drawing/2014/main" id="{00000000-0008-0000-0000-000027000000}"/>
            </a:ext>
          </a:extLst>
        </xdr:cNvPr>
        <xdr:cNvPicPr/>
      </xdr:nvPicPr>
      <xdr:blipFill>
        <a:blip xmlns:r="http://schemas.openxmlformats.org/officeDocument/2006/relationships" r:embed="rId4"/>
        <a:stretch>
          <a:fillRect/>
        </a:stretch>
      </xdr:blipFill>
      <xdr:spPr>
        <a:xfrm>
          <a:off x="0" y="0"/>
          <a:ext cx="5936192" cy="175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238125</xdr:colOff>
      <xdr:row>12</xdr:row>
      <xdr:rowOff>57150</xdr:rowOff>
    </xdr:from>
    <xdr:to>
      <xdr:col>18</xdr:col>
      <xdr:colOff>514351</xdr:colOff>
      <xdr:row>33</xdr:row>
      <xdr:rowOff>47625</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0.14465</cdr:x>
      <cdr:y>0.10981</cdr:y>
    </cdr:from>
    <cdr:to>
      <cdr:x>0.49686</cdr:x>
      <cdr:y>0.4486</cdr:y>
    </cdr:to>
    <cdr:sp macro="" textlink="">
      <cdr:nvSpPr>
        <cdr:cNvPr id="2" name="TextBox 1"/>
        <cdr:cNvSpPr txBox="1"/>
      </cdr:nvSpPr>
      <cdr:spPr>
        <a:xfrm xmlns:a="http://schemas.openxmlformats.org/drawingml/2006/main">
          <a:off x="657225" y="447675"/>
          <a:ext cx="1600200" cy="13811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i="1">
              <a:solidFill>
                <a:schemeClr val="bg1">
                  <a:lumMod val="50000"/>
                </a:schemeClr>
              </a:solidFill>
            </a:rPr>
            <a:t>Strategic</a:t>
          </a:r>
        </a:p>
      </cdr:txBody>
    </cdr:sp>
  </cdr:relSizeAnchor>
  <cdr:relSizeAnchor xmlns:cdr="http://schemas.openxmlformats.org/drawingml/2006/chartDrawing">
    <cdr:from>
      <cdr:x>0.49965</cdr:x>
      <cdr:y>0.11059</cdr:y>
    </cdr:from>
    <cdr:to>
      <cdr:x>0.85185</cdr:x>
      <cdr:y>0.44938</cdr:y>
    </cdr:to>
    <cdr:sp macro="" textlink="">
      <cdr:nvSpPr>
        <cdr:cNvPr id="3" name="TextBox 1"/>
        <cdr:cNvSpPr txBox="1"/>
      </cdr:nvSpPr>
      <cdr:spPr>
        <a:xfrm xmlns:a="http://schemas.openxmlformats.org/drawingml/2006/main">
          <a:off x="2270125" y="450850"/>
          <a:ext cx="1600200" cy="13811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i="1">
              <a:solidFill>
                <a:schemeClr val="bg1">
                  <a:lumMod val="50000"/>
                </a:schemeClr>
              </a:solidFill>
            </a:rPr>
            <a:t>Quick Wins</a:t>
          </a:r>
        </a:p>
      </cdr:txBody>
    </cdr:sp>
  </cdr:relSizeAnchor>
  <cdr:relSizeAnchor xmlns:cdr="http://schemas.openxmlformats.org/drawingml/2006/chartDrawing">
    <cdr:from>
      <cdr:x>0.14535</cdr:x>
      <cdr:y>0.4447</cdr:y>
    </cdr:from>
    <cdr:to>
      <cdr:x>0.49755</cdr:x>
      <cdr:y>0.78349</cdr:y>
    </cdr:to>
    <cdr:sp macro="" textlink="">
      <cdr:nvSpPr>
        <cdr:cNvPr id="4" name="TextBox 1"/>
        <cdr:cNvSpPr txBox="1"/>
      </cdr:nvSpPr>
      <cdr:spPr>
        <a:xfrm xmlns:a="http://schemas.openxmlformats.org/drawingml/2006/main">
          <a:off x="660400" y="1812925"/>
          <a:ext cx="1600200" cy="13811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i="1">
              <a:solidFill>
                <a:schemeClr val="bg1">
                  <a:lumMod val="50000"/>
                </a:schemeClr>
              </a:solidFill>
            </a:rPr>
            <a:t>Supporting</a:t>
          </a:r>
        </a:p>
      </cdr:txBody>
    </cdr:sp>
  </cdr:relSizeAnchor>
  <cdr:relSizeAnchor xmlns:cdr="http://schemas.openxmlformats.org/drawingml/2006/chartDrawing">
    <cdr:from>
      <cdr:x>0.50035</cdr:x>
      <cdr:y>0.44548</cdr:y>
    </cdr:from>
    <cdr:to>
      <cdr:x>0.85255</cdr:x>
      <cdr:y>0.78427</cdr:y>
    </cdr:to>
    <cdr:sp macro="" textlink="">
      <cdr:nvSpPr>
        <cdr:cNvPr id="5" name="TextBox 1"/>
        <cdr:cNvSpPr txBox="1"/>
      </cdr:nvSpPr>
      <cdr:spPr>
        <a:xfrm xmlns:a="http://schemas.openxmlformats.org/drawingml/2006/main">
          <a:off x="2273300" y="1816100"/>
          <a:ext cx="1600200" cy="1381125"/>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i="1">
              <a:solidFill>
                <a:schemeClr val="bg1">
                  <a:lumMod val="50000"/>
                </a:schemeClr>
              </a:solidFill>
            </a:rPr>
            <a:t>Opportunistic</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_Reference/Capability%20Profiling%20To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isonP/AppData/Local/Microsoft/Windows/Temporary%20Internet%20Files/Content.Outlook/2GVGU6N2/MSFT-contrail-workload-tool-vE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_Reference/Portfolio%20Assessment%20Mode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Dashboard"/>
      <sheetName val="Capability Profiling"/>
      <sheetName val="Configuration"/>
      <sheetName val="Answer List"/>
    </sheetNames>
    <sheetDataSet>
      <sheetData sheetId="0"/>
      <sheetData sheetId="1"/>
      <sheetData sheetId="2"/>
      <sheetData sheetId="3"/>
      <sheetData sheetId="4">
        <row r="3">
          <cell r="B3" t="str">
            <v>1. Very Low (0%)</v>
          </cell>
          <cell r="G3" t="str">
            <v>1. Global</v>
          </cell>
          <cell r="I3" t="str">
            <v>1. Very Low (1)</v>
          </cell>
        </row>
        <row r="4">
          <cell r="B4" t="str">
            <v>2. Low (1 - 25%)</v>
          </cell>
          <cell r="G4" t="str">
            <v>2. Continental</v>
          </cell>
          <cell r="I4" t="str">
            <v>2. Low (2 to 4)</v>
          </cell>
        </row>
        <row r="5">
          <cell r="B5" t="str">
            <v>3. Medium (25% - 50%)</v>
          </cell>
          <cell r="G5" t="str">
            <v>3. National</v>
          </cell>
          <cell r="I5" t="str">
            <v>3. Medium (5 to 10)</v>
          </cell>
        </row>
        <row r="6">
          <cell r="B6" t="str">
            <v>4. High (50% - 75%)</v>
          </cell>
          <cell r="G6" t="str">
            <v>4. Regional</v>
          </cell>
          <cell r="I6" t="str">
            <v>4. High (11 to 15)</v>
          </cell>
        </row>
        <row r="7">
          <cell r="B7" t="str">
            <v>5. Very High (75% - 100%)</v>
          </cell>
          <cell r="G7" t="str">
            <v>5. Local</v>
          </cell>
          <cell r="I7" t="str">
            <v>5. Very High (&gt; 15)</v>
          </cell>
        </row>
        <row r="10">
          <cell r="H10" t="str">
            <v>1. Very Low Cost</v>
          </cell>
        </row>
        <row r="11">
          <cell r="H11" t="str">
            <v>2. Low Cost</v>
          </cell>
        </row>
        <row r="12">
          <cell r="H12" t="str">
            <v>3. Moderate Cost</v>
          </cell>
        </row>
        <row r="13">
          <cell r="H13" t="str">
            <v>4. High Cost</v>
          </cell>
        </row>
        <row r="14">
          <cell r="H14" t="str">
            <v>5. Very High Cost</v>
          </cell>
        </row>
        <row r="16">
          <cell r="C16" t="str">
            <v>1. Not Standardized</v>
          </cell>
          <cell r="H16" t="str">
            <v>1. Very Low (&lt; 1 TB)</v>
          </cell>
        </row>
        <row r="17">
          <cell r="C17" t="str">
            <v>2. Poorly Standardized</v>
          </cell>
          <cell r="H17" t="str">
            <v>2. Low (1 - 20 TB)</v>
          </cell>
        </row>
        <row r="18">
          <cell r="C18" t="str">
            <v>3. Somewhat Standarized</v>
          </cell>
          <cell r="H18" t="str">
            <v>3. Medium (20 - 50 TB)</v>
          </cell>
        </row>
        <row r="19">
          <cell r="C19" t="str">
            <v>4. Highly Standardized</v>
          </cell>
          <cell r="H19" t="str">
            <v>4. High (50 - 100 TB)</v>
          </cell>
        </row>
        <row r="20">
          <cell r="C20" t="str">
            <v>5. Very Highly Standardized</v>
          </cell>
          <cell r="H20" t="str">
            <v>5. Very High (&gt; 100 TB)</v>
          </cell>
        </row>
        <row r="23">
          <cell r="C23" t="str">
            <v>1. Very Low Complexity</v>
          </cell>
          <cell r="D23" t="str">
            <v>1. Not Educated</v>
          </cell>
          <cell r="E23" t="str">
            <v>1. Not Aligned</v>
          </cell>
          <cell r="F23" t="str">
            <v>1. No Availability</v>
          </cell>
          <cell r="G23" t="str">
            <v>1. 0% Big Data</v>
          </cell>
          <cell r="H23" t="str">
            <v>1. Very High IO</v>
          </cell>
        </row>
        <row r="24">
          <cell r="C24" t="str">
            <v>2. Low Complexity</v>
          </cell>
          <cell r="D24" t="str">
            <v>2. Poorly Educated</v>
          </cell>
          <cell r="E24" t="str">
            <v>2. Poorly Aligned</v>
          </cell>
          <cell r="F24" t="str">
            <v>2. Low Availability</v>
          </cell>
          <cell r="G24" t="str">
            <v>2. &lt; 25% Big Data</v>
          </cell>
          <cell r="H24" t="str">
            <v>2. High IO</v>
          </cell>
        </row>
        <row r="25">
          <cell r="C25" t="str">
            <v>3. Moderate</v>
          </cell>
          <cell r="D25" t="str">
            <v>3. Somewhat Educated</v>
          </cell>
          <cell r="E25" t="str">
            <v>3. Somewhat Aligned</v>
          </cell>
          <cell r="F25" t="str">
            <v>3. Moderate Availability</v>
          </cell>
          <cell r="G25" t="str">
            <v>3. 25%-50% Big Data</v>
          </cell>
          <cell r="H25" t="str">
            <v>3. Moderate IO</v>
          </cell>
        </row>
        <row r="26">
          <cell r="C26" t="str">
            <v>4. High Complexity</v>
          </cell>
          <cell r="D26" t="str">
            <v>4. Highly Educated</v>
          </cell>
          <cell r="E26" t="str">
            <v>4. Highly Aligned</v>
          </cell>
          <cell r="F26" t="str">
            <v>4. High Availability</v>
          </cell>
          <cell r="G26" t="str">
            <v>4. 50%-75% Big Data</v>
          </cell>
          <cell r="H26" t="str">
            <v>4. Low IO</v>
          </cell>
        </row>
        <row r="27">
          <cell r="C27" t="str">
            <v>5. Very High Complexity</v>
          </cell>
          <cell r="D27" t="str">
            <v>5. Very Highly Educated</v>
          </cell>
          <cell r="E27" t="str">
            <v>5. Very Highly Aligned</v>
          </cell>
          <cell r="F27" t="str">
            <v>5. Very High Availability</v>
          </cell>
          <cell r="G27" t="str">
            <v>5. &gt;75% Big Data</v>
          </cell>
          <cell r="H27" t="str">
            <v>5. Very Low IO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il"/>
      <sheetName val="MSG"/>
      <sheetName val="LOB"/>
      <sheetName val="UC"/>
      <sheetName val="COL"/>
      <sheetName val="CRM"/>
      <sheetName val="REF"/>
      <sheetName val="LOB-REF"/>
      <sheetName val="UC-REF"/>
      <sheetName val="CRM-REF"/>
      <sheetName val="COL-REF"/>
      <sheetName val="MSG-REF"/>
      <sheetName val="SRC"/>
      <sheetName val="scoring"/>
      <sheetName val="MSG-SRC"/>
      <sheetName val="COL-SRC"/>
      <sheetName val="CRM-SRC"/>
      <sheetName val="UC-SRC"/>
      <sheetName val="LOB-SRC"/>
      <sheetName val="GEN-CAT"/>
      <sheetName val="GEN-CAT-B3"/>
      <sheetName val="CFG"/>
      <sheetName val="REF-PROTO"/>
      <sheetName val="CONTRAIL-SELECT"/>
      <sheetName val="RUN-CFG"/>
      <sheetName val="BUILD-CFG"/>
      <sheetName val="EDIT-CF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4">
          <cell r="A4" t="str">
            <v>exclude</v>
          </cell>
        </row>
        <row r="5">
          <cell r="A5" t="str">
            <v>poor</v>
          </cell>
        </row>
        <row r="6">
          <cell r="A6" t="str">
            <v>neutral</v>
          </cell>
        </row>
        <row r="7">
          <cell r="A7" t="str">
            <v>good</v>
          </cell>
        </row>
        <row r="8">
          <cell r="A8" t="str">
            <v>better</v>
          </cell>
        </row>
        <row r="9">
          <cell r="A9" t="str">
            <v>best</v>
          </cell>
        </row>
        <row r="10">
          <cell r="A10" t="str">
            <v>xTBDx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 Azure"/>
      <sheetName val="MSIT Port Anal"/>
      <sheetName val="Gartner 5 R's"/>
      <sheetName val="SalesForce"/>
      <sheetName val="Capability Planning"/>
      <sheetName val="Capability Profiling"/>
      <sheetName val="Cloud Pattern Valuation"/>
      <sheetName val="Armada"/>
      <sheetName val="Key"/>
      <sheetName val="Affinity"/>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
  <sheetViews>
    <sheetView tabSelected="1" workbookViewId="0">
      <selection activeCell="A5" sqref="A5:XFD6"/>
    </sheetView>
  </sheetViews>
  <sheetFormatPr defaultColWidth="9.1328125" defaultRowHeight="14.25"/>
  <cols>
    <col min="1" max="3" width="10.86328125" style="178" customWidth="1"/>
    <col min="4" max="4" width="7.3984375" style="178" customWidth="1"/>
    <col min="5" max="7" width="10.86328125" style="178" customWidth="1"/>
    <col min="8" max="8" width="7.3984375" style="178" customWidth="1"/>
    <col min="9" max="9" width="9" style="178" customWidth="1"/>
    <col min="10" max="10" width="9.1328125" style="178"/>
    <col min="11" max="16384" width="9.1328125" style="20"/>
  </cols>
  <sheetData>
    <row r="1" spans="1:9" s="178" customFormat="1" ht="127.5" customHeight="1" thickBot="1"/>
    <row r="2" spans="1:9" s="178" customFormat="1" ht="33" customHeight="1">
      <c r="A2" s="185" t="s">
        <v>125</v>
      </c>
      <c r="B2" s="186"/>
      <c r="C2" s="186"/>
      <c r="D2" s="186"/>
      <c r="E2" s="186"/>
      <c r="F2" s="186"/>
      <c r="G2" s="186"/>
      <c r="H2" s="186"/>
      <c r="I2" s="186"/>
    </row>
    <row r="3" spans="1:9" s="178" customFormat="1" ht="27.75" customHeight="1">
      <c r="A3" s="187" t="s">
        <v>96</v>
      </c>
      <c r="B3" s="187"/>
      <c r="C3" s="187"/>
      <c r="D3" s="187"/>
      <c r="E3" s="187"/>
      <c r="F3" s="187"/>
      <c r="G3" s="187"/>
      <c r="H3" s="187"/>
      <c r="I3" s="187"/>
    </row>
    <row r="4" spans="1:9" s="178" customFormat="1" ht="286.5" customHeight="1">
      <c r="A4" s="188" t="s">
        <v>126</v>
      </c>
      <c r="B4" s="188"/>
      <c r="C4" s="188"/>
      <c r="D4" s="188"/>
      <c r="E4" s="188"/>
      <c r="F4" s="188"/>
      <c r="G4" s="188"/>
      <c r="H4" s="188"/>
      <c r="I4" s="188"/>
    </row>
    <row r="5" spans="1:9" s="178" customFormat="1" ht="12.75"/>
    <row r="6" spans="1:9" s="178" customFormat="1" ht="12.75"/>
  </sheetData>
  <mergeCells count="3">
    <mergeCell ref="A2:I2"/>
    <mergeCell ref="A3:I3"/>
    <mergeCell ref="A4:I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anchor moveWithCells="1" sizeWithCells="1">
                  <from>
                    <xdr:col>0</xdr:col>
                    <xdr:colOff>171450</xdr:colOff>
                    <xdr:row>5</xdr:row>
                    <xdr:rowOff>0</xdr:rowOff>
                  </from>
                  <to>
                    <xdr:col>4</xdr:col>
                    <xdr:colOff>381000</xdr:colOff>
                    <xdr:row>5</xdr:row>
                    <xdr:rowOff>38100</xdr:rowOff>
                  </to>
                </anchor>
              </controlPr>
            </control>
          </mc:Choice>
        </mc:AlternateContent>
        <mc:AlternateContent xmlns:mc="http://schemas.openxmlformats.org/markup-compatibility/2006">
          <mc:Choice Requires="x14">
            <control shapeId="4099" r:id="rId5" name="Button 3">
              <controlPr defaultSize="0" print="0" autoFill="0" autoPict="0">
                <anchor moveWithCells="1" sizeWithCells="1">
                  <from>
                    <xdr:col>0</xdr:col>
                    <xdr:colOff>171450</xdr:colOff>
                    <xdr:row>5</xdr:row>
                    <xdr:rowOff>0</xdr:rowOff>
                  </from>
                  <to>
                    <xdr:col>4</xdr:col>
                    <xdr:colOff>381000</xdr:colOff>
                    <xdr:row>5</xdr:row>
                    <xdr:rowOff>38100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1:X37"/>
  <sheetViews>
    <sheetView zoomScaleNormal="100" zoomScaleSheetLayoutView="90" workbookViewId="0">
      <pane ySplit="1" topLeftCell="A2" activePane="bottomLeft" state="frozen"/>
      <selection pane="bottomLeft" activeCell="F5" sqref="F5:R5"/>
    </sheetView>
  </sheetViews>
  <sheetFormatPr defaultColWidth="9.1328125" defaultRowHeight="14.25"/>
  <cols>
    <col min="1" max="1" width="5.59765625" style="20" customWidth="1"/>
    <col min="2" max="2" width="9.265625" style="20" bestFit="1" customWidth="1"/>
    <col min="3" max="3" width="3.59765625" style="20" customWidth="1"/>
    <col min="4" max="4" width="10.3984375" style="20" customWidth="1"/>
    <col min="5" max="5" width="20" style="20" customWidth="1"/>
    <col min="6" max="6" width="9" style="20" customWidth="1"/>
    <col min="7" max="8" width="9.1328125" style="20"/>
    <col min="9" max="10" width="6.59765625" style="20" bestFit="1" customWidth="1"/>
    <col min="11" max="11" width="5" style="20" bestFit="1" customWidth="1"/>
    <col min="12" max="18" width="9.1328125" style="20"/>
    <col min="19" max="19" width="12.3984375" style="20" customWidth="1"/>
    <col min="20" max="21" width="9.1328125" style="20"/>
    <col min="22" max="22" width="9.1328125" style="101"/>
    <col min="23" max="23" width="19.1328125" style="101" bestFit="1" customWidth="1"/>
    <col min="24" max="24" width="79.59765625" style="101" customWidth="1"/>
    <col min="25" max="16384" width="9.1328125" style="20"/>
  </cols>
  <sheetData>
    <row r="1" spans="1:24" ht="30.75" customHeight="1" thickBot="1">
      <c r="A1" s="199" t="s">
        <v>89</v>
      </c>
      <c r="B1" s="200"/>
      <c r="C1" s="200"/>
      <c r="D1" s="200"/>
      <c r="E1" s="200"/>
      <c r="F1" s="200"/>
      <c r="G1" s="200"/>
      <c r="H1" s="200"/>
      <c r="I1" s="200"/>
      <c r="J1" s="200"/>
      <c r="K1" s="200"/>
      <c r="L1" s="200"/>
      <c r="M1" s="200"/>
      <c r="N1" s="200"/>
      <c r="O1" s="200"/>
      <c r="P1" s="200"/>
      <c r="Q1" s="200"/>
      <c r="R1" s="200"/>
      <c r="S1" s="201"/>
    </row>
    <row r="2" spans="1:24" ht="21.75" customHeight="1" thickBot="1">
      <c r="A2" s="196" t="s">
        <v>91</v>
      </c>
      <c r="B2" s="197"/>
      <c r="C2" s="197"/>
      <c r="D2" s="197"/>
      <c r="E2" s="197"/>
      <c r="F2" s="197"/>
      <c r="G2" s="197"/>
      <c r="H2" s="197"/>
      <c r="I2" s="197"/>
      <c r="J2" s="197"/>
      <c r="K2" s="197"/>
      <c r="L2" s="197"/>
      <c r="M2" s="197"/>
      <c r="N2" s="197"/>
      <c r="O2" s="197"/>
      <c r="P2" s="197"/>
      <c r="Q2" s="197"/>
      <c r="R2" s="197"/>
      <c r="S2" s="198"/>
    </row>
    <row r="3" spans="1:24" ht="11.25" customHeight="1" thickBot="1">
      <c r="A3" s="48"/>
      <c r="B3" s="49"/>
      <c r="C3" s="49"/>
      <c r="D3" s="49"/>
      <c r="E3" s="49"/>
      <c r="F3" s="50"/>
      <c r="G3" s="50"/>
      <c r="H3" s="50"/>
      <c r="I3" s="50"/>
      <c r="J3" s="49"/>
      <c r="K3" s="49"/>
      <c r="L3" s="49"/>
      <c r="M3" s="49"/>
      <c r="N3" s="49"/>
      <c r="O3" s="49"/>
      <c r="P3" s="49"/>
      <c r="Q3" s="49"/>
      <c r="R3" s="49"/>
      <c r="S3" s="122"/>
    </row>
    <row r="4" spans="1:24" ht="15.75" customHeight="1" thickBot="1">
      <c r="A4" s="48"/>
      <c r="B4" s="118" t="s">
        <v>62</v>
      </c>
      <c r="C4" s="207" t="s">
        <v>87</v>
      </c>
      <c r="D4" s="207"/>
      <c r="E4" s="181" t="s">
        <v>86</v>
      </c>
      <c r="F4" s="220" t="s">
        <v>77</v>
      </c>
      <c r="G4" s="220"/>
      <c r="H4" s="220"/>
      <c r="I4" s="220"/>
      <c r="J4" s="220"/>
      <c r="K4" s="220"/>
      <c r="L4" s="220"/>
      <c r="M4" s="220"/>
      <c r="N4" s="220"/>
      <c r="O4" s="220"/>
      <c r="P4" s="220"/>
      <c r="Q4" s="220"/>
      <c r="R4" s="221"/>
      <c r="S4" s="120"/>
      <c r="T4" s="121"/>
      <c r="V4" s="101" t="s">
        <v>75</v>
      </c>
      <c r="W4" s="101" t="s">
        <v>76</v>
      </c>
      <c r="X4" s="101" t="s">
        <v>77</v>
      </c>
    </row>
    <row r="5" spans="1:24" ht="27" customHeight="1">
      <c r="A5" s="48"/>
      <c r="B5" s="148">
        <v>1</v>
      </c>
      <c r="C5" s="206" t="str">
        <f>IF(ISERROR(HLOOKUP(B5,'4. Prioritize Alternatives'!$D$2:$G$3,2,FALSE)),"",HLOOKUP(B5,'4. Prioritize Alternatives'!$D$2:$G$3,2,FALSE))</f>
        <v>Replace</v>
      </c>
      <c r="D5" s="206"/>
      <c r="E5" s="145" t="str">
        <f>IF(C5&lt;&gt;"",VLOOKUP(C5,$V$5:$X$8,2,FALSE),"")</f>
        <v>SaaS</v>
      </c>
      <c r="F5" s="218" t="str">
        <f>IF(C5&lt;&gt;"",VLOOKUP(C5,$V$5:$X$8,3,FALSE),"")</f>
        <v xml:space="preserve"> • Discard an existing application (or set of applications) and use commercial software delivered as a service (SaaS) to satisfy business requirements</v>
      </c>
      <c r="G5" s="218"/>
      <c r="H5" s="218"/>
      <c r="I5" s="218"/>
      <c r="J5" s="218"/>
      <c r="K5" s="218"/>
      <c r="L5" s="218"/>
      <c r="M5" s="218"/>
      <c r="N5" s="218"/>
      <c r="O5" s="218"/>
      <c r="P5" s="218"/>
      <c r="Q5" s="218"/>
      <c r="R5" s="219"/>
      <c r="S5" s="102"/>
      <c r="T5" s="121"/>
      <c r="V5" s="101" t="s">
        <v>37</v>
      </c>
      <c r="W5" s="101" t="s">
        <v>85</v>
      </c>
      <c r="X5" s="133" t="s">
        <v>80</v>
      </c>
    </row>
    <row r="6" spans="1:24" ht="27" customHeight="1">
      <c r="A6" s="48"/>
      <c r="B6" s="149">
        <v>2</v>
      </c>
      <c r="C6" s="204" t="str">
        <f>IF(ISERROR(HLOOKUP(B6,'4. Prioritize Alternatives'!$D$2:$G$3,2,FALSE)),"",HLOOKUP(B6,'4. Prioritize Alternatives'!$D$2:$G$3,2,FALSE))</f>
        <v>Rehost</v>
      </c>
      <c r="D6" s="205"/>
      <c r="E6" s="146" t="str">
        <f>IF(C6&lt;&gt;"",VLOOKUP(C6,$V$5:$X$8,2,FALSE),"")</f>
        <v>IaaS</v>
      </c>
      <c r="F6" s="218" t="str">
        <f>IF(C6&lt;&gt;"",VLOOKUP(C6,$V$5:$X$8,3,FALSE),"")</f>
        <v xml:space="preserve"> • Redeploy the app to a different hardware environment
 • Change the app’s infrastructure configuration</v>
      </c>
      <c r="G6" s="218"/>
      <c r="H6" s="218"/>
      <c r="I6" s="218"/>
      <c r="J6" s="218"/>
      <c r="K6" s="218"/>
      <c r="L6" s="218"/>
      <c r="M6" s="218"/>
      <c r="N6" s="218"/>
      <c r="O6" s="218"/>
      <c r="P6" s="218"/>
      <c r="Q6" s="218"/>
      <c r="R6" s="219"/>
      <c r="S6" s="102"/>
      <c r="T6" s="121"/>
      <c r="V6" s="101" t="s">
        <v>38</v>
      </c>
      <c r="W6" s="101" t="s">
        <v>84</v>
      </c>
      <c r="X6" s="133" t="s">
        <v>83</v>
      </c>
    </row>
    <row r="7" spans="1:24" ht="27" customHeight="1">
      <c r="A7" s="48"/>
      <c r="B7" s="149">
        <v>3</v>
      </c>
      <c r="C7" s="204" t="str">
        <f>IF(ISERROR(HLOOKUP(B7,'4. Prioritize Alternatives'!$D$2:$G$3,2,FALSE)),"",HLOOKUP(B7,'4. Prioritize Alternatives'!$D$2:$G$3,2,FALSE))</f>
        <v>Rebuild</v>
      </c>
      <c r="D7" s="205"/>
      <c r="E7" s="146" t="str">
        <f>IF(C7&lt;&gt;"",VLOOKUP(C7,$V$5:$X$8,2,FALSE),"")</f>
        <v>PaaS</v>
      </c>
      <c r="F7" s="218" t="str">
        <f>IF(C7&lt;&gt;"",VLOOKUP(C7,$V$5:$X$8,3,FALSE),"")</f>
        <v xml:space="preserve"> • Rearchitect and rebuild the solution on a provider’s application platform</v>
      </c>
      <c r="G7" s="218"/>
      <c r="H7" s="218"/>
      <c r="I7" s="218"/>
      <c r="J7" s="218"/>
      <c r="K7" s="218"/>
      <c r="L7" s="218"/>
      <c r="M7" s="218"/>
      <c r="N7" s="218"/>
      <c r="O7" s="218"/>
      <c r="P7" s="218"/>
      <c r="Q7" s="218"/>
      <c r="R7" s="219"/>
      <c r="S7" s="102"/>
      <c r="T7" s="121"/>
      <c r="V7" s="101" t="s">
        <v>39</v>
      </c>
      <c r="W7" s="101" t="s">
        <v>78</v>
      </c>
      <c r="X7" s="133" t="s">
        <v>81</v>
      </c>
    </row>
    <row r="8" spans="1:24" ht="27" customHeight="1" thickBot="1">
      <c r="A8" s="48"/>
      <c r="B8" s="150">
        <v>4</v>
      </c>
      <c r="C8" s="202" t="str">
        <f>IF(ISERROR(HLOOKUP(B8,'4. Prioritize Alternatives'!$D$2:$G$3,2,FALSE)),"",HLOOKUP(B8,'4. Prioritize Alternatives'!$D$2:$G$3,2,FALSE))</f>
        <v>Refactor/Revise</v>
      </c>
      <c r="D8" s="203"/>
      <c r="E8" s="147" t="str">
        <f>IF(C8&lt;&gt;"",VLOOKUP(C8,$V$5:$X$8,2,FALSE),"")</f>
        <v>IaaS or PaaS</v>
      </c>
      <c r="F8" s="216" t="str">
        <f>IF(C8&lt;&gt;"",VLOOKUP(C8,$V$5:$X$8,3,FALSE),"")</f>
        <v xml:space="preserve"> • Refactor: Make code / configuration changes to connect the app to new infra services
 • Revise: Modify codebase per modernization requirements, then rehost or refactor</v>
      </c>
      <c r="G8" s="216"/>
      <c r="H8" s="216"/>
      <c r="I8" s="216"/>
      <c r="J8" s="216"/>
      <c r="K8" s="216"/>
      <c r="L8" s="216"/>
      <c r="M8" s="216"/>
      <c r="N8" s="216"/>
      <c r="O8" s="216"/>
      <c r="P8" s="216"/>
      <c r="Q8" s="216"/>
      <c r="R8" s="217"/>
      <c r="S8" s="102"/>
      <c r="T8" s="121"/>
      <c r="V8" s="101" t="s">
        <v>40</v>
      </c>
      <c r="W8" s="101" t="s">
        <v>79</v>
      </c>
      <c r="X8" s="133" t="s">
        <v>82</v>
      </c>
    </row>
    <row r="9" spans="1:24" ht="11.25" customHeight="1" thickBot="1">
      <c r="A9" s="48"/>
      <c r="B9" s="49"/>
      <c r="C9" s="49"/>
      <c r="D9" s="49"/>
      <c r="E9" s="49"/>
      <c r="F9" s="50"/>
      <c r="G9" s="50"/>
      <c r="H9" s="50"/>
      <c r="I9" s="50"/>
      <c r="J9" s="49"/>
      <c r="K9" s="49"/>
      <c r="L9" s="49"/>
      <c r="M9" s="49"/>
      <c r="N9" s="49"/>
      <c r="O9" s="49"/>
      <c r="P9" s="49"/>
      <c r="Q9" s="49"/>
      <c r="R9" s="49"/>
      <c r="S9" s="122"/>
    </row>
    <row r="10" spans="1:24" ht="24.75" customHeight="1" thickBot="1">
      <c r="A10" s="196" t="s">
        <v>92</v>
      </c>
      <c r="B10" s="197"/>
      <c r="C10" s="197"/>
      <c r="D10" s="197"/>
      <c r="E10" s="197"/>
      <c r="F10" s="197"/>
      <c r="G10" s="197"/>
      <c r="H10" s="197"/>
      <c r="I10" s="197"/>
      <c r="J10" s="197"/>
      <c r="K10" s="197"/>
      <c r="L10" s="197"/>
      <c r="M10" s="197"/>
      <c r="N10" s="197"/>
      <c r="O10" s="197"/>
      <c r="P10" s="197"/>
      <c r="Q10" s="197"/>
      <c r="R10" s="197"/>
      <c r="S10" s="198"/>
    </row>
    <row r="11" spans="1:24" ht="11.25" customHeight="1">
      <c r="A11" s="48"/>
      <c r="B11" s="49"/>
      <c r="C11" s="49"/>
      <c r="D11" s="49"/>
      <c r="E11" s="49"/>
      <c r="F11" s="50"/>
      <c r="G11" s="50"/>
      <c r="H11" s="50"/>
      <c r="I11" s="50"/>
      <c r="J11" s="49"/>
      <c r="K11" s="49"/>
      <c r="L11" s="49"/>
      <c r="M11" s="49"/>
      <c r="N11" s="49"/>
      <c r="O11" s="49"/>
      <c r="P11" s="49"/>
      <c r="Q11" s="49"/>
      <c r="R11" s="49"/>
      <c r="S11" s="122"/>
    </row>
    <row r="12" spans="1:24" ht="18.75" customHeight="1">
      <c r="A12" s="48"/>
      <c r="B12" s="194" t="s">
        <v>62</v>
      </c>
      <c r="C12" s="195"/>
      <c r="D12" s="189" t="s">
        <v>1</v>
      </c>
      <c r="E12" s="190"/>
      <c r="F12" s="190"/>
      <c r="G12" s="190"/>
      <c r="H12" s="190"/>
      <c r="I12" s="191" t="s">
        <v>9</v>
      </c>
      <c r="J12" s="192"/>
      <c r="K12" s="193"/>
      <c r="L12" s="121"/>
      <c r="M12" s="121"/>
      <c r="N12" s="121"/>
      <c r="O12" s="121"/>
      <c r="P12" s="121"/>
      <c r="Q12" s="121"/>
      <c r="R12" s="121"/>
      <c r="S12" s="123"/>
    </row>
    <row r="13" spans="1:24" ht="86.25">
      <c r="A13" s="124"/>
      <c r="B13" s="116" t="s">
        <v>87</v>
      </c>
      <c r="C13" s="116" t="s">
        <v>90</v>
      </c>
      <c r="D13" s="116" t="s">
        <v>2</v>
      </c>
      <c r="E13" s="180" t="s">
        <v>98</v>
      </c>
      <c r="F13" s="211" t="s">
        <v>3</v>
      </c>
      <c r="G13" s="211"/>
      <c r="H13" s="212"/>
      <c r="I13" s="119" t="s">
        <v>74</v>
      </c>
      <c r="J13" s="119" t="s">
        <v>66</v>
      </c>
      <c r="K13" s="119" t="s">
        <v>12</v>
      </c>
      <c r="L13" s="121"/>
      <c r="M13" s="121"/>
      <c r="N13" s="121"/>
      <c r="O13" s="121"/>
      <c r="P13" s="121"/>
      <c r="Q13" s="121"/>
      <c r="R13" s="121"/>
      <c r="S13" s="123"/>
    </row>
    <row r="14" spans="1:24" ht="26.25">
      <c r="A14" s="125"/>
      <c r="B14" s="213" t="s">
        <v>37</v>
      </c>
      <c r="C14" s="11">
        <v>1</v>
      </c>
      <c r="D14" s="11">
        <f>IF('5. Prioritize Applications'!D5="","",'5. Prioritize Applications'!D5)</f>
        <v>7</v>
      </c>
      <c r="E14" s="179" t="str">
        <f>IF($D14="","",'5. Prioritize Applications'!E5)</f>
        <v>Human Resource Management</v>
      </c>
      <c r="F14" s="208" t="str">
        <f>IF($D14="","",'5. Prioritize Applications'!F5)</f>
        <v>Payroll</v>
      </c>
      <c r="G14" s="209"/>
      <c r="H14" s="210"/>
      <c r="I14" s="62">
        <f>IF(D14="",0,'5. Prioritize Applications'!M5)</f>
        <v>2.5</v>
      </c>
      <c r="J14" s="62">
        <f>IF(D14="",0,'5. Prioritize Applications'!N5)</f>
        <v>3.5333333333333332</v>
      </c>
      <c r="K14" s="62">
        <f>IF(D14="",0,'5. Prioritize Applications'!O5)</f>
        <v>2.75</v>
      </c>
      <c r="L14" s="126" t="str">
        <f>LEFT(F14,14)</f>
        <v>Payroll</v>
      </c>
      <c r="M14" s="121"/>
      <c r="N14" s="121"/>
      <c r="O14" s="121"/>
      <c r="P14" s="121"/>
      <c r="Q14" s="121"/>
      <c r="R14" s="121"/>
      <c r="S14" s="123"/>
    </row>
    <row r="15" spans="1:24" ht="26.25">
      <c r="A15" s="125"/>
      <c r="B15" s="214"/>
      <c r="C15" s="11">
        <v>2</v>
      </c>
      <c r="D15" s="11">
        <f>IF('5. Prioritize Applications'!D6="","",'5. Prioritize Applications'!D6)</f>
        <v>8</v>
      </c>
      <c r="E15" s="179" t="str">
        <f>IF($D15="","",'5. Prioritize Applications'!E6)</f>
        <v>Human Resource Management</v>
      </c>
      <c r="F15" s="208" t="str">
        <f>IF($D15="","",'5. Prioritize Applications'!F6)</f>
        <v>Timekeeping</v>
      </c>
      <c r="G15" s="209"/>
      <c r="H15" s="210"/>
      <c r="I15" s="62">
        <f>IF(D15="",0,'5. Prioritize Applications'!M6)</f>
        <v>4.75</v>
      </c>
      <c r="J15" s="62">
        <f>IF(D15="",0,'5. Prioritize Applications'!N6)</f>
        <v>3.3333333333333335</v>
      </c>
      <c r="K15" s="62">
        <f>IF(D15="",0,'5. Prioritize Applications'!O6)</f>
        <v>2.0833333333333335</v>
      </c>
      <c r="L15" s="126" t="str">
        <f t="shared" ref="L15:L36" si="0">LEFT(F15,14)</f>
        <v>Timekeeping</v>
      </c>
      <c r="M15" s="121"/>
      <c r="N15" s="121"/>
      <c r="O15" s="121"/>
      <c r="P15" s="121"/>
      <c r="Q15" s="121"/>
      <c r="R15" s="121"/>
      <c r="S15" s="123"/>
    </row>
    <row r="16" spans="1:24" ht="15.75" customHeight="1">
      <c r="A16" s="125"/>
      <c r="B16" s="214"/>
      <c r="C16" s="11">
        <v>3</v>
      </c>
      <c r="D16" s="11" t="str">
        <f>IF('5. Prioritize Applications'!D7="","",'5. Prioritize Applications'!D7)</f>
        <v/>
      </c>
      <c r="E16" s="179" t="str">
        <f>IF($D16="","",'5. Prioritize Applications'!E7)</f>
        <v/>
      </c>
      <c r="F16" s="208" t="str">
        <f>IF($D16="","",'5. Prioritize Applications'!F7)</f>
        <v/>
      </c>
      <c r="G16" s="209"/>
      <c r="H16" s="210"/>
      <c r="I16" s="62">
        <f>IF(D16="",0,'5. Prioritize Applications'!M7)</f>
        <v>0</v>
      </c>
      <c r="J16" s="62">
        <f>IF(D16="",0,'5. Prioritize Applications'!N7)</f>
        <v>0</v>
      </c>
      <c r="K16" s="62">
        <f>IF(D16="",0,'5. Prioritize Applications'!O7)</f>
        <v>0</v>
      </c>
      <c r="L16" s="126" t="str">
        <f t="shared" si="0"/>
        <v/>
      </c>
      <c r="M16" s="121"/>
      <c r="N16" s="121"/>
      <c r="O16" s="121"/>
      <c r="P16" s="121"/>
      <c r="Q16" s="121"/>
      <c r="R16" s="121"/>
      <c r="S16" s="123"/>
    </row>
    <row r="17" spans="1:19" ht="15.75" customHeight="1">
      <c r="A17" s="125"/>
      <c r="B17" s="214"/>
      <c r="C17" s="11">
        <v>4</v>
      </c>
      <c r="D17" s="11" t="str">
        <f>IF('5. Prioritize Applications'!D8="","",'5. Prioritize Applications'!D8)</f>
        <v/>
      </c>
      <c r="E17" s="179" t="str">
        <f>IF($D17="","",'5. Prioritize Applications'!E8)</f>
        <v/>
      </c>
      <c r="F17" s="208" t="str">
        <f>IF($D17="","",'5. Prioritize Applications'!F8)</f>
        <v/>
      </c>
      <c r="G17" s="209"/>
      <c r="H17" s="210"/>
      <c r="I17" s="62">
        <f>IF(D17="",0,'5. Prioritize Applications'!M8)</f>
        <v>0</v>
      </c>
      <c r="J17" s="62">
        <f>IF(D17="",0,'5. Prioritize Applications'!N8)</f>
        <v>0</v>
      </c>
      <c r="K17" s="62">
        <f>IF(D17="",0,'5. Prioritize Applications'!O8)</f>
        <v>0</v>
      </c>
      <c r="L17" s="126" t="str">
        <f t="shared" si="0"/>
        <v/>
      </c>
      <c r="M17" s="121"/>
      <c r="N17" s="121"/>
      <c r="O17" s="121"/>
      <c r="P17" s="121"/>
      <c r="Q17" s="121"/>
      <c r="R17" s="121"/>
      <c r="S17" s="123"/>
    </row>
    <row r="18" spans="1:19" ht="15.75" customHeight="1">
      <c r="A18" s="125"/>
      <c r="B18" s="215"/>
      <c r="C18" s="11">
        <v>5</v>
      </c>
      <c r="D18" s="11" t="str">
        <f>IF('5. Prioritize Applications'!D9="","",'5. Prioritize Applications'!D9)</f>
        <v/>
      </c>
      <c r="E18" s="179" t="str">
        <f>IF($D18="","",'5. Prioritize Applications'!E9)</f>
        <v/>
      </c>
      <c r="F18" s="208" t="str">
        <f>IF($D18="","",'5. Prioritize Applications'!F9)</f>
        <v/>
      </c>
      <c r="G18" s="209"/>
      <c r="H18" s="210"/>
      <c r="I18" s="62">
        <f>IF(D18="",0,'5. Prioritize Applications'!M9)</f>
        <v>0</v>
      </c>
      <c r="J18" s="62">
        <f>IF(D18="",0,'5. Prioritize Applications'!N9)</f>
        <v>0</v>
      </c>
      <c r="K18" s="62">
        <f>IF(D18="",0,'5. Prioritize Applications'!O9)</f>
        <v>0</v>
      </c>
      <c r="L18" s="126" t="str">
        <f t="shared" si="0"/>
        <v/>
      </c>
      <c r="M18" s="121"/>
      <c r="N18" s="121"/>
      <c r="O18" s="121"/>
      <c r="P18" s="121"/>
      <c r="Q18" s="121"/>
      <c r="R18" s="121"/>
      <c r="S18" s="123"/>
    </row>
    <row r="19" spans="1:19" ht="7.5" customHeight="1">
      <c r="A19" s="125"/>
      <c r="B19" s="127"/>
      <c r="C19" s="121"/>
      <c r="D19" s="121"/>
      <c r="E19" s="128"/>
      <c r="F19" s="128"/>
      <c r="G19" s="128"/>
      <c r="H19" s="128"/>
      <c r="J19" s="101"/>
      <c r="K19" s="101"/>
      <c r="L19" s="126" t="str">
        <f t="shared" si="0"/>
        <v/>
      </c>
      <c r="M19" s="121"/>
      <c r="N19" s="121"/>
      <c r="O19" s="121"/>
      <c r="P19" s="121"/>
      <c r="Q19" s="121"/>
      <c r="R19" s="121"/>
      <c r="S19" s="123"/>
    </row>
    <row r="20" spans="1:19" ht="26.25">
      <c r="A20" s="125"/>
      <c r="B20" s="213" t="s">
        <v>71</v>
      </c>
      <c r="C20" s="11">
        <v>1</v>
      </c>
      <c r="D20" s="11">
        <f>IF('5. Prioritize Applications'!D16="","",'5. Prioritize Applications'!D16)</f>
        <v>5</v>
      </c>
      <c r="E20" s="179" t="str">
        <f>IF($D20="","",'5. Prioritize Applications'!E16)</f>
        <v>Plan and Manage the Enterprise</v>
      </c>
      <c r="F20" s="208" t="str">
        <f>IF($D20="","",'5. Prioritize Applications'!F16)</f>
        <v>ERP</v>
      </c>
      <c r="G20" s="209"/>
      <c r="H20" s="210"/>
      <c r="I20" s="62">
        <f>IF(D20="",0,'5. Prioritize Applications'!M16)</f>
        <v>2.5</v>
      </c>
      <c r="J20" s="62">
        <f>IF(D20="",0,'5. Prioritize Applications'!N16)</f>
        <v>1.8666666666666667</v>
      </c>
      <c r="K20" s="62">
        <f>IF(D20="",0,'5. Prioritize Applications'!O16)</f>
        <v>2.8333333333333335</v>
      </c>
      <c r="L20" s="126" t="str">
        <f t="shared" si="0"/>
        <v>ERP</v>
      </c>
      <c r="M20" s="121"/>
      <c r="N20" s="121"/>
      <c r="O20" s="121"/>
      <c r="P20" s="121"/>
      <c r="Q20" s="121"/>
      <c r="R20" s="121"/>
      <c r="S20" s="123"/>
    </row>
    <row r="21" spans="1:19" ht="15.75" customHeight="1">
      <c r="A21" s="125"/>
      <c r="B21" s="214"/>
      <c r="C21" s="11">
        <v>2</v>
      </c>
      <c r="D21" s="11" t="str">
        <f>IF('5. Prioritize Applications'!D17="","",'5. Prioritize Applications'!D17)</f>
        <v/>
      </c>
      <c r="E21" s="179" t="str">
        <f>IF($D21="","",'5. Prioritize Applications'!E17)</f>
        <v/>
      </c>
      <c r="F21" s="208" t="str">
        <f>IF($D21="","",'5. Prioritize Applications'!F17)</f>
        <v/>
      </c>
      <c r="G21" s="209"/>
      <c r="H21" s="210"/>
      <c r="I21" s="62">
        <f>IF(D21="",0,'5. Prioritize Applications'!M17)</f>
        <v>0</v>
      </c>
      <c r="J21" s="62">
        <f>IF(D21="",0,'5. Prioritize Applications'!N17)</f>
        <v>0</v>
      </c>
      <c r="K21" s="62">
        <f>IF(D21="",0,'5. Prioritize Applications'!O17)</f>
        <v>0</v>
      </c>
      <c r="L21" s="126" t="str">
        <f t="shared" si="0"/>
        <v/>
      </c>
      <c r="M21" s="121"/>
      <c r="N21" s="121"/>
      <c r="O21" s="121"/>
      <c r="P21" s="121"/>
      <c r="Q21" s="121"/>
      <c r="R21" s="121"/>
      <c r="S21" s="123"/>
    </row>
    <row r="22" spans="1:19" ht="15.75" customHeight="1">
      <c r="A22" s="125"/>
      <c r="B22" s="214"/>
      <c r="C22" s="11">
        <v>3</v>
      </c>
      <c r="D22" s="11" t="str">
        <f>IF('5. Prioritize Applications'!D18="","",'5. Prioritize Applications'!D18)</f>
        <v/>
      </c>
      <c r="E22" s="179" t="str">
        <f>IF($D22="","",'5. Prioritize Applications'!E18)</f>
        <v/>
      </c>
      <c r="F22" s="208" t="str">
        <f>IF($D22="","",'5. Prioritize Applications'!F18)</f>
        <v/>
      </c>
      <c r="G22" s="209"/>
      <c r="H22" s="210"/>
      <c r="I22" s="62">
        <f>IF(D22="",0,'5. Prioritize Applications'!M18)</f>
        <v>0</v>
      </c>
      <c r="J22" s="62">
        <f>IF(D22="",0,'5. Prioritize Applications'!N18)</f>
        <v>0</v>
      </c>
      <c r="K22" s="62">
        <f>IF(D22="",0,'5. Prioritize Applications'!O18)</f>
        <v>0</v>
      </c>
      <c r="L22" s="126" t="str">
        <f t="shared" si="0"/>
        <v/>
      </c>
      <c r="M22" s="121"/>
      <c r="N22" s="121"/>
      <c r="O22" s="121"/>
      <c r="P22" s="121"/>
      <c r="Q22" s="121"/>
      <c r="R22" s="121"/>
      <c r="S22" s="123"/>
    </row>
    <row r="23" spans="1:19" ht="15.75" customHeight="1">
      <c r="A23" s="125"/>
      <c r="B23" s="214"/>
      <c r="C23" s="11">
        <v>4</v>
      </c>
      <c r="D23" s="11" t="str">
        <f>IF('5. Prioritize Applications'!D19="","",'5. Prioritize Applications'!D19)</f>
        <v/>
      </c>
      <c r="E23" s="179" t="str">
        <f>IF($D23="","",'5. Prioritize Applications'!E19)</f>
        <v/>
      </c>
      <c r="F23" s="208" t="str">
        <f>IF($D23="","",'5. Prioritize Applications'!F19)</f>
        <v/>
      </c>
      <c r="G23" s="209"/>
      <c r="H23" s="210"/>
      <c r="I23" s="62">
        <f>IF(D23="",0,'5. Prioritize Applications'!M19)</f>
        <v>0</v>
      </c>
      <c r="J23" s="62">
        <f>IF(D23="",0,'5. Prioritize Applications'!N19)</f>
        <v>0</v>
      </c>
      <c r="K23" s="62">
        <f>IF(D23="",0,'5. Prioritize Applications'!O19)</f>
        <v>0</v>
      </c>
      <c r="L23" s="126" t="str">
        <f t="shared" si="0"/>
        <v/>
      </c>
      <c r="M23" s="121"/>
      <c r="N23" s="121"/>
      <c r="O23" s="121"/>
      <c r="P23" s="121"/>
      <c r="Q23" s="121"/>
      <c r="R23" s="121"/>
      <c r="S23" s="123"/>
    </row>
    <row r="24" spans="1:19" ht="15.75" customHeight="1">
      <c r="A24" s="125"/>
      <c r="B24" s="215"/>
      <c r="C24" s="11">
        <v>5</v>
      </c>
      <c r="D24" s="11" t="str">
        <f>IF('5. Prioritize Applications'!D20="","",'5. Prioritize Applications'!D20)</f>
        <v/>
      </c>
      <c r="E24" s="179" t="str">
        <f>IF($D24="","",'5. Prioritize Applications'!E20)</f>
        <v/>
      </c>
      <c r="F24" s="208" t="str">
        <f>IF($D24="","",'5. Prioritize Applications'!F20)</f>
        <v/>
      </c>
      <c r="G24" s="209"/>
      <c r="H24" s="210"/>
      <c r="I24" s="62">
        <f>IF(D24="",0,'5. Prioritize Applications'!M20)</f>
        <v>0</v>
      </c>
      <c r="J24" s="62">
        <f>IF(D24="",0,'5. Prioritize Applications'!N20)</f>
        <v>0</v>
      </c>
      <c r="K24" s="62">
        <f>IF(D24="",0,'5. Prioritize Applications'!O20)</f>
        <v>0</v>
      </c>
      <c r="L24" s="126" t="str">
        <f t="shared" si="0"/>
        <v/>
      </c>
      <c r="M24" s="121"/>
      <c r="N24" s="121"/>
      <c r="O24" s="121"/>
      <c r="P24" s="121"/>
      <c r="Q24" s="121"/>
      <c r="R24" s="121"/>
      <c r="S24" s="123"/>
    </row>
    <row r="25" spans="1:19" ht="7.5" customHeight="1">
      <c r="A25" s="125"/>
      <c r="B25" s="127"/>
      <c r="C25" s="121"/>
      <c r="D25" s="121"/>
      <c r="E25" s="128"/>
      <c r="F25" s="128"/>
      <c r="G25" s="128"/>
      <c r="H25" s="128"/>
      <c r="J25" s="101"/>
      <c r="K25" s="101"/>
      <c r="L25" s="126" t="str">
        <f t="shared" si="0"/>
        <v/>
      </c>
      <c r="M25" s="121"/>
      <c r="N25" s="121"/>
      <c r="O25" s="121"/>
      <c r="P25" s="121"/>
      <c r="Q25" s="121"/>
      <c r="R25" s="121"/>
      <c r="S25" s="123"/>
    </row>
    <row r="26" spans="1:19" ht="15.75" customHeight="1">
      <c r="A26" s="125"/>
      <c r="B26" s="213" t="s">
        <v>39</v>
      </c>
      <c r="C26" s="11">
        <v>1</v>
      </c>
      <c r="D26" s="11">
        <f>IF('5. Prioritize Applications'!D27="","",'5. Prioritize Applications'!D27)</f>
        <v>2</v>
      </c>
      <c r="E26" s="179" t="str">
        <f>IF($D26="","",'5. Prioritize Applications'!E27)</f>
        <v>Manage Customer Service</v>
      </c>
      <c r="F26" s="208" t="str">
        <f>IF($D26="","",'5. Prioritize Applications'!F27)</f>
        <v>LOB Application</v>
      </c>
      <c r="G26" s="209"/>
      <c r="H26" s="210"/>
      <c r="I26" s="62">
        <f>IF($D26="",0,'5. Prioritize Applications'!M27)</f>
        <v>3.5</v>
      </c>
      <c r="J26" s="62">
        <f>IF($D26="",0,'5. Prioritize Applications'!N27)</f>
        <v>3.6666666666666665</v>
      </c>
      <c r="K26" s="62">
        <f>IF($D26="",0,'5. Prioritize Applications'!O27)</f>
        <v>3.6666666666666665</v>
      </c>
      <c r="L26" s="126" t="str">
        <f t="shared" si="0"/>
        <v>LOB Applicatio</v>
      </c>
      <c r="M26" s="121"/>
      <c r="N26" s="121"/>
      <c r="O26" s="121"/>
      <c r="P26" s="121"/>
      <c r="Q26" s="121"/>
      <c r="R26" s="121"/>
      <c r="S26" s="123"/>
    </row>
    <row r="27" spans="1:19" ht="15.75" customHeight="1">
      <c r="A27" s="125"/>
      <c r="B27" s="214"/>
      <c r="C27" s="11">
        <v>2</v>
      </c>
      <c r="D27" s="11" t="str">
        <f>IF('5. Prioritize Applications'!D28="","",'5. Prioritize Applications'!D28)</f>
        <v/>
      </c>
      <c r="E27" s="179" t="str">
        <f>IF($D27="","",'5. Prioritize Applications'!E28)</f>
        <v/>
      </c>
      <c r="F27" s="208" t="str">
        <f>IF($D27="","",'5. Prioritize Applications'!F28)</f>
        <v/>
      </c>
      <c r="G27" s="209"/>
      <c r="H27" s="210"/>
      <c r="I27" s="62">
        <f>IF($D27="",0,'5. Prioritize Applications'!M28)</f>
        <v>0</v>
      </c>
      <c r="J27" s="62">
        <f>IF($D27="",0,'5. Prioritize Applications'!N28)</f>
        <v>0</v>
      </c>
      <c r="K27" s="62">
        <f>IF($D27="",0,'5. Prioritize Applications'!O28)</f>
        <v>0</v>
      </c>
      <c r="L27" s="126" t="str">
        <f t="shared" si="0"/>
        <v/>
      </c>
      <c r="M27" s="121"/>
      <c r="N27" s="121"/>
      <c r="O27" s="121"/>
      <c r="P27" s="121"/>
      <c r="Q27" s="121"/>
      <c r="R27" s="121"/>
      <c r="S27" s="123"/>
    </row>
    <row r="28" spans="1:19" ht="15.75" customHeight="1">
      <c r="A28" s="125"/>
      <c r="B28" s="214"/>
      <c r="C28" s="11">
        <v>3</v>
      </c>
      <c r="D28" s="11" t="str">
        <f>IF('5. Prioritize Applications'!D29="","",'5. Prioritize Applications'!D29)</f>
        <v/>
      </c>
      <c r="E28" s="179" t="str">
        <f>IF($D28="","",'5. Prioritize Applications'!E29)</f>
        <v/>
      </c>
      <c r="F28" s="208" t="str">
        <f>IF($D28="","",'5. Prioritize Applications'!F29)</f>
        <v/>
      </c>
      <c r="G28" s="209"/>
      <c r="H28" s="210"/>
      <c r="I28" s="62">
        <f>IF($D28="",0,'5. Prioritize Applications'!M29)</f>
        <v>0</v>
      </c>
      <c r="J28" s="62">
        <f>IF($D28="",0,'5. Prioritize Applications'!N29)</f>
        <v>0</v>
      </c>
      <c r="K28" s="62">
        <f>IF($D28="",0,'5. Prioritize Applications'!O29)</f>
        <v>0</v>
      </c>
      <c r="L28" s="126" t="str">
        <f t="shared" si="0"/>
        <v/>
      </c>
      <c r="M28" s="121"/>
      <c r="N28" s="121"/>
      <c r="O28" s="121"/>
      <c r="P28" s="121"/>
      <c r="Q28" s="121"/>
      <c r="R28" s="121"/>
      <c r="S28" s="123"/>
    </row>
    <row r="29" spans="1:19" ht="15.75" customHeight="1">
      <c r="A29" s="125"/>
      <c r="B29" s="214"/>
      <c r="C29" s="11">
        <v>4</v>
      </c>
      <c r="D29" s="11" t="str">
        <f>IF('5. Prioritize Applications'!D30="","",'5. Prioritize Applications'!D30)</f>
        <v/>
      </c>
      <c r="E29" s="179" t="str">
        <f>IF($D29="","",'5. Prioritize Applications'!E30)</f>
        <v/>
      </c>
      <c r="F29" s="208" t="str">
        <f>IF($D29="","",'5. Prioritize Applications'!F30)</f>
        <v/>
      </c>
      <c r="G29" s="209"/>
      <c r="H29" s="210"/>
      <c r="I29" s="62">
        <f>IF($D29="",0,'5. Prioritize Applications'!M30)</f>
        <v>0</v>
      </c>
      <c r="J29" s="62">
        <f>IF($D29="",0,'5. Prioritize Applications'!N30)</f>
        <v>0</v>
      </c>
      <c r="K29" s="62">
        <f>IF($D29="",0,'5. Prioritize Applications'!O30)</f>
        <v>0</v>
      </c>
      <c r="L29" s="126" t="str">
        <f t="shared" si="0"/>
        <v/>
      </c>
      <c r="M29" s="121"/>
      <c r="N29" s="121"/>
      <c r="O29" s="121"/>
      <c r="P29" s="121"/>
      <c r="Q29" s="121"/>
      <c r="R29" s="121"/>
      <c r="S29" s="123"/>
    </row>
    <row r="30" spans="1:19" ht="15.75" customHeight="1">
      <c r="A30" s="125"/>
      <c r="B30" s="215"/>
      <c r="C30" s="11">
        <v>5</v>
      </c>
      <c r="D30" s="11" t="str">
        <f>IF('5. Prioritize Applications'!D31="","",'5. Prioritize Applications'!D31)</f>
        <v/>
      </c>
      <c r="E30" s="179" t="str">
        <f>IF($D30="","",'5. Prioritize Applications'!E31)</f>
        <v/>
      </c>
      <c r="F30" s="208" t="str">
        <f>IF($D30="","",'5. Prioritize Applications'!F31)</f>
        <v/>
      </c>
      <c r="G30" s="209"/>
      <c r="H30" s="210"/>
      <c r="I30" s="62">
        <f>IF($D30="",0,'5. Prioritize Applications'!M31)</f>
        <v>0</v>
      </c>
      <c r="J30" s="62">
        <f>IF($D30="",0,'5. Prioritize Applications'!N31)</f>
        <v>0</v>
      </c>
      <c r="K30" s="62">
        <f>IF($D30="",0,'5. Prioritize Applications'!O31)</f>
        <v>0</v>
      </c>
      <c r="L30" s="126" t="str">
        <f t="shared" si="0"/>
        <v/>
      </c>
      <c r="M30" s="121"/>
      <c r="N30" s="121"/>
      <c r="O30" s="121"/>
      <c r="P30" s="121"/>
      <c r="Q30" s="121"/>
      <c r="R30" s="121"/>
      <c r="S30" s="123"/>
    </row>
    <row r="31" spans="1:19" ht="7.5" customHeight="1">
      <c r="A31" s="125"/>
      <c r="B31" s="129"/>
      <c r="C31" s="121"/>
      <c r="D31" s="121"/>
      <c r="E31" s="128"/>
      <c r="F31" s="128"/>
      <c r="G31" s="128"/>
      <c r="H31" s="128"/>
      <c r="J31" s="101"/>
      <c r="K31" s="101"/>
      <c r="L31" s="126" t="str">
        <f t="shared" si="0"/>
        <v/>
      </c>
      <c r="M31" s="121"/>
      <c r="N31" s="121"/>
      <c r="O31" s="121"/>
      <c r="P31" s="121"/>
      <c r="Q31" s="121"/>
      <c r="R31" s="121"/>
      <c r="S31" s="123"/>
    </row>
    <row r="32" spans="1:19" ht="15.75" customHeight="1">
      <c r="A32" s="125"/>
      <c r="B32" s="213" t="s">
        <v>40</v>
      </c>
      <c r="C32" s="11">
        <v>1</v>
      </c>
      <c r="D32" s="11">
        <f>IF('5. Prioritize Applications'!D38="","",'5. Prioritize Applications'!D38)</f>
        <v>6</v>
      </c>
      <c r="E32" s="179" t="str">
        <f>IF($D32="","",'5. Prioritize Applications'!E38)</f>
        <v>Unified Communications</v>
      </c>
      <c r="F32" s="208" t="str">
        <f>IF($D32="","",'5. Prioritize Applications'!F38)</f>
        <v>Conference Mgmt Server</v>
      </c>
      <c r="G32" s="209"/>
      <c r="H32" s="210"/>
      <c r="I32" s="62">
        <f>IF($D32="",0,'5. Prioritize Applications'!M38)</f>
        <v>4.75</v>
      </c>
      <c r="J32" s="62">
        <f>IF($D32="",0,'5. Prioritize Applications'!N38)</f>
        <v>4.333333333333333</v>
      </c>
      <c r="K32" s="62">
        <f>IF($D32="",0,'5. Prioritize Applications'!O38)</f>
        <v>3.0833333333333335</v>
      </c>
      <c r="L32" s="126" t="str">
        <f t="shared" si="0"/>
        <v>Conference Mgm</v>
      </c>
      <c r="M32" s="121"/>
      <c r="N32" s="121"/>
      <c r="O32" s="121"/>
      <c r="P32" s="121"/>
      <c r="Q32" s="121"/>
      <c r="R32" s="121"/>
      <c r="S32" s="123"/>
    </row>
    <row r="33" spans="1:19" ht="26.25">
      <c r="A33" s="125"/>
      <c r="B33" s="214"/>
      <c r="C33" s="11">
        <v>2</v>
      </c>
      <c r="D33" s="11">
        <f>IF('5. Prioritize Applications'!D39="","",'5. Prioritize Applications'!D39)</f>
        <v>1</v>
      </c>
      <c r="E33" s="179" t="str">
        <f>IF($D33="","",'5. Prioritize Applications'!E39)</f>
        <v>Market and Sell Products and Services</v>
      </c>
      <c r="F33" s="208" t="str">
        <f>IF($D33="","",'5. Prioritize Applications'!F39)</f>
        <v>Customer Relationship Management</v>
      </c>
      <c r="G33" s="209"/>
      <c r="H33" s="210"/>
      <c r="I33" s="62">
        <f>IF($D33="",0,'5. Prioritize Applications'!M39)</f>
        <v>4</v>
      </c>
      <c r="J33" s="62">
        <f>IF($D33="",0,'5. Prioritize Applications'!N39)</f>
        <v>3.9333333333333331</v>
      </c>
      <c r="K33" s="62">
        <f>IF($D33="",0,'5. Prioritize Applications'!O39)</f>
        <v>3.3333333333333335</v>
      </c>
      <c r="L33" s="126" t="str">
        <f t="shared" si="0"/>
        <v>Customer Relat</v>
      </c>
      <c r="M33" s="121"/>
      <c r="N33" s="121"/>
      <c r="O33" s="121"/>
      <c r="P33" s="121"/>
      <c r="Q33" s="121"/>
      <c r="R33" s="121"/>
      <c r="S33" s="123"/>
    </row>
    <row r="34" spans="1:19" ht="15.75" customHeight="1">
      <c r="A34" s="125"/>
      <c r="B34" s="214"/>
      <c r="C34" s="11">
        <v>3</v>
      </c>
      <c r="D34" s="11">
        <f>IF('5. Prioritize Applications'!D40="","",'5. Prioritize Applications'!D40)</f>
        <v>4</v>
      </c>
      <c r="E34" s="179" t="str">
        <f>IF($D34="","",'5. Prioritize Applications'!E40)</f>
        <v>Unified Communications</v>
      </c>
      <c r="F34" s="208" t="str">
        <f>IF($D34="","",'5. Prioritize Applications'!F40)</f>
        <v>Email Server</v>
      </c>
      <c r="G34" s="209"/>
      <c r="H34" s="210"/>
      <c r="I34" s="62">
        <f>IF($D34="",0,'5. Prioritize Applications'!M40)</f>
        <v>3</v>
      </c>
      <c r="J34" s="62">
        <f>IF($D34="",0,'5. Prioritize Applications'!N40)</f>
        <v>3.0666666666666669</v>
      </c>
      <c r="K34" s="62">
        <f>IF($D34="",0,'5. Prioritize Applications'!O40)</f>
        <v>3.5</v>
      </c>
      <c r="L34" s="126" t="str">
        <f t="shared" si="0"/>
        <v>Email Server</v>
      </c>
      <c r="M34" s="121"/>
      <c r="N34" s="121"/>
      <c r="O34" s="121"/>
      <c r="P34" s="121"/>
      <c r="Q34" s="121"/>
      <c r="R34" s="121"/>
      <c r="S34" s="123"/>
    </row>
    <row r="35" spans="1:19" ht="15.75" customHeight="1">
      <c r="A35" s="125"/>
      <c r="B35" s="214"/>
      <c r="C35" s="11">
        <v>4</v>
      </c>
      <c r="D35" s="11">
        <f>IF('5. Prioritize Applications'!D41="","",'5. Prioritize Applications'!D41)</f>
        <v>3</v>
      </c>
      <c r="E35" s="179" t="str">
        <f>IF($D35="","",'5. Prioritize Applications'!E41)</f>
        <v>Collaboration</v>
      </c>
      <c r="F35" s="208" t="str">
        <f>IF($D35="","",'5. Prioritize Applications'!F41)</f>
        <v>Intranet Portal Site</v>
      </c>
      <c r="G35" s="209"/>
      <c r="H35" s="210"/>
      <c r="I35" s="62">
        <f>IF($D35="",0,'5. Prioritize Applications'!M41)</f>
        <v>3.25</v>
      </c>
      <c r="J35" s="62">
        <f>IF($D35="",0,'5. Prioritize Applications'!N41)</f>
        <v>2.9333333333333331</v>
      </c>
      <c r="K35" s="62">
        <f>IF($D35="",0,'5. Prioritize Applications'!O41)</f>
        <v>2.9166666666666665</v>
      </c>
      <c r="L35" s="126" t="str">
        <f t="shared" si="0"/>
        <v>Intranet Porta</v>
      </c>
      <c r="M35" s="121"/>
      <c r="N35" s="121"/>
      <c r="O35" s="121"/>
      <c r="P35" s="121"/>
      <c r="Q35" s="121"/>
      <c r="R35" s="121"/>
      <c r="S35" s="123"/>
    </row>
    <row r="36" spans="1:19" ht="15.75" customHeight="1">
      <c r="A36" s="125"/>
      <c r="B36" s="215"/>
      <c r="C36" s="11">
        <v>5</v>
      </c>
      <c r="D36" s="11" t="str">
        <f>IF('5. Prioritize Applications'!D42="","",'5. Prioritize Applications'!D42)</f>
        <v/>
      </c>
      <c r="E36" s="179" t="str">
        <f>IF($D36="","",'5. Prioritize Applications'!E42)</f>
        <v/>
      </c>
      <c r="F36" s="208" t="str">
        <f>IF($D36="","",'5. Prioritize Applications'!F42)</f>
        <v/>
      </c>
      <c r="G36" s="209"/>
      <c r="H36" s="210"/>
      <c r="I36" s="62">
        <f>IF($D36="",0,'5. Prioritize Applications'!M42)</f>
        <v>0</v>
      </c>
      <c r="J36" s="62">
        <f>IF($D36="",0,'5. Prioritize Applications'!N42)</f>
        <v>0</v>
      </c>
      <c r="K36" s="62">
        <f>IF($D36="",0,'5. Prioritize Applications'!O42)</f>
        <v>0</v>
      </c>
      <c r="L36" s="126" t="str">
        <f t="shared" si="0"/>
        <v/>
      </c>
      <c r="M36" s="121"/>
      <c r="N36" s="121"/>
      <c r="O36" s="121"/>
      <c r="P36" s="121"/>
      <c r="Q36" s="121"/>
      <c r="R36" s="121"/>
      <c r="S36" s="123"/>
    </row>
    <row r="37" spans="1:19" ht="11.25" customHeight="1" thickBot="1">
      <c r="A37" s="130"/>
      <c r="B37" s="131"/>
      <c r="C37" s="131"/>
      <c r="D37" s="131"/>
      <c r="E37" s="131"/>
      <c r="F37" s="131"/>
      <c r="G37" s="131"/>
      <c r="H37" s="131"/>
      <c r="I37" s="131"/>
      <c r="J37" s="131"/>
      <c r="K37" s="131"/>
      <c r="L37" s="131"/>
      <c r="M37" s="131"/>
      <c r="N37" s="131"/>
      <c r="O37" s="131"/>
      <c r="P37" s="131"/>
      <c r="Q37" s="131"/>
      <c r="R37" s="131"/>
      <c r="S37" s="132"/>
    </row>
  </sheetData>
  <mergeCells count="41">
    <mergeCell ref="F34:H34"/>
    <mergeCell ref="F35:H35"/>
    <mergeCell ref="F36:H36"/>
    <mergeCell ref="B14:B18"/>
    <mergeCell ref="B20:B24"/>
    <mergeCell ref="B26:B30"/>
    <mergeCell ref="B32:B36"/>
    <mergeCell ref="F29:H29"/>
    <mergeCell ref="F30:H30"/>
    <mergeCell ref="F32:H32"/>
    <mergeCell ref="F33:H33"/>
    <mergeCell ref="F24:H24"/>
    <mergeCell ref="F26:H26"/>
    <mergeCell ref="F27:H27"/>
    <mergeCell ref="F28:H28"/>
    <mergeCell ref="F20:H20"/>
    <mergeCell ref="F21:H21"/>
    <mergeCell ref="F22:H22"/>
    <mergeCell ref="F23:H23"/>
    <mergeCell ref="F13:H13"/>
    <mergeCell ref="F18:H18"/>
    <mergeCell ref="F17:H17"/>
    <mergeCell ref="F16:H16"/>
    <mergeCell ref="F15:H15"/>
    <mergeCell ref="F14:H14"/>
    <mergeCell ref="D12:H12"/>
    <mergeCell ref="I12:K12"/>
    <mergeCell ref="B12:C12"/>
    <mergeCell ref="A10:S10"/>
    <mergeCell ref="A1:S1"/>
    <mergeCell ref="A2:S2"/>
    <mergeCell ref="C8:D8"/>
    <mergeCell ref="C7:D7"/>
    <mergeCell ref="C6:D6"/>
    <mergeCell ref="C5:D5"/>
    <mergeCell ref="C4:D4"/>
    <mergeCell ref="F8:R8"/>
    <mergeCell ref="F7:R7"/>
    <mergeCell ref="F6:R6"/>
    <mergeCell ref="F5:R5"/>
    <mergeCell ref="F4:R4"/>
  </mergeCells>
  <conditionalFormatting sqref="C5:C8">
    <cfRule type="cellIs" dxfId="8" priority="18" operator="equal">
      <formula>1</formula>
    </cfRule>
    <cfRule type="cellIs" dxfId="7" priority="19" operator="equal">
      <formula>2</formula>
    </cfRule>
    <cfRule type="cellIs" dxfId="6" priority="20" operator="equal">
      <formula>3</formula>
    </cfRule>
    <cfRule type="cellIs" dxfId="5" priority="21" operator="equal">
      <formula>5</formula>
    </cfRule>
    <cfRule type="cellIs" dxfId="4" priority="22" operator="equal">
      <formula>4</formula>
    </cfRule>
  </conditionalFormatting>
  <conditionalFormatting sqref="I14:K18">
    <cfRule type="colorScale" priority="7">
      <colorScale>
        <cfvo type="num" val="1"/>
        <cfvo type="num" val="3"/>
        <cfvo type="num" val="5"/>
        <color rgb="FFF8696B"/>
        <color rgb="FFFFEB84"/>
        <color rgb="FF63BE7B"/>
      </colorScale>
    </cfRule>
  </conditionalFormatting>
  <conditionalFormatting sqref="I33:K36 I27:K30">
    <cfRule type="colorScale" priority="6">
      <colorScale>
        <cfvo type="num" val="1"/>
        <cfvo type="num" val="3"/>
        <cfvo type="num" val="5"/>
        <color rgb="FFF8696B"/>
        <color rgb="FFFFEB84"/>
        <color rgb="FF63BE7B"/>
      </colorScale>
    </cfRule>
  </conditionalFormatting>
  <conditionalFormatting sqref="I20:K24">
    <cfRule type="colorScale" priority="5">
      <colorScale>
        <cfvo type="num" val="1"/>
        <cfvo type="num" val="3"/>
        <cfvo type="num" val="5"/>
        <color rgb="FFF8696B"/>
        <color rgb="FFFFEB84"/>
        <color rgb="FF63BE7B"/>
      </colorScale>
    </cfRule>
  </conditionalFormatting>
  <conditionalFormatting sqref="I21:K24">
    <cfRule type="colorScale" priority="4">
      <colorScale>
        <cfvo type="num" val="1"/>
        <cfvo type="num" val="3"/>
        <cfvo type="num" val="5"/>
        <color rgb="FFF8696B"/>
        <color rgb="FFFFEB84"/>
        <color rgb="FF63BE7B"/>
      </colorScale>
    </cfRule>
  </conditionalFormatting>
  <conditionalFormatting sqref="I26:K30">
    <cfRule type="colorScale" priority="3">
      <colorScale>
        <cfvo type="num" val="1"/>
        <cfvo type="num" val="3"/>
        <cfvo type="num" val="5"/>
        <color rgb="FFF8696B"/>
        <color rgb="FFFFEB84"/>
        <color rgb="FF63BE7B"/>
      </colorScale>
    </cfRule>
  </conditionalFormatting>
  <conditionalFormatting sqref="I32:K36">
    <cfRule type="colorScale" priority="2">
      <colorScale>
        <cfvo type="num" val="1"/>
        <cfvo type="num" val="3"/>
        <cfvo type="num" val="5"/>
        <color rgb="FFF8696B"/>
        <color rgb="FFFFEB84"/>
        <color rgb="FF63BE7B"/>
      </colorScale>
    </cfRule>
  </conditionalFormatting>
  <conditionalFormatting sqref="I14:K18 I20:K24 I26:K30 I32:K36">
    <cfRule type="cellIs" dxfId="3" priority="1" operator="equal">
      <formula>0</formula>
    </cfRule>
  </conditionalFormatting>
  <pageMargins left="0.7" right="0.7" top="0.75" bottom="0.75" header="0.3" footer="0.3"/>
  <pageSetup scale="60" orientation="portrait" r:id="rId1"/>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0"/>
  <sheetViews>
    <sheetView workbookViewId="0">
      <selection activeCell="C34" sqref="C34"/>
    </sheetView>
  </sheetViews>
  <sheetFormatPr defaultColWidth="9.1328125" defaultRowHeight="14.25"/>
  <cols>
    <col min="1" max="1" width="10.86328125" style="20" customWidth="1"/>
    <col min="2" max="2" width="5.59765625" style="20" customWidth="1"/>
    <col min="3" max="3" width="43.265625" style="20" customWidth="1"/>
    <col min="4" max="4" width="10.86328125" style="20" customWidth="1"/>
    <col min="5" max="16384" width="9.1328125" style="20"/>
  </cols>
  <sheetData>
    <row r="1" spans="1:4" ht="18">
      <c r="A1" s="1" t="s">
        <v>124</v>
      </c>
      <c r="B1" s="1"/>
      <c r="C1" s="1"/>
      <c r="D1" s="1"/>
    </row>
    <row r="2" spans="1:4" ht="14.65" thickBot="1"/>
    <row r="3" spans="1:4">
      <c r="B3" s="222" t="s">
        <v>57</v>
      </c>
      <c r="C3" s="223"/>
    </row>
    <row r="4" spans="1:4">
      <c r="B4" s="51">
        <v>1</v>
      </c>
      <c r="C4" s="55" t="s">
        <v>99</v>
      </c>
    </row>
    <row r="5" spans="1:4">
      <c r="B5" s="51">
        <v>2</v>
      </c>
      <c r="C5" s="55" t="s">
        <v>100</v>
      </c>
    </row>
    <row r="6" spans="1:4">
      <c r="B6" s="51">
        <v>3</v>
      </c>
      <c r="C6" s="55" t="s">
        <v>101</v>
      </c>
    </row>
    <row r="7" spans="1:4">
      <c r="B7" s="51">
        <v>4</v>
      </c>
      <c r="C7" s="55" t="s">
        <v>102</v>
      </c>
    </row>
    <row r="8" spans="1:4">
      <c r="B8" s="51">
        <v>5</v>
      </c>
      <c r="C8" s="55" t="s">
        <v>103</v>
      </c>
    </row>
    <row r="9" spans="1:4">
      <c r="B9" s="51">
        <v>6</v>
      </c>
      <c r="C9" s="55" t="s">
        <v>104</v>
      </c>
    </row>
    <row r="10" spans="1:4">
      <c r="B10" s="51">
        <v>7</v>
      </c>
      <c r="C10" s="55" t="s">
        <v>105</v>
      </c>
    </row>
    <row r="11" spans="1:4">
      <c r="B11" s="51">
        <v>8</v>
      </c>
      <c r="C11" s="55" t="s">
        <v>106</v>
      </c>
    </row>
    <row r="12" spans="1:4">
      <c r="B12" s="51">
        <v>9</v>
      </c>
      <c r="C12" s="55" t="s">
        <v>107</v>
      </c>
    </row>
    <row r="13" spans="1:4">
      <c r="B13" s="51">
        <v>10</v>
      </c>
      <c r="C13" s="55"/>
    </row>
    <row r="14" spans="1:4">
      <c r="B14" s="51">
        <v>11</v>
      </c>
      <c r="C14" s="55"/>
    </row>
    <row r="15" spans="1:4">
      <c r="B15" s="51">
        <v>12</v>
      </c>
      <c r="C15" s="55"/>
    </row>
    <row r="16" spans="1:4">
      <c r="B16" s="51">
        <v>13</v>
      </c>
      <c r="C16" s="55"/>
    </row>
    <row r="17" spans="1:3">
      <c r="B17" s="51">
        <v>14</v>
      </c>
      <c r="C17" s="55"/>
    </row>
    <row r="18" spans="1:3" ht="14.65" thickBot="1">
      <c r="B18" s="53">
        <v>15</v>
      </c>
      <c r="C18" s="56"/>
    </row>
    <row r="19" spans="1:3">
      <c r="A19" s="33"/>
    </row>
    <row r="20" spans="1:3">
      <c r="A20" s="33"/>
    </row>
  </sheetData>
  <mergeCells count="1">
    <mergeCell ref="B3:C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S36"/>
  <sheetViews>
    <sheetView zoomScaleNormal="100" workbookViewId="0">
      <pane xSplit="5" ySplit="6" topLeftCell="F10" activePane="bottomRight" state="frozen"/>
      <selection pane="topRight" activeCell="E1" sqref="E1"/>
      <selection pane="bottomLeft" activeCell="A7" sqref="A7"/>
      <selection pane="bottomRight" activeCell="C6" sqref="C6"/>
    </sheetView>
  </sheetViews>
  <sheetFormatPr defaultColWidth="9.1328125" defaultRowHeight="14.25"/>
  <cols>
    <col min="1" max="1" width="7.1328125" style="33" customWidth="1"/>
    <col min="2" max="2" width="32.265625" style="33" customWidth="1"/>
    <col min="3" max="3" width="30" style="33" customWidth="1"/>
    <col min="4" max="5" width="9.1328125" style="33"/>
    <col min="6" max="12" width="3.265625" style="33" bestFit="1" customWidth="1"/>
    <col min="13" max="15" width="3.73046875" style="33" customWidth="1"/>
    <col min="16" max="19" width="3.265625" style="33" bestFit="1" customWidth="1"/>
    <col min="20" max="20" width="8.86328125" style="33" bestFit="1" customWidth="1"/>
    <col min="21" max="25" width="3.265625" style="33" bestFit="1" customWidth="1"/>
    <col min="26" max="28" width="3.73046875" style="33" customWidth="1"/>
    <col min="29" max="32" width="3.265625" style="33" bestFit="1" customWidth="1"/>
    <col min="33" max="41" width="4.59765625" style="33" customWidth="1"/>
    <col min="42" max="45" width="9.1328125" style="101"/>
    <col min="46" max="16384" width="9.1328125" style="33"/>
  </cols>
  <sheetData>
    <row r="1" spans="1:45" ht="18">
      <c r="A1" s="1" t="s">
        <v>67</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5" ht="14.65" thickBot="1">
      <c r="A2" s="34"/>
      <c r="B2" s="34"/>
      <c r="C2" s="34"/>
      <c r="D2" s="34"/>
      <c r="E2" s="34"/>
      <c r="F2" s="101" t="s">
        <v>63</v>
      </c>
      <c r="G2" s="101" t="s">
        <v>63</v>
      </c>
      <c r="H2" s="101" t="s">
        <v>63</v>
      </c>
      <c r="I2" s="101" t="s">
        <v>63</v>
      </c>
      <c r="J2" s="101" t="s">
        <v>63</v>
      </c>
      <c r="K2" s="101" t="s">
        <v>64</v>
      </c>
      <c r="L2" s="101" t="s">
        <v>63</v>
      </c>
      <c r="M2" s="101" t="s">
        <v>64</v>
      </c>
      <c r="N2" s="101" t="s">
        <v>63</v>
      </c>
      <c r="O2" s="101" t="s">
        <v>63</v>
      </c>
      <c r="P2" s="101" t="s">
        <v>64</v>
      </c>
      <c r="Q2" s="101" t="s">
        <v>64</v>
      </c>
      <c r="R2" s="101" t="s">
        <v>64</v>
      </c>
      <c r="S2" s="101" t="s">
        <v>63</v>
      </c>
      <c r="T2" s="101" t="s">
        <v>63</v>
      </c>
      <c r="U2" s="101" t="s">
        <v>64</v>
      </c>
      <c r="V2" s="101" t="s">
        <v>64</v>
      </c>
      <c r="W2" s="101" t="s">
        <v>64</v>
      </c>
      <c r="X2" s="101" t="s">
        <v>64</v>
      </c>
      <c r="Y2" s="101" t="s">
        <v>64</v>
      </c>
      <c r="Z2" s="101" t="s">
        <v>63</v>
      </c>
      <c r="AA2" s="101" t="s">
        <v>64</v>
      </c>
      <c r="AB2" s="101" t="s">
        <v>63</v>
      </c>
      <c r="AC2" s="101" t="s">
        <v>64</v>
      </c>
      <c r="AD2" s="101" t="s">
        <v>64</v>
      </c>
      <c r="AE2" s="101" t="s">
        <v>64</v>
      </c>
      <c r="AF2" s="101" t="s">
        <v>64</v>
      </c>
      <c r="AG2" s="34"/>
      <c r="AH2" s="34"/>
      <c r="AI2" s="34"/>
      <c r="AJ2" s="34"/>
      <c r="AK2" s="34"/>
      <c r="AL2" s="34"/>
      <c r="AM2" s="34"/>
      <c r="AN2" s="34"/>
      <c r="AO2" s="34"/>
    </row>
    <row r="3" spans="1:45" ht="16.149999999999999" thickBot="1">
      <c r="A3" s="224" t="s">
        <v>41</v>
      </c>
      <c r="B3" s="238"/>
      <c r="C3" s="225"/>
      <c r="D3" s="225"/>
      <c r="E3" s="225"/>
      <c r="F3" s="239"/>
      <c r="G3" s="239"/>
      <c r="H3" s="239"/>
      <c r="I3" s="239"/>
      <c r="J3" s="239"/>
      <c r="K3" s="239"/>
      <c r="L3" s="239"/>
      <c r="M3" s="239"/>
      <c r="N3" s="239"/>
      <c r="O3" s="239"/>
      <c r="P3" s="239"/>
      <c r="Q3" s="239"/>
      <c r="R3" s="239"/>
      <c r="S3" s="239"/>
      <c r="T3" s="239"/>
      <c r="U3" s="239"/>
      <c r="V3" s="239"/>
      <c r="W3" s="239"/>
      <c r="X3" s="239"/>
      <c r="Y3" s="239"/>
      <c r="Z3" s="239"/>
      <c r="AA3" s="239"/>
      <c r="AB3" s="239"/>
      <c r="AC3" s="225"/>
      <c r="AD3" s="225"/>
      <c r="AE3" s="225"/>
      <c r="AF3" s="225"/>
      <c r="AG3" s="224" t="s">
        <v>9</v>
      </c>
      <c r="AH3" s="225"/>
      <c r="AI3" s="225"/>
      <c r="AJ3" s="225"/>
      <c r="AK3" s="225"/>
      <c r="AL3" s="225"/>
      <c r="AM3" s="225"/>
      <c r="AN3" s="225"/>
      <c r="AO3" s="226"/>
    </row>
    <row r="4" spans="1:45" s="35" customFormat="1">
      <c r="A4" s="244" t="s">
        <v>1</v>
      </c>
      <c r="B4" s="245"/>
      <c r="C4" s="246"/>
      <c r="D4" s="246"/>
      <c r="E4" s="247"/>
      <c r="F4" s="230" t="s">
        <v>13</v>
      </c>
      <c r="G4" s="231"/>
      <c r="H4" s="231"/>
      <c r="I4" s="231"/>
      <c r="J4" s="232"/>
      <c r="K4" s="230" t="s">
        <v>8</v>
      </c>
      <c r="L4" s="231"/>
      <c r="M4" s="231"/>
      <c r="N4" s="231"/>
      <c r="O4" s="231"/>
      <c r="P4" s="231"/>
      <c r="Q4" s="231"/>
      <c r="R4" s="231"/>
      <c r="S4" s="232"/>
      <c r="T4" s="242" t="s">
        <v>24</v>
      </c>
      <c r="U4" s="240" t="s">
        <v>26</v>
      </c>
      <c r="V4" s="231"/>
      <c r="W4" s="231"/>
      <c r="X4" s="231"/>
      <c r="Y4" s="232"/>
      <c r="Z4" s="230" t="s">
        <v>29</v>
      </c>
      <c r="AA4" s="231"/>
      <c r="AB4" s="232"/>
      <c r="AC4" s="236" t="s">
        <v>51</v>
      </c>
      <c r="AD4" s="236"/>
      <c r="AE4" s="236"/>
      <c r="AF4" s="236"/>
      <c r="AG4" s="229" t="s">
        <v>73</v>
      </c>
      <c r="AH4" s="227"/>
      <c r="AI4" s="227"/>
      <c r="AJ4" s="227"/>
      <c r="AK4" s="227"/>
      <c r="AL4" s="227"/>
      <c r="AM4" s="227" t="s">
        <v>12</v>
      </c>
      <c r="AN4" s="227"/>
      <c r="AO4" s="228"/>
      <c r="AP4" s="134"/>
      <c r="AQ4" s="134"/>
      <c r="AR4" s="134"/>
      <c r="AS4" s="134"/>
    </row>
    <row r="5" spans="1:45" s="35" customFormat="1">
      <c r="A5" s="244"/>
      <c r="B5" s="245"/>
      <c r="C5" s="246"/>
      <c r="D5" s="246"/>
      <c r="E5" s="247"/>
      <c r="F5" s="233"/>
      <c r="G5" s="234"/>
      <c r="H5" s="234"/>
      <c r="I5" s="234"/>
      <c r="J5" s="235"/>
      <c r="K5" s="233" t="s">
        <v>19</v>
      </c>
      <c r="L5" s="234"/>
      <c r="M5" s="234" t="s">
        <v>0</v>
      </c>
      <c r="N5" s="234"/>
      <c r="O5" s="234"/>
      <c r="P5" s="234" t="s">
        <v>20</v>
      </c>
      <c r="Q5" s="234"/>
      <c r="R5" s="234"/>
      <c r="S5" s="235"/>
      <c r="T5" s="243"/>
      <c r="U5" s="241"/>
      <c r="V5" s="234"/>
      <c r="W5" s="234"/>
      <c r="X5" s="234"/>
      <c r="Y5" s="235"/>
      <c r="Z5" s="233"/>
      <c r="AA5" s="234"/>
      <c r="AB5" s="235"/>
      <c r="AC5" s="237"/>
      <c r="AD5" s="237"/>
      <c r="AE5" s="237"/>
      <c r="AF5" s="237"/>
      <c r="AG5" s="229"/>
      <c r="AH5" s="227"/>
      <c r="AI5" s="227"/>
      <c r="AJ5" s="227"/>
      <c r="AK5" s="227"/>
      <c r="AL5" s="227"/>
      <c r="AM5" s="227"/>
      <c r="AN5" s="227"/>
      <c r="AO5" s="228"/>
      <c r="AP5" s="134"/>
      <c r="AQ5" s="134"/>
      <c r="AR5" s="134"/>
      <c r="AS5" s="134"/>
    </row>
    <row r="6" spans="1:45" ht="136.15" thickBot="1">
      <c r="A6" s="2" t="s">
        <v>2</v>
      </c>
      <c r="B6" s="182" t="s">
        <v>98</v>
      </c>
      <c r="C6" s="3" t="s">
        <v>3</v>
      </c>
      <c r="D6" s="3" t="s">
        <v>4</v>
      </c>
      <c r="E6" s="151" t="s">
        <v>5</v>
      </c>
      <c r="F6" s="156" t="s">
        <v>14</v>
      </c>
      <c r="G6" s="157" t="s">
        <v>15</v>
      </c>
      <c r="H6" s="157" t="s">
        <v>16</v>
      </c>
      <c r="I6" s="157" t="s">
        <v>17</v>
      </c>
      <c r="J6" s="158" t="s">
        <v>18</v>
      </c>
      <c r="K6" s="156" t="s">
        <v>7</v>
      </c>
      <c r="L6" s="157" t="s">
        <v>52</v>
      </c>
      <c r="M6" s="157" t="s">
        <v>7</v>
      </c>
      <c r="N6" s="157" t="s">
        <v>6</v>
      </c>
      <c r="O6" s="157" t="s">
        <v>21</v>
      </c>
      <c r="P6" s="157" t="s">
        <v>22</v>
      </c>
      <c r="Q6" s="157" t="s">
        <v>95</v>
      </c>
      <c r="R6" s="157" t="s">
        <v>7</v>
      </c>
      <c r="S6" s="158" t="s">
        <v>23</v>
      </c>
      <c r="T6" s="173" t="s">
        <v>25</v>
      </c>
      <c r="U6" s="159" t="s">
        <v>11</v>
      </c>
      <c r="V6" s="157" t="s">
        <v>56</v>
      </c>
      <c r="W6" s="157" t="s">
        <v>10</v>
      </c>
      <c r="X6" s="157" t="s">
        <v>27</v>
      </c>
      <c r="Y6" s="158" t="s">
        <v>28</v>
      </c>
      <c r="Z6" s="156" t="s">
        <v>30</v>
      </c>
      <c r="AA6" s="157" t="s">
        <v>31</v>
      </c>
      <c r="AB6" s="158" t="s">
        <v>32</v>
      </c>
      <c r="AC6" s="159" t="s">
        <v>33</v>
      </c>
      <c r="AD6" s="157" t="s">
        <v>34</v>
      </c>
      <c r="AE6" s="157" t="s">
        <v>35</v>
      </c>
      <c r="AF6" s="157" t="s">
        <v>36</v>
      </c>
      <c r="AG6" s="160" t="s">
        <v>13</v>
      </c>
      <c r="AH6" s="161" t="s">
        <v>8</v>
      </c>
      <c r="AI6" s="161" t="s">
        <v>24</v>
      </c>
      <c r="AJ6" s="161" t="s">
        <v>26</v>
      </c>
      <c r="AK6" s="161" t="s">
        <v>29</v>
      </c>
      <c r="AL6" s="161" t="s">
        <v>51</v>
      </c>
      <c r="AM6" s="162" t="s">
        <v>74</v>
      </c>
      <c r="AN6" s="162" t="s">
        <v>66</v>
      </c>
      <c r="AO6" s="163" t="s">
        <v>12</v>
      </c>
    </row>
    <row r="7" spans="1:45">
      <c r="A7" s="141">
        <v>1</v>
      </c>
      <c r="B7" s="139" t="s">
        <v>116</v>
      </c>
      <c r="C7" s="142" t="s">
        <v>108</v>
      </c>
      <c r="D7" s="142"/>
      <c r="E7" s="152"/>
      <c r="F7" s="154">
        <v>3</v>
      </c>
      <c r="G7" s="6">
        <v>2</v>
      </c>
      <c r="H7" s="6">
        <v>3</v>
      </c>
      <c r="I7" s="6">
        <v>3</v>
      </c>
      <c r="J7" s="155">
        <v>2</v>
      </c>
      <c r="K7" s="154">
        <v>5</v>
      </c>
      <c r="L7" s="6">
        <v>5</v>
      </c>
      <c r="M7" s="6">
        <v>3</v>
      </c>
      <c r="N7" s="176">
        <v>3</v>
      </c>
      <c r="O7" s="6">
        <v>4</v>
      </c>
      <c r="P7" s="6">
        <v>3</v>
      </c>
      <c r="Q7" s="6">
        <v>5</v>
      </c>
      <c r="R7" s="6">
        <v>3</v>
      </c>
      <c r="S7" s="155">
        <v>4</v>
      </c>
      <c r="T7" s="174">
        <v>3</v>
      </c>
      <c r="U7" s="153">
        <v>5</v>
      </c>
      <c r="V7" s="6">
        <v>3</v>
      </c>
      <c r="W7" s="6">
        <v>4</v>
      </c>
      <c r="X7" s="6">
        <v>4</v>
      </c>
      <c r="Y7" s="155">
        <v>5</v>
      </c>
      <c r="Z7" s="154">
        <v>4</v>
      </c>
      <c r="AA7" s="6">
        <v>3</v>
      </c>
      <c r="AB7" s="155">
        <v>4</v>
      </c>
      <c r="AC7" s="153">
        <v>5</v>
      </c>
      <c r="AD7" s="6">
        <v>5</v>
      </c>
      <c r="AE7" s="6">
        <v>3</v>
      </c>
      <c r="AF7" s="6">
        <v>3</v>
      </c>
      <c r="AG7" s="60">
        <f>IF(COUNTIF(F7:J7,"&lt;&gt;")&lt;&gt;5,"",AVERAGE(F7:J7))</f>
        <v>2.6</v>
      </c>
      <c r="AH7" s="61">
        <f>IF(COUNTIF(K7:S7,"&lt;&gt;")&lt;&gt;9,"",AVERAGE(K7:S7))</f>
        <v>3.8888888888888888</v>
      </c>
      <c r="AI7" s="61">
        <f t="shared" ref="AI7" si="0">IF(COUNTIF(T7,"&lt;&gt;")&lt;&gt;1,"",AVERAGE(T7))</f>
        <v>3</v>
      </c>
      <c r="AJ7" s="61">
        <f t="shared" ref="AJ7" si="1">IF(COUNTIF(U7:Y7,"&lt;&gt;")&lt;&gt;5,"",AVERAGE(U7:Y7))</f>
        <v>4.2</v>
      </c>
      <c r="AK7" s="61">
        <f t="shared" ref="AK7" si="2">IF(COUNTIF(Z7:AB7,"&lt;&gt;")&lt;&gt;3,"",AVERAGE(Z7:AB7))</f>
        <v>3.6666666666666665</v>
      </c>
      <c r="AL7" s="61">
        <f>IF(COUNTIF(AC7:AF7,"&lt;&gt;")&lt;&gt;4,"",AVERAGE(AC7:AF7))</f>
        <v>4</v>
      </c>
      <c r="AM7" s="62">
        <f>IF(COUNT(F7:AF7)&lt;&gt;27,"",AVERAGEIF($F$2:$AF$2,"=D",F7:AF7))</f>
        <v>3.9333333333333331</v>
      </c>
      <c r="AN7" s="62">
        <f>IF(COUNT(F7:AF7)&lt;&gt;27,"",AVERAGEIF($F$2:$AF$2,"=B",F7:AF7))</f>
        <v>3.3333333333333335</v>
      </c>
      <c r="AO7" s="63">
        <f>IF(COUNT(F7:AF7)&lt;&gt;27,"",AVERAGE(AM7,AN7))</f>
        <v>3.6333333333333333</v>
      </c>
      <c r="AP7" s="101">
        <f>IF(ISERROR(RANK(AO7,$AO$7:$AO$31)),"",RANK(AO7,$AO$7:$AO$31))</f>
        <v>3</v>
      </c>
      <c r="AQ7" s="101">
        <f t="shared" ref="AQ7:AQ31" si="3">IF(AP7="","",COUNTIF($AP$7:$AP$31,AP7))</f>
        <v>1</v>
      </c>
      <c r="AR7" s="101">
        <v>1</v>
      </c>
      <c r="AS7" s="101">
        <f>IF(AP7="","",IF(AQ7=1,AP7,VALUE(CONCATENATE(AP7,".",AR7))))</f>
        <v>3</v>
      </c>
    </row>
    <row r="8" spans="1:45">
      <c r="A8" s="143">
        <v>2</v>
      </c>
      <c r="B8" s="183" t="s">
        <v>117</v>
      </c>
      <c r="C8" s="144" t="s">
        <v>109</v>
      </c>
      <c r="D8" s="142"/>
      <c r="E8" s="152"/>
      <c r="F8" s="154">
        <v>4</v>
      </c>
      <c r="G8" s="6">
        <v>4</v>
      </c>
      <c r="H8" s="6">
        <v>3</v>
      </c>
      <c r="I8" s="6">
        <v>4</v>
      </c>
      <c r="J8" s="155">
        <v>3</v>
      </c>
      <c r="K8" s="154">
        <v>3</v>
      </c>
      <c r="L8" s="6">
        <v>4</v>
      </c>
      <c r="M8" s="6">
        <v>3</v>
      </c>
      <c r="N8" s="176">
        <v>2</v>
      </c>
      <c r="O8" s="6">
        <v>3</v>
      </c>
      <c r="P8" s="6">
        <v>3</v>
      </c>
      <c r="Q8" s="6">
        <v>4</v>
      </c>
      <c r="R8" s="6">
        <v>2</v>
      </c>
      <c r="S8" s="155">
        <v>3</v>
      </c>
      <c r="T8" s="174">
        <v>5</v>
      </c>
      <c r="U8" s="153">
        <v>5</v>
      </c>
      <c r="V8" s="6">
        <v>2</v>
      </c>
      <c r="W8" s="6">
        <v>4</v>
      </c>
      <c r="X8" s="6">
        <v>5</v>
      </c>
      <c r="Y8" s="155">
        <v>5</v>
      </c>
      <c r="Z8" s="154">
        <v>5</v>
      </c>
      <c r="AA8" s="6">
        <v>5</v>
      </c>
      <c r="AB8" s="155">
        <v>4</v>
      </c>
      <c r="AC8" s="153">
        <v>4</v>
      </c>
      <c r="AD8" s="6">
        <v>3</v>
      </c>
      <c r="AE8" s="6">
        <v>4</v>
      </c>
      <c r="AF8" s="6">
        <v>3</v>
      </c>
      <c r="AG8" s="60">
        <f t="shared" ref="AG8:AG17" si="4">IF(COUNTIF(F8:J8,"&lt;&gt;")&lt;&gt;5,"",AVERAGE(F8:J8))</f>
        <v>3.6</v>
      </c>
      <c r="AH8" s="61">
        <f t="shared" ref="AH8:AH17" si="5">IF(COUNTIF(K8:S8,"&lt;&gt;")&lt;&gt;9,"",AVERAGE(K8:S8))</f>
        <v>3</v>
      </c>
      <c r="AI8" s="61">
        <f t="shared" ref="AI8:AI17" si="6">IF(COUNTIF(T8,"&lt;&gt;")&lt;&gt;1,"",AVERAGE(T8))</f>
        <v>5</v>
      </c>
      <c r="AJ8" s="61">
        <f t="shared" ref="AJ8:AJ17" si="7">IF(COUNTIF(U8:Y8,"&lt;&gt;")&lt;&gt;5,"",AVERAGE(U8:Y8))</f>
        <v>4.2</v>
      </c>
      <c r="AK8" s="61">
        <f t="shared" ref="AK8:AK17" si="8">IF(COUNTIF(Z8:AB8,"&lt;&gt;")&lt;&gt;3,"",AVERAGE(Z8:AB8))</f>
        <v>4.666666666666667</v>
      </c>
      <c r="AL8" s="61">
        <f t="shared" ref="AL8:AL17" si="9">IF(COUNTIF(AC8:AF8,"&lt;&gt;")&lt;&gt;4,"",AVERAGE(AC8:AF8))</f>
        <v>3.5</v>
      </c>
      <c r="AM8" s="62">
        <f t="shared" ref="AM8:AM17" si="10">IF(COUNT(F8:AF8)&lt;&gt;27,"",AVERAGEIF($F$2:$AF$2,"=D",F8:AF8))</f>
        <v>3.6666666666666665</v>
      </c>
      <c r="AN8" s="62">
        <f t="shared" ref="AN8:AN17" si="11">IF(COUNT(F8:AF8)&lt;&gt;27,"",AVERAGEIF($F$2:$AF$2,"=B",F8:AF8))</f>
        <v>3.6666666666666665</v>
      </c>
      <c r="AO8" s="63">
        <f t="shared" ref="AO8:AO31" si="12">IF(COUNT(F8:AF8)&lt;&gt;27,"",AVERAGE(AM8,AN8))</f>
        <v>3.6666666666666665</v>
      </c>
      <c r="AP8" s="101">
        <f t="shared" ref="AP8:AP31" si="13">IF(ISERROR(RANK(AO8,$AO$7:$AO$31)),"",RANK(AO8,$AO$7:$AO$31))</f>
        <v>2</v>
      </c>
      <c r="AQ8" s="101">
        <f t="shared" si="3"/>
        <v>1</v>
      </c>
      <c r="AR8" s="101">
        <v>2</v>
      </c>
      <c r="AS8" s="101">
        <f t="shared" ref="AS8:AS31" si="14">IF(AP8="","",IF(AQ8=1,AP8,VALUE(CONCATENATE(AP8,".",AR8))))</f>
        <v>2</v>
      </c>
    </row>
    <row r="9" spans="1:45">
      <c r="A9" s="143">
        <v>3</v>
      </c>
      <c r="B9" s="183" t="s">
        <v>118</v>
      </c>
      <c r="C9" s="144" t="s">
        <v>110</v>
      </c>
      <c r="D9" s="142"/>
      <c r="E9" s="152"/>
      <c r="F9" s="154">
        <v>3</v>
      </c>
      <c r="G9" s="6">
        <v>3</v>
      </c>
      <c r="H9" s="6">
        <v>2</v>
      </c>
      <c r="I9" s="6">
        <v>3</v>
      </c>
      <c r="J9" s="155">
        <v>4</v>
      </c>
      <c r="K9" s="154">
        <v>5</v>
      </c>
      <c r="L9" s="6">
        <v>3</v>
      </c>
      <c r="M9" s="6">
        <v>2</v>
      </c>
      <c r="N9" s="176">
        <v>3</v>
      </c>
      <c r="O9" s="6">
        <v>2</v>
      </c>
      <c r="P9" s="6">
        <v>2</v>
      </c>
      <c r="Q9" s="6">
        <v>2</v>
      </c>
      <c r="R9" s="6">
        <v>2</v>
      </c>
      <c r="S9" s="155">
        <v>2</v>
      </c>
      <c r="T9" s="174">
        <v>4</v>
      </c>
      <c r="U9" s="153">
        <v>2</v>
      </c>
      <c r="V9" s="6">
        <v>3</v>
      </c>
      <c r="W9" s="6">
        <v>2</v>
      </c>
      <c r="X9" s="6">
        <v>4</v>
      </c>
      <c r="Y9" s="155">
        <v>4</v>
      </c>
      <c r="Z9" s="154">
        <v>3</v>
      </c>
      <c r="AA9" s="6">
        <v>3</v>
      </c>
      <c r="AB9" s="155">
        <v>3</v>
      </c>
      <c r="AC9" s="153">
        <v>4</v>
      </c>
      <c r="AD9" s="6">
        <v>3</v>
      </c>
      <c r="AE9" s="6">
        <v>2</v>
      </c>
      <c r="AF9" s="6">
        <v>4</v>
      </c>
      <c r="AG9" s="60">
        <f t="shared" si="4"/>
        <v>3</v>
      </c>
      <c r="AH9" s="61">
        <f t="shared" si="5"/>
        <v>2.5555555555555554</v>
      </c>
      <c r="AI9" s="61">
        <f t="shared" si="6"/>
        <v>4</v>
      </c>
      <c r="AJ9" s="61">
        <f t="shared" si="7"/>
        <v>3</v>
      </c>
      <c r="AK9" s="61">
        <f t="shared" si="8"/>
        <v>3</v>
      </c>
      <c r="AL9" s="61">
        <f t="shared" si="9"/>
        <v>3.25</v>
      </c>
      <c r="AM9" s="62">
        <f t="shared" si="10"/>
        <v>2.9333333333333331</v>
      </c>
      <c r="AN9" s="62">
        <f t="shared" si="11"/>
        <v>2.9166666666666665</v>
      </c>
      <c r="AO9" s="63">
        <f t="shared" si="12"/>
        <v>2.9249999999999998</v>
      </c>
      <c r="AP9" s="101">
        <f t="shared" si="13"/>
        <v>6</v>
      </c>
      <c r="AQ9" s="101">
        <f t="shared" si="3"/>
        <v>1</v>
      </c>
      <c r="AR9" s="101">
        <v>3</v>
      </c>
      <c r="AS9" s="101">
        <f t="shared" si="14"/>
        <v>6</v>
      </c>
    </row>
    <row r="10" spans="1:45">
      <c r="A10" s="141">
        <v>4</v>
      </c>
      <c r="B10" s="139" t="s">
        <v>119</v>
      </c>
      <c r="C10" s="142" t="s">
        <v>111</v>
      </c>
      <c r="D10" s="142"/>
      <c r="E10" s="152"/>
      <c r="F10" s="154">
        <v>5</v>
      </c>
      <c r="G10" s="6">
        <v>3</v>
      </c>
      <c r="H10" s="6">
        <v>2</v>
      </c>
      <c r="I10" s="6">
        <v>4</v>
      </c>
      <c r="J10" s="155">
        <v>4</v>
      </c>
      <c r="K10" s="154">
        <v>5</v>
      </c>
      <c r="L10" s="6">
        <v>5</v>
      </c>
      <c r="M10" s="6">
        <v>1</v>
      </c>
      <c r="N10" s="176">
        <v>2</v>
      </c>
      <c r="O10" s="6">
        <v>2</v>
      </c>
      <c r="P10" s="6">
        <v>3</v>
      </c>
      <c r="Q10" s="6">
        <v>2</v>
      </c>
      <c r="R10" s="6">
        <v>3</v>
      </c>
      <c r="S10" s="155">
        <v>3</v>
      </c>
      <c r="T10" s="174">
        <v>4</v>
      </c>
      <c r="U10" s="153">
        <v>2</v>
      </c>
      <c r="V10" s="6">
        <v>1</v>
      </c>
      <c r="W10" s="6">
        <v>4</v>
      </c>
      <c r="X10" s="6">
        <v>5</v>
      </c>
      <c r="Y10" s="155">
        <v>4</v>
      </c>
      <c r="Z10" s="154">
        <v>5</v>
      </c>
      <c r="AA10" s="6">
        <v>4</v>
      </c>
      <c r="AB10" s="155">
        <v>3</v>
      </c>
      <c r="AC10" s="153">
        <v>4</v>
      </c>
      <c r="AD10" s="6">
        <v>3</v>
      </c>
      <c r="AE10" s="6">
        <v>2</v>
      </c>
      <c r="AF10" s="6">
        <v>3</v>
      </c>
      <c r="AG10" s="60">
        <f t="shared" si="4"/>
        <v>3.6</v>
      </c>
      <c r="AH10" s="61">
        <f t="shared" si="5"/>
        <v>2.8888888888888888</v>
      </c>
      <c r="AI10" s="61">
        <f t="shared" si="6"/>
        <v>4</v>
      </c>
      <c r="AJ10" s="61">
        <f t="shared" si="7"/>
        <v>3.2</v>
      </c>
      <c r="AK10" s="61">
        <f t="shared" si="8"/>
        <v>4</v>
      </c>
      <c r="AL10" s="61">
        <f t="shared" si="9"/>
        <v>3</v>
      </c>
      <c r="AM10" s="62">
        <f t="shared" si="10"/>
        <v>3.0666666666666669</v>
      </c>
      <c r="AN10" s="62">
        <f t="shared" si="11"/>
        <v>3.5</v>
      </c>
      <c r="AO10" s="63">
        <f t="shared" si="12"/>
        <v>3.2833333333333332</v>
      </c>
      <c r="AP10" s="101">
        <f t="shared" si="13"/>
        <v>4</v>
      </c>
      <c r="AQ10" s="101">
        <f>IF(AP10="","",COUNTIF($AP$7:$AP$31,AP10))</f>
        <v>1</v>
      </c>
      <c r="AR10" s="101">
        <v>4</v>
      </c>
      <c r="AS10" s="101">
        <f t="shared" si="14"/>
        <v>4</v>
      </c>
    </row>
    <row r="11" spans="1:45">
      <c r="A11" s="141">
        <v>5</v>
      </c>
      <c r="B11" s="139" t="s">
        <v>120</v>
      </c>
      <c r="C11" s="142" t="s">
        <v>112</v>
      </c>
      <c r="D11" s="142"/>
      <c r="E11" s="152"/>
      <c r="F11" s="154">
        <v>2</v>
      </c>
      <c r="G11" s="6">
        <v>2</v>
      </c>
      <c r="H11" s="6">
        <v>5</v>
      </c>
      <c r="I11" s="6">
        <v>3</v>
      </c>
      <c r="J11" s="155">
        <v>3</v>
      </c>
      <c r="K11" s="154">
        <v>1</v>
      </c>
      <c r="L11" s="6">
        <v>2</v>
      </c>
      <c r="M11" s="6">
        <v>1</v>
      </c>
      <c r="N11" s="176">
        <v>1</v>
      </c>
      <c r="O11" s="6">
        <v>1</v>
      </c>
      <c r="P11" s="6">
        <v>1</v>
      </c>
      <c r="Q11" s="6">
        <v>2</v>
      </c>
      <c r="R11" s="6">
        <v>1</v>
      </c>
      <c r="S11" s="155">
        <v>2</v>
      </c>
      <c r="T11" s="174">
        <v>4</v>
      </c>
      <c r="U11" s="153">
        <v>1</v>
      </c>
      <c r="V11" s="6">
        <v>1</v>
      </c>
      <c r="W11" s="6">
        <v>1</v>
      </c>
      <c r="X11" s="6">
        <v>3</v>
      </c>
      <c r="Y11" s="155">
        <v>2</v>
      </c>
      <c r="Z11" s="154">
        <v>4</v>
      </c>
      <c r="AA11" s="6">
        <v>4</v>
      </c>
      <c r="AB11" s="155">
        <v>5</v>
      </c>
      <c r="AC11" s="153">
        <v>4</v>
      </c>
      <c r="AD11" s="6">
        <v>3</v>
      </c>
      <c r="AE11" s="6">
        <v>1</v>
      </c>
      <c r="AF11" s="6">
        <v>2</v>
      </c>
      <c r="AG11" s="60">
        <f t="shared" si="4"/>
        <v>3</v>
      </c>
      <c r="AH11" s="61">
        <f t="shared" si="5"/>
        <v>1.3333333333333333</v>
      </c>
      <c r="AI11" s="61">
        <f t="shared" si="6"/>
        <v>4</v>
      </c>
      <c r="AJ11" s="61">
        <f t="shared" si="7"/>
        <v>1.6</v>
      </c>
      <c r="AK11" s="61">
        <f t="shared" si="8"/>
        <v>4.333333333333333</v>
      </c>
      <c r="AL11" s="61">
        <f t="shared" si="9"/>
        <v>2.5</v>
      </c>
      <c r="AM11" s="62">
        <f t="shared" si="10"/>
        <v>1.8666666666666667</v>
      </c>
      <c r="AN11" s="62">
        <f t="shared" si="11"/>
        <v>2.8333333333333335</v>
      </c>
      <c r="AO11" s="63">
        <f t="shared" si="12"/>
        <v>2.35</v>
      </c>
      <c r="AP11" s="101">
        <f t="shared" si="13"/>
        <v>8</v>
      </c>
      <c r="AQ11" s="101">
        <f t="shared" si="3"/>
        <v>1</v>
      </c>
      <c r="AR11" s="101">
        <v>5</v>
      </c>
      <c r="AS11" s="101">
        <f t="shared" si="14"/>
        <v>8</v>
      </c>
    </row>
    <row r="12" spans="1:45">
      <c r="A12" s="143">
        <v>6</v>
      </c>
      <c r="B12" s="183" t="s">
        <v>119</v>
      </c>
      <c r="C12" s="144" t="s">
        <v>113</v>
      </c>
      <c r="D12" s="142"/>
      <c r="E12" s="152"/>
      <c r="F12" s="154">
        <v>2</v>
      </c>
      <c r="G12" s="6">
        <v>2</v>
      </c>
      <c r="H12" s="6">
        <v>3</v>
      </c>
      <c r="I12" s="6">
        <v>3</v>
      </c>
      <c r="J12" s="155">
        <v>5</v>
      </c>
      <c r="K12" s="154">
        <v>4</v>
      </c>
      <c r="L12" s="6">
        <v>5</v>
      </c>
      <c r="M12" s="6">
        <v>4</v>
      </c>
      <c r="N12" s="176">
        <v>4</v>
      </c>
      <c r="O12" s="6">
        <v>3</v>
      </c>
      <c r="P12" s="6">
        <v>5</v>
      </c>
      <c r="Q12" s="6">
        <v>5</v>
      </c>
      <c r="R12" s="6">
        <v>4</v>
      </c>
      <c r="S12" s="155">
        <v>3</v>
      </c>
      <c r="T12" s="174">
        <v>2</v>
      </c>
      <c r="U12" s="153">
        <v>5</v>
      </c>
      <c r="V12" s="6">
        <v>3</v>
      </c>
      <c r="W12" s="6">
        <v>4</v>
      </c>
      <c r="X12" s="6">
        <v>4</v>
      </c>
      <c r="Y12" s="155">
        <v>4</v>
      </c>
      <c r="Z12" s="154">
        <v>3</v>
      </c>
      <c r="AA12" s="6">
        <v>4</v>
      </c>
      <c r="AB12" s="155">
        <v>2</v>
      </c>
      <c r="AC12" s="153">
        <v>5</v>
      </c>
      <c r="AD12" s="6">
        <v>5</v>
      </c>
      <c r="AE12" s="6">
        <v>4</v>
      </c>
      <c r="AF12" s="6">
        <v>5</v>
      </c>
      <c r="AG12" s="60">
        <f t="shared" si="4"/>
        <v>3</v>
      </c>
      <c r="AH12" s="61">
        <f t="shared" si="5"/>
        <v>4.1111111111111107</v>
      </c>
      <c r="AI12" s="61">
        <f t="shared" si="6"/>
        <v>2</v>
      </c>
      <c r="AJ12" s="61">
        <f t="shared" si="7"/>
        <v>4</v>
      </c>
      <c r="AK12" s="61">
        <f t="shared" si="8"/>
        <v>3</v>
      </c>
      <c r="AL12" s="61">
        <f t="shared" si="9"/>
        <v>4.75</v>
      </c>
      <c r="AM12" s="62">
        <f t="shared" si="10"/>
        <v>4.333333333333333</v>
      </c>
      <c r="AN12" s="62">
        <f t="shared" si="11"/>
        <v>3.0833333333333335</v>
      </c>
      <c r="AO12" s="63">
        <f t="shared" si="12"/>
        <v>3.708333333333333</v>
      </c>
      <c r="AP12" s="101">
        <f t="shared" si="13"/>
        <v>1</v>
      </c>
      <c r="AQ12" s="101">
        <f t="shared" si="3"/>
        <v>1</v>
      </c>
      <c r="AR12" s="101">
        <v>6</v>
      </c>
      <c r="AS12" s="101">
        <f t="shared" si="14"/>
        <v>1</v>
      </c>
    </row>
    <row r="13" spans="1:45">
      <c r="A13" s="143">
        <v>7</v>
      </c>
      <c r="B13" s="183" t="s">
        <v>121</v>
      </c>
      <c r="C13" s="144" t="s">
        <v>114</v>
      </c>
      <c r="D13" s="142"/>
      <c r="E13" s="152"/>
      <c r="F13" s="154">
        <v>2</v>
      </c>
      <c r="G13" s="6">
        <v>2</v>
      </c>
      <c r="H13" s="6">
        <v>2</v>
      </c>
      <c r="I13" s="6">
        <v>3</v>
      </c>
      <c r="J13" s="155">
        <v>2</v>
      </c>
      <c r="K13" s="154">
        <v>3</v>
      </c>
      <c r="L13" s="6">
        <v>3</v>
      </c>
      <c r="M13" s="6">
        <v>4</v>
      </c>
      <c r="N13" s="176">
        <v>5</v>
      </c>
      <c r="O13" s="6">
        <v>3</v>
      </c>
      <c r="P13" s="6">
        <v>4</v>
      </c>
      <c r="Q13" s="6">
        <v>5</v>
      </c>
      <c r="R13" s="6">
        <v>5</v>
      </c>
      <c r="S13" s="155">
        <v>3</v>
      </c>
      <c r="T13" s="174">
        <v>2</v>
      </c>
      <c r="U13" s="153">
        <v>5</v>
      </c>
      <c r="V13" s="6">
        <v>3</v>
      </c>
      <c r="W13" s="6">
        <v>4</v>
      </c>
      <c r="X13" s="6">
        <v>4</v>
      </c>
      <c r="Y13" s="155">
        <v>4</v>
      </c>
      <c r="Z13" s="154">
        <v>3</v>
      </c>
      <c r="AA13" s="6">
        <v>2</v>
      </c>
      <c r="AB13" s="155">
        <v>3</v>
      </c>
      <c r="AC13" s="153">
        <v>4</v>
      </c>
      <c r="AD13" s="6">
        <v>2</v>
      </c>
      <c r="AE13" s="6">
        <v>1</v>
      </c>
      <c r="AF13" s="6">
        <v>3</v>
      </c>
      <c r="AG13" s="60">
        <f t="shared" si="4"/>
        <v>2.2000000000000002</v>
      </c>
      <c r="AH13" s="61">
        <f t="shared" si="5"/>
        <v>3.8888888888888888</v>
      </c>
      <c r="AI13" s="61">
        <f t="shared" si="6"/>
        <v>2</v>
      </c>
      <c r="AJ13" s="61">
        <f t="shared" si="7"/>
        <v>4</v>
      </c>
      <c r="AK13" s="61">
        <f t="shared" si="8"/>
        <v>2.6666666666666665</v>
      </c>
      <c r="AL13" s="61">
        <f t="shared" si="9"/>
        <v>2.5</v>
      </c>
      <c r="AM13" s="62">
        <f t="shared" si="10"/>
        <v>3.5333333333333332</v>
      </c>
      <c r="AN13" s="62">
        <f t="shared" si="11"/>
        <v>2.75</v>
      </c>
      <c r="AO13" s="63">
        <f t="shared" si="12"/>
        <v>3.1416666666666666</v>
      </c>
      <c r="AP13" s="101">
        <f t="shared" si="13"/>
        <v>5</v>
      </c>
      <c r="AQ13" s="101">
        <f t="shared" si="3"/>
        <v>1</v>
      </c>
      <c r="AR13" s="101">
        <v>7</v>
      </c>
      <c r="AS13" s="101">
        <f t="shared" si="14"/>
        <v>5</v>
      </c>
    </row>
    <row r="14" spans="1:45">
      <c r="A14" s="141">
        <v>8</v>
      </c>
      <c r="B14" s="139" t="s">
        <v>121</v>
      </c>
      <c r="C14" s="142" t="s">
        <v>115</v>
      </c>
      <c r="D14" s="142"/>
      <c r="E14" s="152"/>
      <c r="F14" s="154">
        <v>1</v>
      </c>
      <c r="G14" s="6">
        <v>2</v>
      </c>
      <c r="H14" s="6">
        <v>1</v>
      </c>
      <c r="I14" s="6">
        <v>3</v>
      </c>
      <c r="J14" s="155">
        <v>1</v>
      </c>
      <c r="K14" s="154">
        <v>4</v>
      </c>
      <c r="L14" s="6">
        <v>2</v>
      </c>
      <c r="M14" s="6">
        <v>1</v>
      </c>
      <c r="N14" s="176">
        <v>3</v>
      </c>
      <c r="O14" s="6">
        <v>1</v>
      </c>
      <c r="P14" s="6">
        <v>3</v>
      </c>
      <c r="Q14" s="6">
        <v>4</v>
      </c>
      <c r="R14" s="6">
        <v>4</v>
      </c>
      <c r="S14" s="155">
        <v>3</v>
      </c>
      <c r="T14" s="174">
        <v>2</v>
      </c>
      <c r="U14" s="153">
        <v>3</v>
      </c>
      <c r="V14" s="6">
        <v>3</v>
      </c>
      <c r="W14" s="6">
        <v>2</v>
      </c>
      <c r="X14" s="6">
        <v>2</v>
      </c>
      <c r="Y14" s="155">
        <v>3</v>
      </c>
      <c r="Z14" s="154">
        <v>3</v>
      </c>
      <c r="AA14" s="6">
        <v>2</v>
      </c>
      <c r="AB14" s="155">
        <v>3</v>
      </c>
      <c r="AC14" s="153">
        <v>5</v>
      </c>
      <c r="AD14" s="6">
        <v>5</v>
      </c>
      <c r="AE14" s="6">
        <v>4</v>
      </c>
      <c r="AF14" s="6">
        <v>5</v>
      </c>
      <c r="AG14" s="60">
        <f t="shared" si="4"/>
        <v>1.6</v>
      </c>
      <c r="AH14" s="61">
        <f t="shared" si="5"/>
        <v>2.7777777777777777</v>
      </c>
      <c r="AI14" s="61">
        <f t="shared" si="6"/>
        <v>2</v>
      </c>
      <c r="AJ14" s="61">
        <f t="shared" si="7"/>
        <v>2.6</v>
      </c>
      <c r="AK14" s="61">
        <f t="shared" si="8"/>
        <v>2.6666666666666665</v>
      </c>
      <c r="AL14" s="61">
        <f t="shared" si="9"/>
        <v>4.75</v>
      </c>
      <c r="AM14" s="62">
        <f t="shared" si="10"/>
        <v>3.3333333333333335</v>
      </c>
      <c r="AN14" s="62">
        <f t="shared" si="11"/>
        <v>2.0833333333333335</v>
      </c>
      <c r="AO14" s="63">
        <f t="shared" si="12"/>
        <v>2.7083333333333335</v>
      </c>
      <c r="AP14" s="101">
        <f t="shared" si="13"/>
        <v>7</v>
      </c>
      <c r="AQ14" s="101">
        <f t="shared" si="3"/>
        <v>1</v>
      </c>
      <c r="AR14" s="101">
        <v>8</v>
      </c>
      <c r="AS14" s="101">
        <f t="shared" si="14"/>
        <v>7</v>
      </c>
    </row>
    <row r="15" spans="1:45">
      <c r="A15" s="141"/>
      <c r="B15" s="139"/>
      <c r="C15" s="142"/>
      <c r="D15" s="142"/>
      <c r="E15" s="152"/>
      <c r="F15" s="154"/>
      <c r="G15" s="6"/>
      <c r="H15" s="6"/>
      <c r="I15" s="6"/>
      <c r="J15" s="155"/>
      <c r="K15" s="154"/>
      <c r="L15" s="6"/>
      <c r="M15" s="6"/>
      <c r="N15" s="176"/>
      <c r="O15" s="6"/>
      <c r="P15" s="6"/>
      <c r="Q15" s="6"/>
      <c r="R15" s="6"/>
      <c r="S15" s="155"/>
      <c r="T15" s="174"/>
      <c r="U15" s="153"/>
      <c r="V15" s="6"/>
      <c r="W15" s="6"/>
      <c r="X15" s="6"/>
      <c r="Y15" s="155"/>
      <c r="Z15" s="154"/>
      <c r="AA15" s="6"/>
      <c r="AB15" s="155"/>
      <c r="AC15" s="153"/>
      <c r="AD15" s="6"/>
      <c r="AE15" s="6"/>
      <c r="AF15" s="6"/>
      <c r="AG15" s="60" t="str">
        <f t="shared" si="4"/>
        <v/>
      </c>
      <c r="AH15" s="61" t="str">
        <f t="shared" si="5"/>
        <v/>
      </c>
      <c r="AI15" s="61" t="str">
        <f t="shared" si="6"/>
        <v/>
      </c>
      <c r="AJ15" s="61" t="str">
        <f t="shared" si="7"/>
        <v/>
      </c>
      <c r="AK15" s="61" t="str">
        <f t="shared" si="8"/>
        <v/>
      </c>
      <c r="AL15" s="61" t="str">
        <f t="shared" si="9"/>
        <v/>
      </c>
      <c r="AM15" s="62" t="str">
        <f t="shared" si="10"/>
        <v/>
      </c>
      <c r="AN15" s="62" t="str">
        <f t="shared" si="11"/>
        <v/>
      </c>
      <c r="AO15" s="63" t="str">
        <f t="shared" si="12"/>
        <v/>
      </c>
      <c r="AP15" s="101" t="str">
        <f t="shared" si="13"/>
        <v/>
      </c>
      <c r="AQ15" s="101" t="str">
        <f t="shared" si="3"/>
        <v/>
      </c>
      <c r="AR15" s="101">
        <v>9</v>
      </c>
      <c r="AS15" s="101" t="str">
        <f t="shared" si="14"/>
        <v/>
      </c>
    </row>
    <row r="16" spans="1:45">
      <c r="A16" s="143"/>
      <c r="B16" s="183"/>
      <c r="C16" s="144"/>
      <c r="D16" s="142"/>
      <c r="E16" s="152"/>
      <c r="F16" s="154"/>
      <c r="G16" s="6"/>
      <c r="H16" s="6"/>
      <c r="I16" s="6"/>
      <c r="J16" s="155"/>
      <c r="K16" s="154"/>
      <c r="L16" s="6"/>
      <c r="M16" s="6"/>
      <c r="N16" s="176"/>
      <c r="O16" s="6"/>
      <c r="P16" s="6"/>
      <c r="Q16" s="6"/>
      <c r="R16" s="6"/>
      <c r="S16" s="155"/>
      <c r="T16" s="174"/>
      <c r="U16" s="153"/>
      <c r="V16" s="6"/>
      <c r="W16" s="6"/>
      <c r="X16" s="6"/>
      <c r="Y16" s="155"/>
      <c r="Z16" s="154"/>
      <c r="AA16" s="6"/>
      <c r="AB16" s="155"/>
      <c r="AC16" s="153"/>
      <c r="AD16" s="6"/>
      <c r="AE16" s="6"/>
      <c r="AF16" s="6"/>
      <c r="AG16" s="60" t="str">
        <f t="shared" si="4"/>
        <v/>
      </c>
      <c r="AH16" s="61" t="str">
        <f t="shared" si="5"/>
        <v/>
      </c>
      <c r="AI16" s="61" t="str">
        <f t="shared" si="6"/>
        <v/>
      </c>
      <c r="AJ16" s="61" t="str">
        <f t="shared" si="7"/>
        <v/>
      </c>
      <c r="AK16" s="61" t="str">
        <f t="shared" si="8"/>
        <v/>
      </c>
      <c r="AL16" s="61" t="str">
        <f t="shared" si="9"/>
        <v/>
      </c>
      <c r="AM16" s="62" t="str">
        <f t="shared" si="10"/>
        <v/>
      </c>
      <c r="AN16" s="62" t="str">
        <f t="shared" si="11"/>
        <v/>
      </c>
      <c r="AO16" s="63" t="str">
        <f t="shared" si="12"/>
        <v/>
      </c>
      <c r="AP16" s="101" t="str">
        <f t="shared" si="13"/>
        <v/>
      </c>
      <c r="AQ16" s="101" t="str">
        <f t="shared" si="3"/>
        <v/>
      </c>
      <c r="AR16" s="101">
        <v>10</v>
      </c>
      <c r="AS16" s="101" t="str">
        <f t="shared" si="14"/>
        <v/>
      </c>
    </row>
    <row r="17" spans="1:45">
      <c r="A17" s="143"/>
      <c r="B17" s="183"/>
      <c r="C17" s="144"/>
      <c r="D17" s="142"/>
      <c r="E17" s="152"/>
      <c r="F17" s="154"/>
      <c r="G17" s="6"/>
      <c r="H17" s="6"/>
      <c r="I17" s="6"/>
      <c r="J17" s="155"/>
      <c r="K17" s="154"/>
      <c r="L17" s="6"/>
      <c r="M17" s="6"/>
      <c r="N17" s="176"/>
      <c r="O17" s="6"/>
      <c r="P17" s="6"/>
      <c r="Q17" s="6"/>
      <c r="R17" s="6"/>
      <c r="S17" s="155"/>
      <c r="T17" s="174"/>
      <c r="U17" s="153"/>
      <c r="V17" s="6"/>
      <c r="W17" s="6"/>
      <c r="X17" s="6"/>
      <c r="Y17" s="155"/>
      <c r="Z17" s="154"/>
      <c r="AA17" s="6"/>
      <c r="AB17" s="155"/>
      <c r="AC17" s="153"/>
      <c r="AD17" s="6"/>
      <c r="AE17" s="6"/>
      <c r="AF17" s="6"/>
      <c r="AG17" s="60" t="str">
        <f t="shared" si="4"/>
        <v/>
      </c>
      <c r="AH17" s="61" t="str">
        <f t="shared" si="5"/>
        <v/>
      </c>
      <c r="AI17" s="61" t="str">
        <f t="shared" si="6"/>
        <v/>
      </c>
      <c r="AJ17" s="61" t="str">
        <f t="shared" si="7"/>
        <v/>
      </c>
      <c r="AK17" s="61" t="str">
        <f t="shared" si="8"/>
        <v/>
      </c>
      <c r="AL17" s="61" t="str">
        <f t="shared" si="9"/>
        <v/>
      </c>
      <c r="AM17" s="62" t="str">
        <f t="shared" si="10"/>
        <v/>
      </c>
      <c r="AN17" s="62" t="str">
        <f t="shared" si="11"/>
        <v/>
      </c>
      <c r="AO17" s="63" t="str">
        <f t="shared" si="12"/>
        <v/>
      </c>
      <c r="AP17" s="101" t="str">
        <f t="shared" si="13"/>
        <v/>
      </c>
      <c r="AQ17" s="101" t="str">
        <f t="shared" si="3"/>
        <v/>
      </c>
      <c r="AR17" s="101">
        <v>11</v>
      </c>
      <c r="AS17" s="101" t="str">
        <f t="shared" si="14"/>
        <v/>
      </c>
    </row>
    <row r="18" spans="1:45">
      <c r="A18" s="141"/>
      <c r="B18" s="139"/>
      <c r="C18" s="142"/>
      <c r="D18" s="142"/>
      <c r="E18" s="152"/>
      <c r="F18" s="154"/>
      <c r="G18" s="6"/>
      <c r="H18" s="6"/>
      <c r="I18" s="6"/>
      <c r="J18" s="155"/>
      <c r="K18" s="154"/>
      <c r="L18" s="6"/>
      <c r="M18" s="6"/>
      <c r="N18" s="176"/>
      <c r="O18" s="6"/>
      <c r="P18" s="6"/>
      <c r="Q18" s="6"/>
      <c r="R18" s="6"/>
      <c r="S18" s="155"/>
      <c r="T18" s="174"/>
      <c r="U18" s="153"/>
      <c r="V18" s="6"/>
      <c r="W18" s="6"/>
      <c r="X18" s="6"/>
      <c r="Y18" s="155"/>
      <c r="Z18" s="154"/>
      <c r="AA18" s="6"/>
      <c r="AB18" s="155"/>
      <c r="AC18" s="153"/>
      <c r="AD18" s="6"/>
      <c r="AE18" s="6"/>
      <c r="AF18" s="6"/>
      <c r="AG18" s="60" t="str">
        <f t="shared" ref="AG18:AG31" si="15">IF(COUNTIF(F18:J18,"&lt;&gt;")&lt;&gt;5,"",AVERAGE(F18:J18))</f>
        <v/>
      </c>
      <c r="AH18" s="61" t="str">
        <f t="shared" ref="AH18:AH31" si="16">IF(COUNTIF(K18:S18,"&lt;&gt;")&lt;&gt;9,"",AVERAGE(K18:S18))</f>
        <v/>
      </c>
      <c r="AI18" s="61" t="str">
        <f t="shared" ref="AI18:AI31" si="17">IF(COUNTIF(T18,"&lt;&gt;")&lt;&gt;1,"",AVERAGE(T18))</f>
        <v/>
      </c>
      <c r="AJ18" s="61" t="str">
        <f t="shared" ref="AJ18:AJ31" si="18">IF(COUNTIF(U18:Y18,"&lt;&gt;")&lt;&gt;5,"",AVERAGE(U18:Y18))</f>
        <v/>
      </c>
      <c r="AK18" s="61" t="str">
        <f t="shared" ref="AK18:AK31" si="19">IF(COUNTIF(Z18:AB18,"&lt;&gt;")&lt;&gt;3,"",AVERAGE(Z18:AB18))</f>
        <v/>
      </c>
      <c r="AL18" s="61" t="str">
        <f t="shared" ref="AL18:AL31" si="20">IF(COUNTIF(AC18:AF18,"&lt;&gt;")&lt;&gt;4,"",AVERAGE(AC18:AF18))</f>
        <v/>
      </c>
      <c r="AM18" s="62" t="str">
        <f t="shared" ref="AM18:AM31" si="21">IF(COUNT(F18:AF18)&lt;&gt;27,"",AVERAGEIF($F$2:$AF$2,"=D",F18:AF18))</f>
        <v/>
      </c>
      <c r="AN18" s="62" t="str">
        <f t="shared" ref="AN18:AN31" si="22">IF(COUNT(F18:AF18)&lt;&gt;27,"",AVERAGEIF($F$2:$AF$2,"=B",F18:AF18))</f>
        <v/>
      </c>
      <c r="AO18" s="63" t="str">
        <f t="shared" si="12"/>
        <v/>
      </c>
      <c r="AP18" s="101" t="str">
        <f t="shared" si="13"/>
        <v/>
      </c>
      <c r="AQ18" s="101" t="str">
        <f t="shared" si="3"/>
        <v/>
      </c>
      <c r="AR18" s="101">
        <v>12</v>
      </c>
      <c r="AS18" s="101" t="str">
        <f t="shared" si="14"/>
        <v/>
      </c>
    </row>
    <row r="19" spans="1:45">
      <c r="A19" s="141"/>
      <c r="B19" s="139"/>
      <c r="C19" s="142"/>
      <c r="D19" s="142"/>
      <c r="E19" s="152"/>
      <c r="F19" s="154"/>
      <c r="G19" s="6"/>
      <c r="H19" s="6"/>
      <c r="I19" s="6"/>
      <c r="J19" s="155"/>
      <c r="K19" s="154"/>
      <c r="L19" s="6"/>
      <c r="M19" s="6"/>
      <c r="N19" s="176"/>
      <c r="O19" s="6"/>
      <c r="P19" s="6"/>
      <c r="Q19" s="6"/>
      <c r="R19" s="6"/>
      <c r="S19" s="155"/>
      <c r="T19" s="174"/>
      <c r="U19" s="153"/>
      <c r="V19" s="6"/>
      <c r="W19" s="6"/>
      <c r="X19" s="6"/>
      <c r="Y19" s="155"/>
      <c r="Z19" s="154"/>
      <c r="AA19" s="6"/>
      <c r="AB19" s="155"/>
      <c r="AC19" s="153"/>
      <c r="AD19" s="6"/>
      <c r="AE19" s="6"/>
      <c r="AF19" s="6"/>
      <c r="AG19" s="60" t="str">
        <f t="shared" si="15"/>
        <v/>
      </c>
      <c r="AH19" s="61" t="str">
        <f t="shared" si="16"/>
        <v/>
      </c>
      <c r="AI19" s="61" t="str">
        <f t="shared" si="17"/>
        <v/>
      </c>
      <c r="AJ19" s="61" t="str">
        <f t="shared" si="18"/>
        <v/>
      </c>
      <c r="AK19" s="61" t="str">
        <f t="shared" si="19"/>
        <v/>
      </c>
      <c r="AL19" s="61" t="str">
        <f t="shared" si="20"/>
        <v/>
      </c>
      <c r="AM19" s="62" t="str">
        <f t="shared" si="21"/>
        <v/>
      </c>
      <c r="AN19" s="62" t="str">
        <f t="shared" si="22"/>
        <v/>
      </c>
      <c r="AO19" s="63" t="str">
        <f t="shared" si="12"/>
        <v/>
      </c>
      <c r="AP19" s="101" t="str">
        <f t="shared" si="13"/>
        <v/>
      </c>
      <c r="AQ19" s="101" t="str">
        <f t="shared" si="3"/>
        <v/>
      </c>
      <c r="AR19" s="101">
        <v>13</v>
      </c>
      <c r="AS19" s="101" t="str">
        <f t="shared" si="14"/>
        <v/>
      </c>
    </row>
    <row r="20" spans="1:45">
      <c r="A20" s="143"/>
      <c r="B20" s="183"/>
      <c r="C20" s="144"/>
      <c r="D20" s="142"/>
      <c r="E20" s="152"/>
      <c r="F20" s="154"/>
      <c r="G20" s="6"/>
      <c r="H20" s="6"/>
      <c r="I20" s="6"/>
      <c r="J20" s="155"/>
      <c r="K20" s="154"/>
      <c r="L20" s="6"/>
      <c r="M20" s="6"/>
      <c r="N20" s="176"/>
      <c r="O20" s="6"/>
      <c r="P20" s="6"/>
      <c r="Q20" s="6"/>
      <c r="R20" s="6"/>
      <c r="S20" s="155"/>
      <c r="T20" s="174"/>
      <c r="U20" s="153"/>
      <c r="V20" s="6"/>
      <c r="W20" s="6"/>
      <c r="X20" s="6"/>
      <c r="Y20" s="155"/>
      <c r="Z20" s="154"/>
      <c r="AA20" s="6"/>
      <c r="AB20" s="155"/>
      <c r="AC20" s="153"/>
      <c r="AD20" s="6"/>
      <c r="AE20" s="6"/>
      <c r="AF20" s="6"/>
      <c r="AG20" s="60" t="str">
        <f t="shared" si="15"/>
        <v/>
      </c>
      <c r="AH20" s="61" t="str">
        <f t="shared" si="16"/>
        <v/>
      </c>
      <c r="AI20" s="61" t="str">
        <f t="shared" si="17"/>
        <v/>
      </c>
      <c r="AJ20" s="61" t="str">
        <f t="shared" si="18"/>
        <v/>
      </c>
      <c r="AK20" s="61" t="str">
        <f t="shared" si="19"/>
        <v/>
      </c>
      <c r="AL20" s="61" t="str">
        <f t="shared" si="20"/>
        <v/>
      </c>
      <c r="AM20" s="62" t="str">
        <f t="shared" si="21"/>
        <v/>
      </c>
      <c r="AN20" s="62" t="str">
        <f t="shared" si="22"/>
        <v/>
      </c>
      <c r="AO20" s="63" t="str">
        <f t="shared" si="12"/>
        <v/>
      </c>
      <c r="AP20" s="101" t="str">
        <f t="shared" si="13"/>
        <v/>
      </c>
      <c r="AQ20" s="101" t="str">
        <f t="shared" si="3"/>
        <v/>
      </c>
      <c r="AR20" s="101">
        <v>14</v>
      </c>
      <c r="AS20" s="101" t="str">
        <f t="shared" si="14"/>
        <v/>
      </c>
    </row>
    <row r="21" spans="1:45">
      <c r="A21" s="143"/>
      <c r="B21" s="183"/>
      <c r="C21" s="144"/>
      <c r="D21" s="142"/>
      <c r="E21" s="152"/>
      <c r="F21" s="154"/>
      <c r="G21" s="6"/>
      <c r="H21" s="6"/>
      <c r="I21" s="6"/>
      <c r="J21" s="155"/>
      <c r="K21" s="154"/>
      <c r="L21" s="6"/>
      <c r="M21" s="6"/>
      <c r="N21" s="176"/>
      <c r="O21" s="6"/>
      <c r="P21" s="6"/>
      <c r="Q21" s="6"/>
      <c r="R21" s="6"/>
      <c r="S21" s="155"/>
      <c r="T21" s="174"/>
      <c r="U21" s="153"/>
      <c r="V21" s="6"/>
      <c r="W21" s="6"/>
      <c r="X21" s="6"/>
      <c r="Y21" s="155"/>
      <c r="Z21" s="154"/>
      <c r="AA21" s="6"/>
      <c r="AB21" s="155"/>
      <c r="AC21" s="153"/>
      <c r="AD21" s="6"/>
      <c r="AE21" s="6"/>
      <c r="AF21" s="6"/>
      <c r="AG21" s="60" t="str">
        <f t="shared" si="15"/>
        <v/>
      </c>
      <c r="AH21" s="61" t="str">
        <f t="shared" si="16"/>
        <v/>
      </c>
      <c r="AI21" s="61" t="str">
        <f t="shared" si="17"/>
        <v/>
      </c>
      <c r="AJ21" s="61" t="str">
        <f t="shared" si="18"/>
        <v/>
      </c>
      <c r="AK21" s="61" t="str">
        <f t="shared" si="19"/>
        <v/>
      </c>
      <c r="AL21" s="61" t="str">
        <f t="shared" si="20"/>
        <v/>
      </c>
      <c r="AM21" s="62" t="str">
        <f t="shared" si="21"/>
        <v/>
      </c>
      <c r="AN21" s="62" t="str">
        <f t="shared" si="22"/>
        <v/>
      </c>
      <c r="AO21" s="63" t="str">
        <f t="shared" si="12"/>
        <v/>
      </c>
      <c r="AP21" s="101" t="str">
        <f t="shared" si="13"/>
        <v/>
      </c>
      <c r="AQ21" s="101" t="str">
        <f t="shared" si="3"/>
        <v/>
      </c>
      <c r="AR21" s="101">
        <v>15</v>
      </c>
      <c r="AS21" s="101" t="str">
        <f t="shared" si="14"/>
        <v/>
      </c>
    </row>
    <row r="22" spans="1:45">
      <c r="A22" s="141"/>
      <c r="B22" s="139"/>
      <c r="C22" s="142"/>
      <c r="D22" s="142"/>
      <c r="E22" s="152"/>
      <c r="F22" s="154"/>
      <c r="G22" s="6"/>
      <c r="H22" s="6"/>
      <c r="I22" s="6"/>
      <c r="J22" s="155"/>
      <c r="K22" s="154"/>
      <c r="L22" s="6"/>
      <c r="M22" s="6"/>
      <c r="N22" s="176"/>
      <c r="O22" s="6"/>
      <c r="P22" s="6"/>
      <c r="Q22" s="6"/>
      <c r="R22" s="6"/>
      <c r="S22" s="155"/>
      <c r="T22" s="174"/>
      <c r="U22" s="153"/>
      <c r="V22" s="6"/>
      <c r="W22" s="6"/>
      <c r="X22" s="6"/>
      <c r="Y22" s="155"/>
      <c r="Z22" s="154"/>
      <c r="AA22" s="6"/>
      <c r="AB22" s="155"/>
      <c r="AC22" s="153"/>
      <c r="AD22" s="6"/>
      <c r="AE22" s="6"/>
      <c r="AF22" s="6"/>
      <c r="AG22" s="60" t="str">
        <f t="shared" si="15"/>
        <v/>
      </c>
      <c r="AH22" s="61" t="str">
        <f t="shared" si="16"/>
        <v/>
      </c>
      <c r="AI22" s="61" t="str">
        <f t="shared" si="17"/>
        <v/>
      </c>
      <c r="AJ22" s="61" t="str">
        <f t="shared" si="18"/>
        <v/>
      </c>
      <c r="AK22" s="61" t="str">
        <f t="shared" si="19"/>
        <v/>
      </c>
      <c r="AL22" s="61" t="str">
        <f t="shared" si="20"/>
        <v/>
      </c>
      <c r="AM22" s="62" t="str">
        <f t="shared" si="21"/>
        <v/>
      </c>
      <c r="AN22" s="62" t="str">
        <f t="shared" si="22"/>
        <v/>
      </c>
      <c r="AO22" s="63" t="str">
        <f t="shared" si="12"/>
        <v/>
      </c>
      <c r="AP22" s="101" t="str">
        <f t="shared" si="13"/>
        <v/>
      </c>
      <c r="AQ22" s="101" t="str">
        <f t="shared" si="3"/>
        <v/>
      </c>
      <c r="AR22" s="101">
        <v>16</v>
      </c>
      <c r="AS22" s="101" t="str">
        <f t="shared" si="14"/>
        <v/>
      </c>
    </row>
    <row r="23" spans="1:45">
      <c r="A23" s="141"/>
      <c r="B23" s="139"/>
      <c r="C23" s="142"/>
      <c r="D23" s="142"/>
      <c r="E23" s="152"/>
      <c r="F23" s="154"/>
      <c r="G23" s="6"/>
      <c r="H23" s="6"/>
      <c r="I23" s="6"/>
      <c r="J23" s="155"/>
      <c r="K23" s="154"/>
      <c r="L23" s="6"/>
      <c r="M23" s="6"/>
      <c r="N23" s="176"/>
      <c r="O23" s="6"/>
      <c r="P23" s="6"/>
      <c r="Q23" s="6"/>
      <c r="R23" s="6"/>
      <c r="S23" s="155"/>
      <c r="T23" s="174"/>
      <c r="U23" s="153"/>
      <c r="V23" s="6"/>
      <c r="W23" s="6"/>
      <c r="X23" s="6"/>
      <c r="Y23" s="155"/>
      <c r="Z23" s="154"/>
      <c r="AA23" s="6"/>
      <c r="AB23" s="155"/>
      <c r="AC23" s="153"/>
      <c r="AD23" s="6"/>
      <c r="AE23" s="6"/>
      <c r="AF23" s="6"/>
      <c r="AG23" s="60" t="str">
        <f t="shared" si="15"/>
        <v/>
      </c>
      <c r="AH23" s="61" t="str">
        <f t="shared" si="16"/>
        <v/>
      </c>
      <c r="AI23" s="61" t="str">
        <f t="shared" si="17"/>
        <v/>
      </c>
      <c r="AJ23" s="61" t="str">
        <f t="shared" si="18"/>
        <v/>
      </c>
      <c r="AK23" s="61" t="str">
        <f t="shared" si="19"/>
        <v/>
      </c>
      <c r="AL23" s="61" t="str">
        <f t="shared" si="20"/>
        <v/>
      </c>
      <c r="AM23" s="62" t="str">
        <f t="shared" si="21"/>
        <v/>
      </c>
      <c r="AN23" s="62" t="str">
        <f t="shared" si="22"/>
        <v/>
      </c>
      <c r="AO23" s="63" t="str">
        <f t="shared" si="12"/>
        <v/>
      </c>
      <c r="AP23" s="101" t="str">
        <f t="shared" si="13"/>
        <v/>
      </c>
      <c r="AQ23" s="101" t="str">
        <f t="shared" si="3"/>
        <v/>
      </c>
      <c r="AR23" s="101">
        <v>17</v>
      </c>
      <c r="AS23" s="101" t="str">
        <f t="shared" si="14"/>
        <v/>
      </c>
    </row>
    <row r="24" spans="1:45">
      <c r="A24" s="143"/>
      <c r="B24" s="183"/>
      <c r="C24" s="144"/>
      <c r="D24" s="142"/>
      <c r="E24" s="152"/>
      <c r="F24" s="154"/>
      <c r="G24" s="6"/>
      <c r="H24" s="6"/>
      <c r="I24" s="6"/>
      <c r="J24" s="155"/>
      <c r="K24" s="154"/>
      <c r="L24" s="6"/>
      <c r="M24" s="6"/>
      <c r="N24" s="176"/>
      <c r="O24" s="6"/>
      <c r="P24" s="6"/>
      <c r="Q24" s="6"/>
      <c r="R24" s="6"/>
      <c r="S24" s="155"/>
      <c r="T24" s="174"/>
      <c r="U24" s="153"/>
      <c r="V24" s="6"/>
      <c r="W24" s="6"/>
      <c r="X24" s="6"/>
      <c r="Y24" s="155"/>
      <c r="Z24" s="154"/>
      <c r="AA24" s="6"/>
      <c r="AB24" s="155"/>
      <c r="AC24" s="153"/>
      <c r="AD24" s="6"/>
      <c r="AE24" s="6"/>
      <c r="AF24" s="6"/>
      <c r="AG24" s="60" t="str">
        <f t="shared" si="15"/>
        <v/>
      </c>
      <c r="AH24" s="61" t="str">
        <f t="shared" si="16"/>
        <v/>
      </c>
      <c r="AI24" s="61" t="str">
        <f t="shared" si="17"/>
        <v/>
      </c>
      <c r="AJ24" s="61" t="str">
        <f t="shared" si="18"/>
        <v/>
      </c>
      <c r="AK24" s="61" t="str">
        <f t="shared" si="19"/>
        <v/>
      </c>
      <c r="AL24" s="61" t="str">
        <f t="shared" si="20"/>
        <v/>
      </c>
      <c r="AM24" s="62" t="str">
        <f t="shared" si="21"/>
        <v/>
      </c>
      <c r="AN24" s="62" t="str">
        <f t="shared" si="22"/>
        <v/>
      </c>
      <c r="AO24" s="63" t="str">
        <f t="shared" si="12"/>
        <v/>
      </c>
      <c r="AP24" s="101" t="str">
        <f t="shared" si="13"/>
        <v/>
      </c>
      <c r="AQ24" s="101" t="str">
        <f t="shared" si="3"/>
        <v/>
      </c>
      <c r="AR24" s="101">
        <v>18</v>
      </c>
      <c r="AS24" s="101" t="str">
        <f t="shared" si="14"/>
        <v/>
      </c>
    </row>
    <row r="25" spans="1:45">
      <c r="A25" s="141"/>
      <c r="B25" s="139"/>
      <c r="C25" s="142"/>
      <c r="D25" s="142"/>
      <c r="E25" s="152"/>
      <c r="F25" s="154"/>
      <c r="G25" s="6"/>
      <c r="H25" s="6"/>
      <c r="I25" s="6"/>
      <c r="J25" s="155"/>
      <c r="K25" s="154"/>
      <c r="L25" s="6"/>
      <c r="M25" s="6"/>
      <c r="N25" s="176"/>
      <c r="O25" s="6"/>
      <c r="P25" s="6"/>
      <c r="Q25" s="6"/>
      <c r="R25" s="6"/>
      <c r="S25" s="155"/>
      <c r="T25" s="174"/>
      <c r="U25" s="153"/>
      <c r="V25" s="6"/>
      <c r="W25" s="6"/>
      <c r="X25" s="6"/>
      <c r="Y25" s="155"/>
      <c r="Z25" s="154"/>
      <c r="AA25" s="6"/>
      <c r="AB25" s="155"/>
      <c r="AC25" s="153"/>
      <c r="AD25" s="6"/>
      <c r="AE25" s="6"/>
      <c r="AF25" s="6"/>
      <c r="AG25" s="60" t="str">
        <f t="shared" si="15"/>
        <v/>
      </c>
      <c r="AH25" s="61" t="str">
        <f t="shared" si="16"/>
        <v/>
      </c>
      <c r="AI25" s="61" t="str">
        <f t="shared" si="17"/>
        <v/>
      </c>
      <c r="AJ25" s="61" t="str">
        <f t="shared" si="18"/>
        <v/>
      </c>
      <c r="AK25" s="61" t="str">
        <f t="shared" si="19"/>
        <v/>
      </c>
      <c r="AL25" s="61" t="str">
        <f t="shared" si="20"/>
        <v/>
      </c>
      <c r="AM25" s="62" t="str">
        <f t="shared" si="21"/>
        <v/>
      </c>
      <c r="AN25" s="62" t="str">
        <f t="shared" si="22"/>
        <v/>
      </c>
      <c r="AO25" s="63" t="str">
        <f t="shared" si="12"/>
        <v/>
      </c>
      <c r="AP25" s="101" t="str">
        <f t="shared" si="13"/>
        <v/>
      </c>
      <c r="AQ25" s="101" t="str">
        <f t="shared" si="3"/>
        <v/>
      </c>
      <c r="AR25" s="101">
        <v>19</v>
      </c>
      <c r="AS25" s="101" t="str">
        <f t="shared" si="14"/>
        <v/>
      </c>
    </row>
    <row r="26" spans="1:45">
      <c r="A26" s="141"/>
      <c r="B26" s="139"/>
      <c r="C26" s="142"/>
      <c r="D26" s="142"/>
      <c r="E26" s="152"/>
      <c r="F26" s="154"/>
      <c r="G26" s="6"/>
      <c r="H26" s="6"/>
      <c r="I26" s="6"/>
      <c r="J26" s="155"/>
      <c r="K26" s="154"/>
      <c r="L26" s="6"/>
      <c r="M26" s="6"/>
      <c r="N26" s="176"/>
      <c r="O26" s="6"/>
      <c r="P26" s="6"/>
      <c r="Q26" s="6"/>
      <c r="R26" s="6"/>
      <c r="S26" s="155"/>
      <c r="T26" s="174"/>
      <c r="U26" s="153"/>
      <c r="V26" s="6"/>
      <c r="W26" s="6"/>
      <c r="X26" s="6"/>
      <c r="Y26" s="155"/>
      <c r="Z26" s="154"/>
      <c r="AA26" s="6"/>
      <c r="AB26" s="155"/>
      <c r="AC26" s="153"/>
      <c r="AD26" s="6"/>
      <c r="AE26" s="6"/>
      <c r="AF26" s="6"/>
      <c r="AG26" s="60" t="str">
        <f t="shared" si="15"/>
        <v/>
      </c>
      <c r="AH26" s="61" t="str">
        <f t="shared" si="16"/>
        <v/>
      </c>
      <c r="AI26" s="61" t="str">
        <f t="shared" si="17"/>
        <v/>
      </c>
      <c r="AJ26" s="61" t="str">
        <f t="shared" si="18"/>
        <v/>
      </c>
      <c r="AK26" s="61" t="str">
        <f t="shared" si="19"/>
        <v/>
      </c>
      <c r="AL26" s="61" t="str">
        <f t="shared" si="20"/>
        <v/>
      </c>
      <c r="AM26" s="62" t="str">
        <f t="shared" si="21"/>
        <v/>
      </c>
      <c r="AN26" s="62" t="str">
        <f t="shared" si="22"/>
        <v/>
      </c>
      <c r="AO26" s="63" t="str">
        <f t="shared" si="12"/>
        <v/>
      </c>
      <c r="AP26" s="101" t="str">
        <f t="shared" si="13"/>
        <v/>
      </c>
      <c r="AQ26" s="101" t="str">
        <f t="shared" si="3"/>
        <v/>
      </c>
      <c r="AR26" s="101">
        <v>20</v>
      </c>
      <c r="AS26" s="101" t="str">
        <f t="shared" si="14"/>
        <v/>
      </c>
    </row>
    <row r="27" spans="1:45">
      <c r="A27" s="143"/>
      <c r="B27" s="183"/>
      <c r="C27" s="144"/>
      <c r="D27" s="142"/>
      <c r="E27" s="152"/>
      <c r="F27" s="154"/>
      <c r="G27" s="6"/>
      <c r="H27" s="6"/>
      <c r="I27" s="6"/>
      <c r="J27" s="155"/>
      <c r="K27" s="154"/>
      <c r="L27" s="6"/>
      <c r="M27" s="6"/>
      <c r="N27" s="176"/>
      <c r="O27" s="6"/>
      <c r="P27" s="6"/>
      <c r="Q27" s="6"/>
      <c r="R27" s="6"/>
      <c r="S27" s="155"/>
      <c r="T27" s="174"/>
      <c r="U27" s="153"/>
      <c r="V27" s="6"/>
      <c r="W27" s="6"/>
      <c r="X27" s="6"/>
      <c r="Y27" s="155"/>
      <c r="Z27" s="154"/>
      <c r="AA27" s="6"/>
      <c r="AB27" s="155"/>
      <c r="AC27" s="153"/>
      <c r="AD27" s="6"/>
      <c r="AE27" s="6"/>
      <c r="AF27" s="6"/>
      <c r="AG27" s="60" t="str">
        <f t="shared" si="15"/>
        <v/>
      </c>
      <c r="AH27" s="61" t="str">
        <f t="shared" si="16"/>
        <v/>
      </c>
      <c r="AI27" s="61" t="str">
        <f t="shared" si="17"/>
        <v/>
      </c>
      <c r="AJ27" s="61" t="str">
        <f t="shared" si="18"/>
        <v/>
      </c>
      <c r="AK27" s="61" t="str">
        <f t="shared" si="19"/>
        <v/>
      </c>
      <c r="AL27" s="61" t="str">
        <f t="shared" si="20"/>
        <v/>
      </c>
      <c r="AM27" s="62" t="str">
        <f t="shared" si="21"/>
        <v/>
      </c>
      <c r="AN27" s="62" t="str">
        <f t="shared" si="22"/>
        <v/>
      </c>
      <c r="AO27" s="63" t="str">
        <f t="shared" si="12"/>
        <v/>
      </c>
      <c r="AP27" s="101" t="str">
        <f t="shared" si="13"/>
        <v/>
      </c>
      <c r="AQ27" s="101" t="str">
        <f t="shared" si="3"/>
        <v/>
      </c>
      <c r="AR27" s="101">
        <v>21</v>
      </c>
      <c r="AS27" s="101" t="str">
        <f t="shared" si="14"/>
        <v/>
      </c>
    </row>
    <row r="28" spans="1:45">
      <c r="A28" s="141"/>
      <c r="B28" s="139"/>
      <c r="C28" s="142"/>
      <c r="D28" s="142"/>
      <c r="E28" s="152"/>
      <c r="F28" s="154"/>
      <c r="G28" s="6"/>
      <c r="H28" s="6"/>
      <c r="I28" s="6"/>
      <c r="J28" s="155"/>
      <c r="K28" s="154"/>
      <c r="L28" s="6"/>
      <c r="M28" s="6"/>
      <c r="N28" s="176"/>
      <c r="O28" s="6"/>
      <c r="P28" s="6"/>
      <c r="Q28" s="6"/>
      <c r="R28" s="6"/>
      <c r="S28" s="155"/>
      <c r="T28" s="174"/>
      <c r="U28" s="153"/>
      <c r="V28" s="6"/>
      <c r="W28" s="6"/>
      <c r="X28" s="6"/>
      <c r="Y28" s="155"/>
      <c r="Z28" s="154"/>
      <c r="AA28" s="6"/>
      <c r="AB28" s="155"/>
      <c r="AC28" s="153"/>
      <c r="AD28" s="6"/>
      <c r="AE28" s="6"/>
      <c r="AF28" s="6"/>
      <c r="AG28" s="60" t="str">
        <f t="shared" si="15"/>
        <v/>
      </c>
      <c r="AH28" s="61" t="str">
        <f t="shared" si="16"/>
        <v/>
      </c>
      <c r="AI28" s="61" t="str">
        <f t="shared" si="17"/>
        <v/>
      </c>
      <c r="AJ28" s="61" t="str">
        <f t="shared" si="18"/>
        <v/>
      </c>
      <c r="AK28" s="61" t="str">
        <f t="shared" si="19"/>
        <v/>
      </c>
      <c r="AL28" s="61" t="str">
        <f t="shared" si="20"/>
        <v/>
      </c>
      <c r="AM28" s="62" t="str">
        <f t="shared" si="21"/>
        <v/>
      </c>
      <c r="AN28" s="62" t="str">
        <f t="shared" si="22"/>
        <v/>
      </c>
      <c r="AO28" s="63" t="str">
        <f t="shared" si="12"/>
        <v/>
      </c>
      <c r="AP28" s="101" t="str">
        <f t="shared" si="13"/>
        <v/>
      </c>
      <c r="AQ28" s="101" t="str">
        <f t="shared" si="3"/>
        <v/>
      </c>
      <c r="AR28" s="101">
        <v>22</v>
      </c>
      <c r="AS28" s="101" t="str">
        <f t="shared" si="14"/>
        <v/>
      </c>
    </row>
    <row r="29" spans="1:45">
      <c r="A29" s="141"/>
      <c r="B29" s="139"/>
      <c r="C29" s="142"/>
      <c r="D29" s="142"/>
      <c r="E29" s="152"/>
      <c r="F29" s="154"/>
      <c r="G29" s="6"/>
      <c r="H29" s="6"/>
      <c r="I29" s="6"/>
      <c r="J29" s="155"/>
      <c r="K29" s="154"/>
      <c r="L29" s="6"/>
      <c r="M29" s="6"/>
      <c r="N29" s="176"/>
      <c r="O29" s="6"/>
      <c r="P29" s="6"/>
      <c r="Q29" s="6"/>
      <c r="R29" s="6"/>
      <c r="S29" s="155"/>
      <c r="T29" s="174"/>
      <c r="U29" s="153"/>
      <c r="V29" s="6"/>
      <c r="W29" s="6"/>
      <c r="X29" s="6"/>
      <c r="Y29" s="155"/>
      <c r="Z29" s="154"/>
      <c r="AA29" s="6"/>
      <c r="AB29" s="155"/>
      <c r="AC29" s="153"/>
      <c r="AD29" s="6"/>
      <c r="AE29" s="6"/>
      <c r="AF29" s="6"/>
      <c r="AG29" s="60" t="str">
        <f t="shared" si="15"/>
        <v/>
      </c>
      <c r="AH29" s="61" t="str">
        <f t="shared" si="16"/>
        <v/>
      </c>
      <c r="AI29" s="61" t="str">
        <f t="shared" si="17"/>
        <v/>
      </c>
      <c r="AJ29" s="61" t="str">
        <f t="shared" si="18"/>
        <v/>
      </c>
      <c r="AK29" s="61" t="str">
        <f t="shared" si="19"/>
        <v/>
      </c>
      <c r="AL29" s="61" t="str">
        <f t="shared" si="20"/>
        <v/>
      </c>
      <c r="AM29" s="62" t="str">
        <f t="shared" si="21"/>
        <v/>
      </c>
      <c r="AN29" s="62" t="str">
        <f t="shared" si="22"/>
        <v/>
      </c>
      <c r="AO29" s="63" t="str">
        <f t="shared" si="12"/>
        <v/>
      </c>
      <c r="AP29" s="101" t="str">
        <f t="shared" si="13"/>
        <v/>
      </c>
      <c r="AQ29" s="101" t="str">
        <f t="shared" si="3"/>
        <v/>
      </c>
      <c r="AR29" s="101">
        <v>23</v>
      </c>
      <c r="AS29" s="101" t="str">
        <f t="shared" si="14"/>
        <v/>
      </c>
    </row>
    <row r="30" spans="1:45">
      <c r="A30" s="143"/>
      <c r="B30" s="183"/>
      <c r="C30" s="144"/>
      <c r="D30" s="142"/>
      <c r="E30" s="152"/>
      <c r="F30" s="154"/>
      <c r="G30" s="6"/>
      <c r="H30" s="6"/>
      <c r="I30" s="6"/>
      <c r="J30" s="155"/>
      <c r="K30" s="154"/>
      <c r="L30" s="6"/>
      <c r="M30" s="6"/>
      <c r="N30" s="176"/>
      <c r="O30" s="6"/>
      <c r="P30" s="6"/>
      <c r="Q30" s="6"/>
      <c r="R30" s="6"/>
      <c r="S30" s="155"/>
      <c r="T30" s="174"/>
      <c r="U30" s="153"/>
      <c r="V30" s="6"/>
      <c r="W30" s="6"/>
      <c r="X30" s="6"/>
      <c r="Y30" s="155"/>
      <c r="Z30" s="154"/>
      <c r="AA30" s="6"/>
      <c r="AB30" s="155"/>
      <c r="AC30" s="153"/>
      <c r="AD30" s="6"/>
      <c r="AE30" s="6"/>
      <c r="AF30" s="6"/>
      <c r="AG30" s="60" t="str">
        <f t="shared" si="15"/>
        <v/>
      </c>
      <c r="AH30" s="61" t="str">
        <f t="shared" si="16"/>
        <v/>
      </c>
      <c r="AI30" s="61" t="str">
        <f t="shared" si="17"/>
        <v/>
      </c>
      <c r="AJ30" s="61" t="str">
        <f t="shared" si="18"/>
        <v/>
      </c>
      <c r="AK30" s="61" t="str">
        <f t="shared" si="19"/>
        <v/>
      </c>
      <c r="AL30" s="61" t="str">
        <f t="shared" si="20"/>
        <v/>
      </c>
      <c r="AM30" s="62" t="str">
        <f t="shared" si="21"/>
        <v/>
      </c>
      <c r="AN30" s="62" t="str">
        <f t="shared" si="22"/>
        <v/>
      </c>
      <c r="AO30" s="63" t="str">
        <f t="shared" si="12"/>
        <v/>
      </c>
      <c r="AP30" s="101" t="str">
        <f t="shared" si="13"/>
        <v/>
      </c>
      <c r="AQ30" s="101" t="str">
        <f t="shared" si="3"/>
        <v/>
      </c>
      <c r="AR30" s="101">
        <v>24</v>
      </c>
      <c r="AS30" s="101" t="str">
        <f t="shared" si="14"/>
        <v/>
      </c>
    </row>
    <row r="31" spans="1:45" ht="14.65" thickBot="1">
      <c r="A31" s="164"/>
      <c r="B31" s="140"/>
      <c r="C31" s="165"/>
      <c r="D31" s="165"/>
      <c r="E31" s="166"/>
      <c r="F31" s="167"/>
      <c r="G31" s="168"/>
      <c r="H31" s="168"/>
      <c r="I31" s="168"/>
      <c r="J31" s="169"/>
      <c r="K31" s="167"/>
      <c r="L31" s="168"/>
      <c r="M31" s="168"/>
      <c r="N31" s="176"/>
      <c r="O31" s="168"/>
      <c r="P31" s="168"/>
      <c r="Q31" s="168"/>
      <c r="R31" s="168"/>
      <c r="S31" s="169"/>
      <c r="T31" s="175"/>
      <c r="U31" s="170"/>
      <c r="V31" s="168"/>
      <c r="W31" s="168"/>
      <c r="X31" s="168"/>
      <c r="Y31" s="169"/>
      <c r="Z31" s="167"/>
      <c r="AA31" s="168"/>
      <c r="AB31" s="169"/>
      <c r="AC31" s="170"/>
      <c r="AD31" s="168"/>
      <c r="AE31" s="168"/>
      <c r="AF31" s="168"/>
      <c r="AG31" s="64" t="str">
        <f t="shared" si="15"/>
        <v/>
      </c>
      <c r="AH31" s="65" t="str">
        <f t="shared" si="16"/>
        <v/>
      </c>
      <c r="AI31" s="65" t="str">
        <f t="shared" si="17"/>
        <v/>
      </c>
      <c r="AJ31" s="65" t="str">
        <f t="shared" si="18"/>
        <v/>
      </c>
      <c r="AK31" s="65" t="str">
        <f t="shared" si="19"/>
        <v/>
      </c>
      <c r="AL31" s="65" t="str">
        <f t="shared" si="20"/>
        <v/>
      </c>
      <c r="AM31" s="171" t="str">
        <f t="shared" si="21"/>
        <v/>
      </c>
      <c r="AN31" s="171" t="str">
        <f t="shared" si="22"/>
        <v/>
      </c>
      <c r="AO31" s="172" t="str">
        <f t="shared" si="12"/>
        <v/>
      </c>
      <c r="AP31" s="101" t="str">
        <f t="shared" si="13"/>
        <v/>
      </c>
      <c r="AQ31" s="101" t="str">
        <f t="shared" si="3"/>
        <v/>
      </c>
      <c r="AR31" s="101">
        <v>25</v>
      </c>
      <c r="AS31" s="101" t="str">
        <f t="shared" si="14"/>
        <v/>
      </c>
    </row>
    <row r="34" spans="3:35">
      <c r="AI34" s="36"/>
    </row>
    <row r="35" spans="3:35">
      <c r="C35" s="36"/>
    </row>
    <row r="36" spans="3:35">
      <c r="C36" s="36"/>
    </row>
  </sheetData>
  <mergeCells count="14">
    <mergeCell ref="AG3:AO3"/>
    <mergeCell ref="AM4:AO5"/>
    <mergeCell ref="AG4:AL5"/>
    <mergeCell ref="Z4:AB5"/>
    <mergeCell ref="AC4:AF5"/>
    <mergeCell ref="A3:AF3"/>
    <mergeCell ref="P5:S5"/>
    <mergeCell ref="K4:S4"/>
    <mergeCell ref="U4:Y5"/>
    <mergeCell ref="F4:J5"/>
    <mergeCell ref="T4:T5"/>
    <mergeCell ref="K5:L5"/>
    <mergeCell ref="M5:O5"/>
    <mergeCell ref="A4:E5"/>
  </mergeCells>
  <conditionalFormatting sqref="AG7:AO31">
    <cfRule type="cellIs" dxfId="2" priority="1" operator="equal">
      <formula>""</formula>
    </cfRule>
    <cfRule type="colorScale" priority="2">
      <colorScale>
        <cfvo type="num" val="1"/>
        <cfvo type="num" val="3"/>
        <cfvo type="num" val="5"/>
        <color rgb="FFF8696B"/>
        <color rgb="FFFFEB84"/>
        <color rgb="FF63BE7B"/>
      </colorScale>
    </cfRule>
  </conditionalFormatting>
  <dataValidations xWindow="139" yWindow="443" count="27">
    <dataValidation type="list" allowBlank="1" showInputMessage="1" showErrorMessage="1" promptTitle="Scalability (1-5)" prompt="1. Consistent Load_x000a_2. Slow, Linear Growth_x000a_3. Fast, Linear Growth_x000a_4. Known Exponential Growth_x000a_5. Forecasted Exponential Growth with Unknown Dates and Growth" sqref="G7:G31" xr:uid="{00000000-0002-0000-0300-000000000000}">
      <formula1>"1,2,3,4,5"</formula1>
    </dataValidation>
    <dataValidation type="list" allowBlank="1" showInputMessage="1" showErrorMessage="1" promptTitle="Resource Intensiveness (1-5)" prompt="1. Informational_x000a_2. _x000a_3. Single-dimension data analysis_x000a_4. _x000a_5. Multi-dimensional data analysis such as required by certain scientific capabilities" sqref="H7:H31" xr:uid="{00000000-0002-0000-0300-000001000000}">
      <formula1>"1,2,3,4,5"</formula1>
    </dataValidation>
    <dataValidation type="list" allowBlank="1" showInputMessage="1" showErrorMessage="1" promptTitle="Latency" prompt="1. &gt; 500ms_x000a_2. &lt; 500ms_x000a_3. &lt; 200ms (Consumer web application)_x000a_4. &lt; 100ms_x000a_5. High Performance Computing (&lt;1ms)" sqref="I7:I31" xr:uid="{00000000-0002-0000-0300-000002000000}">
      <formula1>"1,2,3,4,5"</formula1>
    </dataValidation>
    <dataValidation type="list" allowBlank="1" showInputMessage="1" showErrorMessage="1" promptTitle="Throughput" prompt="1. &lt; 1 Mbps_x000a_2. 1-5 Mbps_x000a_3. 5-25 Mbps_x000a_4. 25-50 Mbps_x000a_5. &gt; 100 MBps (Multi-media and gaming)" sqref="J7:J31" xr:uid="{00000000-0002-0000-0300-000003000000}">
      <formula1>"1,2,3,4,5"</formula1>
    </dataValidation>
    <dataValidation type="list" allowBlank="1" showInputMessage="1" showErrorMessage="1" promptTitle="Complexity" prompt="1. All Custom, Branded Pages (&gt;50) &amp; Navigation (Many wizards, branded buttons and links)_x000a_2. _x000a_3. Some Custom Pages (~30) &amp; Navigation (A few buttons, but mostly standard)_x000a_4. _x000a_5. Standard COTS (All Standard)" sqref="K7:K31" xr:uid="{00000000-0002-0000-0300-000004000000}">
      <formula1>"1,2,3,4,5"</formula1>
    </dataValidation>
    <dataValidation type="list" allowBlank="1" showInputMessage="1" showErrorMessage="1" promptTitle="Access Points" prompt="1. No Mobile or Offline Requirements_x000a_2. _x000a_3. Partial Mobile and Offline Requirements_x000a_4. _x000a_5. Full Mobile and Offline Requirements" sqref="L7:L31" xr:uid="{00000000-0002-0000-0300-000005000000}">
      <formula1>"1,2,3,4,5"</formula1>
    </dataValidation>
    <dataValidation type="list" allowBlank="1" showInputMessage="1" showErrorMessage="1" promptTitle="Application Life Expectancy" prompt="1 = Greater than 3 years_x000a_2 = 2-3 years_x000a_3 = 1-2 years _x000a_4 = 6 months to 1 year_x000a_5 = Less than 6 months" sqref="O7:O31" xr:uid="{00000000-0002-0000-0300-000006000000}">
      <formula1>"1,2,3,4,5"</formula1>
    </dataValidation>
    <dataValidation type="list" allowBlank="1" showInputMessage="1" showErrorMessage="1" promptTitle="Structured Magnitude" prompt="1. Millions of objects and Greater_x000a_2. _x000a_3. Hundreds of thousands of Objects_x000a_4. _x000a_5. Tens of Thousands of Objects and Fewer" sqref="P7:P31" xr:uid="{00000000-0002-0000-0300-000007000000}">
      <formula1>"1,2,3,4,5"</formula1>
    </dataValidation>
    <dataValidation type="list" allowBlank="1" showInputMessage="1" showErrorMessage="1" promptTitle="Unstructured Data Requirements" prompt="1. &gt; 100 TB_x000a_2. 10 - 100 TB_x000a_3. 500 GB - 10 TB_x000a_4. 5 GB - 500 GB_x000a_5. &lt; 5 GB" sqref="Q7:Q31" xr:uid="{00000000-0002-0000-0300-000008000000}">
      <formula1>"1,2,3,4,5"</formula1>
    </dataValidation>
    <dataValidation type="list" allowBlank="1" showInputMessage="1" showErrorMessage="1" promptTitle="Complexity" prompt="1. Many Data Sources (&gt;10) requiring fuzzy logic to cleanse with no direct DB, API, or ETL available_x000a_2. _x000a_3. Some Data Sources (4-7) requiring straightforward ETLs_x000a_4. _x000a_5. One source, no cleanse required, and direct DB or API available" sqref="R7:R31" xr:uid="{00000000-0002-0000-0300-000009000000}">
      <formula1>"1,2,3,4,5"</formula1>
    </dataValidation>
    <dataValidation type="list" allowBlank="1" showInputMessage="1" showErrorMessage="1" promptTitle="Hardware Life Expectancy" prompt="1. &gt; 5 years_x000a_2. 3-4 years_x000a_3. 2-3 years_x000a_4. 1-2 years_x000a_5. Less than 1 year" sqref="S7:S31" xr:uid="{00000000-0002-0000-0300-00000A000000}">
      <formula1>"1,2,3,4,5"</formula1>
    </dataValidation>
    <dataValidation type="list" allowBlank="1" showInputMessage="1" showErrorMessage="1" promptTitle="Operating Costs" prompt="1-Low, (Virtually no op costs)_x000a_2-Med Low (No SLAs, Minimal staffing)_x000a_3-Med (Moderate SLAs, Minimal staffing)_x000a_4-Med High (High SLAs, some staffing)_x000a_5-High (High SLAs, recovery,  large staffing)" sqref="T7:T31" xr:uid="{00000000-0002-0000-0300-00000B000000}">
      <formula1>"1,2,3,4,5"</formula1>
    </dataValidation>
    <dataValidation type="list" allowBlank="1" showInputMessage="1" showErrorMessage="1" promptTitle="Organizational Risk" prompt="1. Catastrophic: Org is unaware and unprepared_x000a_2. Net loss: Org is unprepared_x000a_3. Break-even: Org is partially ready_x000a_4. Marginal: Weak alignment to strategy_x000a_5. None: Aligns with strategy and org is prepared_x000a__x000a_" sqref="U7:U31" xr:uid="{00000000-0002-0000-0300-00000C000000}">
      <formula1>"1,2,3,4,5"</formula1>
    </dataValidation>
    <dataValidation type="list" allowBlank="1" showInputMessage="1" showErrorMessage="1" promptTitle="Business Criticality" prompt="1. Mission Critical_x000a_2. Above Average_x000a_3. Average Support_x000a_4. Minimal Support_x000a_5. Non-Essential" sqref="V7:V31" xr:uid="{00000000-0002-0000-0300-00000D000000}">
      <formula1>"1,2,3,4,5"</formula1>
    </dataValidation>
    <dataValidation type="list" allowBlank="1" showInputMessage="1" showErrorMessage="1" promptTitle="Technical Risk" prompt="1. Catastrophic: Grave dependency or encryption issues_x000a_2. Net loss: Key incompatibilities_x000a_3. Break-even: Moderate incompatibilities_x000a_4. Marginal: New technologies_x000a_5. None: Perfect architectural fit" sqref="W7:W31" xr:uid="{00000000-0002-0000-0300-00000E000000}">
      <formula1>"1,2,3,4,5"</formula1>
    </dataValidation>
    <dataValidation type="list" allowBlank="1" showInputMessage="1" showErrorMessage="1" promptTitle="Resource Risk" prompt="1. Catastrophic: No required staff_x000a_2. Net loss:_x000a_3. Break-even: Staff skilled with cloud technology, but not current app_x000a_4. Marginal: _x000a_5. None: Staff with intimate understanding of the current app and cloud technology" sqref="X7:X31" xr:uid="{00000000-0002-0000-0300-00000F000000}">
      <formula1>"1,2,3,4,5"</formula1>
    </dataValidation>
    <dataValidation type="list" allowBlank="1" showInputMessage="1" showErrorMessage="1" promptTitle="Contractual Risk" prompt="1. Catastrophic: Puts enterprise contracts at risk_x000a_2. Net loss:_x000a_3. Break-even: Puts contracts, with significant investment, at risk_x000a_4. Marginal: _x000a_5. None: Puts no contracts at risk" sqref="Y7:Y31" xr:uid="{00000000-0002-0000-0300-000010000000}">
      <formula1>"1,2,3,4,5"</formula1>
    </dataValidation>
    <dataValidation type="list" allowBlank="1" showInputMessage="1" showErrorMessage="1" promptTitle="Elasticity (1-5)" prompt="1-Low (Consistent load)_x000a_2-Med Low (Moderate spikes regularly)_x000a_3-Med (Moderate spikes occasionally)_x000a_4-Med High (Severe spikes regularly)_x000a_5-High (Severe spikes occasionally)" sqref="F7:F31" xr:uid="{00000000-0002-0000-0300-000011000000}">
      <formula1>"1,2,3,4,5"</formula1>
    </dataValidation>
    <dataValidation type="list" allowBlank="1" showInputMessage="1" showErrorMessage="1" promptTitle="SLA Uptime" prompt="1. Availability not critical _x000a_2. Low Availability required (90%)_x000a_3. Moderate Availability required (99% - &quot;two nines&quot;) _x000a_4. High Availability required (99.9% - &quot;three nines&quot;)_x000a_5. Highest Availability and SLA is critical (99.999% - &quot;five nines&quot;)" sqref="Z7:Z31" xr:uid="{00000000-0002-0000-0300-000012000000}">
      <formula1>"1,2,3,4,5"</formula1>
    </dataValidation>
    <dataValidation type="list" allowBlank="1" showInputMessage="1" showErrorMessage="1" promptTitle="Operations - Tools" prompt="1. Very Low: No monitoring tools in use_x000a_2. Low: Antiquated, ineffective monitoring tool in use_x000a_3. Moderate: Isolated monitoring tool_x000a_4. High: Integrated monitoring and reporting_x000a_5. Very High: Integrated app monitoring, reporting, and alerting tools in use" sqref="AA7:AA31" xr:uid="{00000000-0002-0000-0300-000013000000}">
      <formula1>"1,2,3,4,5"</formula1>
    </dataValidation>
    <dataValidation type="list" allowBlank="1" showInputMessage="1" showErrorMessage="1" promptTitle="Deployment" prompt="1. Simple, infrequent deployment_x000a_2. _x000a_3. Regular, managed deployments with occasional issues_x000a_4. _x000a_5. Complex, frequent, highly interactive and involved deployment process" sqref="AB7:AB31" xr:uid="{00000000-0002-0000-0300-000014000000}">
      <formula1>"1,2,3,4,5"</formula1>
    </dataValidation>
    <dataValidation type="list" allowBlank="1" showInputMessage="1" showErrorMessage="1" promptTitle="Jurisdiction" prompt="1. Local restrictions_x000a_2. Restricted to a region_x000a_3. Restricted to a nation_x000a_4. Restricted to continent_x000a_5. No restrictions_x000a_" sqref="AC7:AC31" xr:uid="{00000000-0002-0000-0300-000015000000}">
      <formula1>"1,2,3,4,5"</formula1>
    </dataValidation>
    <dataValidation type="list" allowBlank="1" showInputMessage="1" showErrorMessage="1" promptTitle="Regulations" prompt="1. Show-stopping regulations_x000a_2. _x000a_3. Standard, manageable regulations_x000a_4. _x000a_5. No relevant regulations" sqref="AD7:AD31" xr:uid="{00000000-0002-0000-0300-000016000000}">
      <formula1>"1,2,3,4,5"</formula1>
    </dataValidation>
    <dataValidation type="list" allowBlank="1" showInputMessage="1" showErrorMessage="1" promptTitle="Privacy" prompt="1. Critical Sensitivity, exposure yields severe business impact_x000a_2. High Sensitivity, exposure yields significant to serious business impact_x000a_3. Medium Sensitivity, medium business impact_x000a_4. Low Sensitivity, low business impact_x000a_5. All data is public" sqref="AE7:AE31" xr:uid="{00000000-0002-0000-0300-000017000000}">
      <formula1>"1,2,3,4,5"</formula1>
    </dataValidation>
    <dataValidation type="list" allowBlank="1" showInputMessage="1" showErrorMessage="1" promptTitle="Encryption" prompt="1. Unique client encryption methodology_x000a_2. _x000a_3. Standard industry encryption method_x000a_4. _x000a_5. No encryption required" sqref="AF7:AF31" xr:uid="{00000000-0002-0000-0300-000018000000}">
      <formula1>"1,2,3,4,5"</formula1>
    </dataValidation>
    <dataValidation type="list" allowBlank="1" showInputMessage="1" showErrorMessage="1" errorTitle="Application Complexity Error" error="Must be a value between 1 and 5." promptTitle="Application Complexity" prompt="1. High (N tier simple application, high integration w apps (10+))_x000a_2. Med High, (N tier, med integration w/other apps (5-10))_x000a_3. Med, (N tier,  low integration w/other apps (2-5))_x000a_4. Med Low, (UI with database backend)_x000a_1. Low, (UI stand-alone application)" sqref="M7:M31" xr:uid="{00000000-0002-0000-0300-000019000000}">
      <formula1>"1,2,3,4,5"</formula1>
    </dataValidation>
    <dataValidation type="list" allowBlank="1" showInputMessage="1" showErrorMessage="1" errorTitle="App Size Error" error="Must enter a number between 1 and 5" promptTitle="App Size (1-5)" prompt="1. &gt;250k Lines of Code_x000a_2. 100k-250k LOC_x000a_3. 25k-100k LOC_x000a_4. 5k-25k LOC_x000a_5. &lt;5k LOC_x000a_" sqref="N7:N31" xr:uid="{00000000-0002-0000-0300-00001A000000}">
      <formula1>"1,2,3,4,5"</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31"/>
  <sheetViews>
    <sheetView workbookViewId="0">
      <pane xSplit="3" ySplit="6" topLeftCell="D7" activePane="bottomRight" state="frozen"/>
      <selection pane="topRight" activeCell="E1" sqref="E1"/>
      <selection pane="bottomLeft" activeCell="A7" sqref="A7"/>
      <selection pane="bottomRight"/>
    </sheetView>
  </sheetViews>
  <sheetFormatPr defaultColWidth="9.1328125" defaultRowHeight="14.25"/>
  <cols>
    <col min="1" max="1" width="7.1328125" style="33" customWidth="1"/>
    <col min="2" max="2" width="30.1328125" style="33" customWidth="1"/>
    <col min="3" max="3" width="29.1328125" style="33" customWidth="1"/>
    <col min="4" max="6" width="3.59765625" style="33" bestFit="1" customWidth="1"/>
    <col min="7" max="7" width="3.265625" style="33" bestFit="1" customWidth="1"/>
    <col min="8" max="8" width="3.59765625" style="33" bestFit="1" customWidth="1"/>
    <col min="9" max="10" width="3.265625" style="33" bestFit="1" customWidth="1"/>
    <col min="11" max="12" width="3.86328125" style="33" customWidth="1"/>
    <col min="13" max="14" width="3.59765625" style="33" bestFit="1" customWidth="1"/>
    <col min="15" max="15" width="3.265625" style="33" bestFit="1" customWidth="1"/>
    <col min="16" max="19" width="3.59765625" style="33" bestFit="1" customWidth="1"/>
    <col min="20" max="27" width="9.1328125" style="126"/>
    <col min="28" max="29" width="9.1328125" style="101"/>
    <col min="30" max="16384" width="9.1328125" style="33"/>
  </cols>
  <sheetData>
    <row r="1" spans="1:29" ht="18">
      <c r="A1" s="1" t="s">
        <v>128</v>
      </c>
      <c r="B1" s="1"/>
      <c r="C1" s="1"/>
      <c r="D1" s="1"/>
      <c r="E1" s="1"/>
      <c r="F1" s="1"/>
      <c r="G1" s="1"/>
      <c r="H1" s="1"/>
      <c r="I1" s="1"/>
      <c r="J1" s="1"/>
      <c r="K1" s="1"/>
      <c r="L1" s="1"/>
      <c r="M1" s="1"/>
      <c r="N1" s="1"/>
      <c r="O1" s="1"/>
      <c r="P1" s="1"/>
      <c r="Q1" s="1"/>
      <c r="R1" s="1"/>
      <c r="S1" s="1"/>
    </row>
    <row r="2" spans="1:29" ht="14.65" thickBot="1">
      <c r="A2" s="34"/>
      <c r="B2" s="34"/>
      <c r="C2" s="34"/>
      <c r="D2" s="34"/>
      <c r="E2" s="34"/>
      <c r="F2" s="34"/>
      <c r="G2" s="34"/>
      <c r="H2" s="34"/>
      <c r="I2" s="34"/>
      <c r="J2" s="34"/>
      <c r="K2" s="34"/>
      <c r="L2" s="34"/>
      <c r="M2" s="34"/>
      <c r="N2" s="34"/>
      <c r="O2" s="34"/>
      <c r="P2" s="34"/>
      <c r="Q2" s="34"/>
      <c r="R2" s="34"/>
      <c r="S2" s="34"/>
    </row>
    <row r="3" spans="1:29" ht="15.75">
      <c r="A3" s="224" t="s">
        <v>41</v>
      </c>
      <c r="B3" s="238"/>
      <c r="C3" s="225"/>
      <c r="D3" s="224" t="s">
        <v>53</v>
      </c>
      <c r="E3" s="225"/>
      <c r="F3" s="225"/>
      <c r="G3" s="225"/>
      <c r="H3" s="225"/>
      <c r="I3" s="225"/>
      <c r="J3" s="225"/>
      <c r="K3" s="225"/>
      <c r="L3" s="225"/>
      <c r="M3" s="225"/>
      <c r="N3" s="225"/>
      <c r="O3" s="226"/>
      <c r="P3" s="248" t="s">
        <v>72</v>
      </c>
      <c r="Q3" s="249"/>
      <c r="R3" s="249"/>
      <c r="S3" s="250"/>
    </row>
    <row r="4" spans="1:29" s="35" customFormat="1" ht="15" customHeight="1">
      <c r="A4" s="244" t="s">
        <v>1</v>
      </c>
      <c r="B4" s="245"/>
      <c r="C4" s="246"/>
      <c r="D4" s="257" t="s">
        <v>37</v>
      </c>
      <c r="E4" s="236"/>
      <c r="F4" s="236"/>
      <c r="G4" s="258"/>
      <c r="H4" s="261" t="s">
        <v>71</v>
      </c>
      <c r="I4" s="236"/>
      <c r="J4" s="258"/>
      <c r="K4" s="261" t="s">
        <v>39</v>
      </c>
      <c r="L4" s="258"/>
      <c r="M4" s="261" t="s">
        <v>40</v>
      </c>
      <c r="N4" s="236"/>
      <c r="O4" s="263"/>
      <c r="P4" s="251"/>
      <c r="Q4" s="252"/>
      <c r="R4" s="252"/>
      <c r="S4" s="253"/>
      <c r="T4" s="135"/>
      <c r="U4" s="135"/>
      <c r="V4" s="135"/>
      <c r="W4" s="135"/>
      <c r="X4" s="135"/>
      <c r="Y4" s="135"/>
      <c r="Z4" s="135"/>
      <c r="AA4" s="135"/>
      <c r="AB4" s="134"/>
      <c r="AC4" s="134"/>
    </row>
    <row r="5" spans="1:29" s="35" customFormat="1" ht="15" customHeight="1">
      <c r="A5" s="244"/>
      <c r="B5" s="245"/>
      <c r="C5" s="246"/>
      <c r="D5" s="259"/>
      <c r="E5" s="237"/>
      <c r="F5" s="237"/>
      <c r="G5" s="260"/>
      <c r="H5" s="262"/>
      <c r="I5" s="237"/>
      <c r="J5" s="260"/>
      <c r="K5" s="262"/>
      <c r="L5" s="260"/>
      <c r="M5" s="262"/>
      <c r="N5" s="237"/>
      <c r="O5" s="264"/>
      <c r="P5" s="254"/>
      <c r="Q5" s="255"/>
      <c r="R5" s="255"/>
      <c r="S5" s="256"/>
      <c r="T5" s="135">
        <f>'4. Prioritize Alternatives'!D22</f>
        <v>2</v>
      </c>
      <c r="U5" s="135">
        <f>'4. Prioritize Alternatives'!E22</f>
        <v>4</v>
      </c>
      <c r="V5" s="135">
        <f>'4. Prioritize Alternatives'!F22</f>
        <v>3</v>
      </c>
      <c r="W5" s="135">
        <f>'4. Prioritize Alternatives'!G22</f>
        <v>1</v>
      </c>
      <c r="X5" s="135"/>
      <c r="Y5" s="135"/>
      <c r="Z5" s="135"/>
      <c r="AA5" s="135"/>
      <c r="AB5" s="134"/>
      <c r="AC5" s="134"/>
    </row>
    <row r="6" spans="1:29" ht="130.9" thickBot="1">
      <c r="A6" s="2" t="s">
        <v>2</v>
      </c>
      <c r="B6" s="182" t="s">
        <v>98</v>
      </c>
      <c r="C6" s="3" t="s">
        <v>3</v>
      </c>
      <c r="D6" s="44" t="s">
        <v>42</v>
      </c>
      <c r="E6" s="45" t="s">
        <v>43</v>
      </c>
      <c r="F6" s="45" t="s">
        <v>44</v>
      </c>
      <c r="G6" s="45" t="s">
        <v>97</v>
      </c>
      <c r="H6" s="45" t="s">
        <v>45</v>
      </c>
      <c r="I6" s="45" t="s">
        <v>46</v>
      </c>
      <c r="J6" s="45" t="s">
        <v>47</v>
      </c>
      <c r="K6" s="45" t="s">
        <v>54</v>
      </c>
      <c r="L6" s="45" t="s">
        <v>48</v>
      </c>
      <c r="M6" s="45" t="s">
        <v>49</v>
      </c>
      <c r="N6" s="45" t="s">
        <v>55</v>
      </c>
      <c r="O6" s="46" t="s">
        <v>50</v>
      </c>
      <c r="P6" s="44" t="s">
        <v>37</v>
      </c>
      <c r="Q6" s="45" t="s">
        <v>38</v>
      </c>
      <c r="R6" s="45" t="s">
        <v>39</v>
      </c>
      <c r="S6" s="46" t="s">
        <v>40</v>
      </c>
      <c r="T6" s="47" t="s">
        <v>37</v>
      </c>
      <c r="U6" s="47" t="s">
        <v>38</v>
      </c>
      <c r="V6" s="47" t="s">
        <v>39</v>
      </c>
      <c r="W6" s="47" t="s">
        <v>40</v>
      </c>
      <c r="X6" s="136"/>
      <c r="Y6" s="136"/>
      <c r="Z6" s="136"/>
      <c r="AA6" s="136"/>
      <c r="AB6" s="177"/>
    </row>
    <row r="7" spans="1:29">
      <c r="A7" s="4">
        <f>IF('2. Profile Applications'!A7="","",'2. Profile Applications'!A7)</f>
        <v>1</v>
      </c>
      <c r="B7" s="5" t="str">
        <f>IF('2. Profile Applications'!B7="","",'2. Profile Applications'!B7)</f>
        <v>Market and Sell Products and Services</v>
      </c>
      <c r="C7" s="5" t="str">
        <f>IF('2. Profile Applications'!C7="","",'2. Profile Applications'!C7)</f>
        <v>Customer Relationship Management</v>
      </c>
      <c r="D7" s="7" t="s">
        <v>122</v>
      </c>
      <c r="E7" s="8" t="s">
        <v>123</v>
      </c>
      <c r="F7" s="8" t="s">
        <v>123</v>
      </c>
      <c r="G7" s="8" t="s">
        <v>122</v>
      </c>
      <c r="H7" s="8" t="s">
        <v>122</v>
      </c>
      <c r="I7" s="8" t="s">
        <v>123</v>
      </c>
      <c r="J7" s="8" t="s">
        <v>122</v>
      </c>
      <c r="K7" s="8" t="s">
        <v>123</v>
      </c>
      <c r="L7" s="8" t="s">
        <v>122</v>
      </c>
      <c r="M7" s="8" t="s">
        <v>122</v>
      </c>
      <c r="N7" s="8" t="s">
        <v>123</v>
      </c>
      <c r="O7" s="9" t="s">
        <v>123</v>
      </c>
      <c r="P7" s="68" t="str">
        <f t="shared" ref="P7" si="0">IF(COUNTIF(D7:O7,"&lt;&gt;")=12,IF(AND(D7="Yes",E7="Yes",F7="No",G7="No"),"Yes","No"),"")</f>
        <v>No</v>
      </c>
      <c r="Q7" s="66" t="str">
        <f>IF(COUNTIF(D7:O7,"&lt;&gt;")=12,IF(AND(H7="Yes",I7="No",J7="No"),"Yes","No"),"")</f>
        <v>No</v>
      </c>
      <c r="R7" s="66" t="str">
        <f>IF(COUNTIF(D7:O7,"&lt;&gt;")=12,IF(AND(K7="No",L7="No"),"Yes","No"),"")</f>
        <v>No</v>
      </c>
      <c r="S7" s="67" t="str">
        <f>IF(COUNTIF(D7:O7,"&lt;&gt;")=12,IF(AND(M7="Yes",N7="No",O7="No"),"Yes","No"),"")</f>
        <v>Yes</v>
      </c>
      <c r="T7" s="126" t="str">
        <f>IF(P7="Yes",'2. Profile Applications'!AS7,"")</f>
        <v/>
      </c>
      <c r="U7" s="126" t="str">
        <f>IF(Q7="Yes",'2. Profile Applications'!AS7,"")</f>
        <v/>
      </c>
      <c r="V7" s="126" t="str">
        <f>IF(R7="Yes",'2. Profile Applications'!AS7,"")</f>
        <v/>
      </c>
      <c r="W7" s="126">
        <f>IF(S7="Yes",'2. Profile Applications'!AS7,"")</f>
        <v>3</v>
      </c>
      <c r="X7" s="126" t="str">
        <f>IF(OR(AND($U$5&lt;$T$5,U7&lt;&gt;""),AND($V$5&lt;$T$5,V7&lt;&gt;""),AND($W$5&lt;$T$5,W7&lt;&gt;"")),"",T7)</f>
        <v/>
      </c>
      <c r="Y7" s="126" t="str">
        <f>IF(OR(AND($T$5&lt;$U$5,T7&lt;&gt;""),AND($V$5&lt;$U$5,V7&lt;&gt;""),AND($W$5&lt;$U$5,W7&lt;&gt;"")),"",U7)</f>
        <v/>
      </c>
      <c r="Z7" s="126" t="str">
        <f>IF(OR(AND($T$5&lt;$V$5,T7&lt;&gt;""),AND($U$5&lt;$V$5,U7&lt;&gt;""),AND($W$5&lt;$V$5,W7&lt;&gt;"")),"",V7)</f>
        <v/>
      </c>
      <c r="AA7" s="126">
        <f>IF(OR(AND($T$5&lt;$W$5,T7&lt;&gt;""),AND($U$5&lt;$W$5,U7&lt;&gt;""),AND($V$5&lt;$W$5,V7&lt;&gt;"")),"",W7)</f>
        <v>3</v>
      </c>
    </row>
    <row r="8" spans="1:29">
      <c r="A8" s="10">
        <f>IF('2. Profile Applications'!A8="","",'2. Profile Applications'!A8)</f>
        <v>2</v>
      </c>
      <c r="B8" s="11" t="str">
        <f>IF('2. Profile Applications'!B8="","",'2. Profile Applications'!B8)</f>
        <v>Manage Customer Service</v>
      </c>
      <c r="C8" s="11" t="str">
        <f>IF('2. Profile Applications'!C8="","",'2. Profile Applications'!C8)</f>
        <v>LOB Application</v>
      </c>
      <c r="D8" s="12" t="s">
        <v>122</v>
      </c>
      <c r="E8" s="13" t="s">
        <v>122</v>
      </c>
      <c r="F8" s="13" t="s">
        <v>123</v>
      </c>
      <c r="G8" s="13" t="s">
        <v>122</v>
      </c>
      <c r="H8" s="13" t="s">
        <v>122</v>
      </c>
      <c r="I8" s="13" t="s">
        <v>123</v>
      </c>
      <c r="J8" s="13" t="s">
        <v>122</v>
      </c>
      <c r="K8" s="13" t="s">
        <v>123</v>
      </c>
      <c r="L8" s="13" t="s">
        <v>123</v>
      </c>
      <c r="M8" s="13" t="s">
        <v>123</v>
      </c>
      <c r="N8" s="13" t="s">
        <v>123</v>
      </c>
      <c r="O8" s="14" t="s">
        <v>123</v>
      </c>
      <c r="P8" s="68" t="str">
        <f t="shared" ref="P8:P31" si="1">IF(COUNTIF(D8:O8,"&lt;&gt;")=12,IF(AND(D8="Yes",E8="Yes",F8="No",G8="No"),"Yes","No"),"")</f>
        <v>No</v>
      </c>
      <c r="Q8" s="69" t="str">
        <f t="shared" ref="Q8:Q31" si="2">IF(COUNTIF(D8:O8,"&lt;&gt;")=12,IF(AND(H8="Yes",I8="No",J8="No"),"Yes","No"),"")</f>
        <v>No</v>
      </c>
      <c r="R8" s="69" t="str">
        <f t="shared" ref="R8:R31" si="3">IF(COUNTIF(D8:O8,"&lt;&gt;")=12,IF(AND(K8="No",L8="No"),"Yes","No"),"")</f>
        <v>Yes</v>
      </c>
      <c r="S8" s="70" t="str">
        <f t="shared" ref="S8:S31" si="4">IF(COUNTIF(D8:O8,"&lt;&gt;")=12,IF(AND(M8="Yes",N8="No",O8="No"),"Yes","No"),"")</f>
        <v>No</v>
      </c>
      <c r="T8" s="126" t="str">
        <f>IF(P8="Yes",'2. Profile Applications'!AS8,"")</f>
        <v/>
      </c>
      <c r="U8" s="126" t="str">
        <f>IF(Q8="Yes",'2. Profile Applications'!AS8,"")</f>
        <v/>
      </c>
      <c r="V8" s="126">
        <f>IF(R8="Yes",'2. Profile Applications'!AS8,"")</f>
        <v>2</v>
      </c>
      <c r="W8" s="126" t="str">
        <f>IF(S8="Yes",'2. Profile Applications'!AS8,"")</f>
        <v/>
      </c>
      <c r="X8" s="126" t="str">
        <f t="shared" ref="X8:X31" si="5">IF(OR(AND($U$5&lt;$T$5,U8&lt;&gt;""),AND($V$5&lt;$T$5,V8&lt;&gt;""),AND($W$5&lt;$T$5,W8&lt;&gt;"")),"",T8)</f>
        <v/>
      </c>
      <c r="Y8" s="126" t="str">
        <f t="shared" ref="Y8:Y31" si="6">IF(OR(AND($T$5&lt;$U$5,T8&lt;&gt;""),AND($V$5&lt;$U$5,V8&lt;&gt;""),AND($W$5&lt;$U$5,W8&lt;&gt;"")),"",U8)</f>
        <v/>
      </c>
      <c r="Z8" s="126">
        <f t="shared" ref="Z8:Z31" si="7">IF(OR(AND($T$5&lt;$V$5,T8&lt;&gt;""),AND($U$5&lt;$V$5,U8&lt;&gt;""),AND($W$5&lt;$V$5,W8&lt;&gt;"")),"",V8)</f>
        <v>2</v>
      </c>
      <c r="AA8" s="126" t="str">
        <f t="shared" ref="AA8:AA31" si="8">IF(OR(AND($T$5&lt;$W$5,T8&lt;&gt;""),AND($U$5&lt;$W$5,U8&lt;&gt;""),AND($V$5&lt;$W$5,V8&lt;&gt;"")),"",W8)</f>
        <v/>
      </c>
    </row>
    <row r="9" spans="1:29">
      <c r="A9" s="10">
        <f>IF('2. Profile Applications'!A9="","",'2. Profile Applications'!A9)</f>
        <v>3</v>
      </c>
      <c r="B9" s="11" t="str">
        <f>IF('2. Profile Applications'!B9="","",'2. Profile Applications'!B9)</f>
        <v>Collaboration</v>
      </c>
      <c r="C9" s="11" t="str">
        <f>IF('2. Profile Applications'!C9="","",'2. Profile Applications'!C9)</f>
        <v>Intranet Portal Site</v>
      </c>
      <c r="D9" s="12" t="s">
        <v>122</v>
      </c>
      <c r="E9" s="13" t="s">
        <v>122</v>
      </c>
      <c r="F9" s="13" t="s">
        <v>123</v>
      </c>
      <c r="G9" s="13" t="s">
        <v>123</v>
      </c>
      <c r="H9" s="13" t="s">
        <v>123</v>
      </c>
      <c r="I9" s="13" t="s">
        <v>123</v>
      </c>
      <c r="J9" s="13" t="s">
        <v>123</v>
      </c>
      <c r="K9" s="13" t="s">
        <v>123</v>
      </c>
      <c r="L9" s="13" t="s">
        <v>122</v>
      </c>
      <c r="M9" s="13" t="s">
        <v>122</v>
      </c>
      <c r="N9" s="13" t="s">
        <v>123</v>
      </c>
      <c r="O9" s="14" t="s">
        <v>123</v>
      </c>
      <c r="P9" s="68" t="str">
        <f t="shared" si="1"/>
        <v>Yes</v>
      </c>
      <c r="Q9" s="69" t="str">
        <f t="shared" si="2"/>
        <v>No</v>
      </c>
      <c r="R9" s="69" t="str">
        <f t="shared" si="3"/>
        <v>No</v>
      </c>
      <c r="S9" s="70" t="str">
        <f t="shared" si="4"/>
        <v>Yes</v>
      </c>
      <c r="T9" s="126">
        <f>IF(P9="Yes",'2. Profile Applications'!AS9,"")</f>
        <v>6</v>
      </c>
      <c r="U9" s="126" t="str">
        <f>IF(Q9="Yes",'2. Profile Applications'!AS9,"")</f>
        <v/>
      </c>
      <c r="V9" s="126" t="str">
        <f>IF(R9="Yes",'2. Profile Applications'!AS9,"")</f>
        <v/>
      </c>
      <c r="W9" s="126">
        <f>IF(S9="Yes",'2. Profile Applications'!AS9,"")</f>
        <v>6</v>
      </c>
      <c r="X9" s="126" t="str">
        <f t="shared" si="5"/>
        <v/>
      </c>
      <c r="Y9" s="126" t="str">
        <f t="shared" si="6"/>
        <v/>
      </c>
      <c r="Z9" s="126" t="str">
        <f t="shared" si="7"/>
        <v/>
      </c>
      <c r="AA9" s="126">
        <f t="shared" si="8"/>
        <v>6</v>
      </c>
    </row>
    <row r="10" spans="1:29">
      <c r="A10" s="10">
        <f>IF('2. Profile Applications'!A10="","",'2. Profile Applications'!A10)</f>
        <v>4</v>
      </c>
      <c r="B10" s="11" t="str">
        <f>IF('2. Profile Applications'!B10="","",'2. Profile Applications'!B10)</f>
        <v>Unified Communications</v>
      </c>
      <c r="C10" s="11" t="str">
        <f>IF('2. Profile Applications'!C10="","",'2. Profile Applications'!C10)</f>
        <v>Email Server</v>
      </c>
      <c r="D10" s="12" t="s">
        <v>122</v>
      </c>
      <c r="E10" s="13" t="s">
        <v>122</v>
      </c>
      <c r="F10" s="13" t="s">
        <v>123</v>
      </c>
      <c r="G10" s="13" t="s">
        <v>123</v>
      </c>
      <c r="H10" s="13" t="s">
        <v>123</v>
      </c>
      <c r="I10" s="13" t="s">
        <v>123</v>
      </c>
      <c r="J10" s="13" t="s">
        <v>123</v>
      </c>
      <c r="K10" s="13" t="s">
        <v>123</v>
      </c>
      <c r="L10" s="13" t="s">
        <v>122</v>
      </c>
      <c r="M10" s="13" t="s">
        <v>122</v>
      </c>
      <c r="N10" s="13" t="s">
        <v>123</v>
      </c>
      <c r="O10" s="14" t="s">
        <v>123</v>
      </c>
      <c r="P10" s="68" t="str">
        <f t="shared" si="1"/>
        <v>Yes</v>
      </c>
      <c r="Q10" s="69" t="str">
        <f t="shared" si="2"/>
        <v>No</v>
      </c>
      <c r="R10" s="69" t="str">
        <f t="shared" si="3"/>
        <v>No</v>
      </c>
      <c r="S10" s="70" t="str">
        <f t="shared" si="4"/>
        <v>Yes</v>
      </c>
      <c r="T10" s="126">
        <f>IF(P10="Yes",'2. Profile Applications'!AS10,"")</f>
        <v>4</v>
      </c>
      <c r="U10" s="126" t="str">
        <f>IF(Q10="Yes",'2. Profile Applications'!AS10,"")</f>
        <v/>
      </c>
      <c r="V10" s="126" t="str">
        <f>IF(R10="Yes",'2. Profile Applications'!AS10,"")</f>
        <v/>
      </c>
      <c r="W10" s="126">
        <f>IF(S10="Yes",'2. Profile Applications'!AS10,"")</f>
        <v>4</v>
      </c>
      <c r="X10" s="126" t="str">
        <f t="shared" si="5"/>
        <v/>
      </c>
      <c r="Y10" s="126" t="str">
        <f t="shared" si="6"/>
        <v/>
      </c>
      <c r="Z10" s="126" t="str">
        <f t="shared" si="7"/>
        <v/>
      </c>
      <c r="AA10" s="126">
        <f t="shared" si="8"/>
        <v>4</v>
      </c>
    </row>
    <row r="11" spans="1:29">
      <c r="A11" s="10">
        <f>IF('2. Profile Applications'!A11="","",'2. Profile Applications'!A11)</f>
        <v>5</v>
      </c>
      <c r="B11" s="11" t="str">
        <f>IF('2. Profile Applications'!B11="","",'2. Profile Applications'!B11)</f>
        <v>Plan and Manage the Enterprise</v>
      </c>
      <c r="C11" s="11" t="str">
        <f>IF('2. Profile Applications'!C11="","",'2. Profile Applications'!C11)</f>
        <v>ERP</v>
      </c>
      <c r="D11" s="12" t="s">
        <v>123</v>
      </c>
      <c r="E11" s="13" t="s">
        <v>123</v>
      </c>
      <c r="F11" s="13" t="s">
        <v>123</v>
      </c>
      <c r="G11" s="13" t="s">
        <v>123</v>
      </c>
      <c r="H11" s="13" t="s">
        <v>122</v>
      </c>
      <c r="I11" s="13" t="s">
        <v>123</v>
      </c>
      <c r="J11" s="13" t="s">
        <v>123</v>
      </c>
      <c r="K11" s="13" t="s">
        <v>123</v>
      </c>
      <c r="L11" s="13" t="s">
        <v>122</v>
      </c>
      <c r="M11" s="13" t="s">
        <v>123</v>
      </c>
      <c r="N11" s="13" t="s">
        <v>123</v>
      </c>
      <c r="O11" s="14" t="s">
        <v>123</v>
      </c>
      <c r="P11" s="68" t="str">
        <f t="shared" si="1"/>
        <v>No</v>
      </c>
      <c r="Q11" s="69" t="str">
        <f t="shared" si="2"/>
        <v>Yes</v>
      </c>
      <c r="R11" s="69" t="str">
        <f t="shared" si="3"/>
        <v>No</v>
      </c>
      <c r="S11" s="70" t="str">
        <f t="shared" si="4"/>
        <v>No</v>
      </c>
      <c r="T11" s="126" t="str">
        <f>IF(P11="Yes",'2. Profile Applications'!AS11,"")</f>
        <v/>
      </c>
      <c r="U11" s="126">
        <f>IF(Q11="Yes",'2. Profile Applications'!AS11,"")</f>
        <v>8</v>
      </c>
      <c r="V11" s="126" t="str">
        <f>IF(R11="Yes",'2. Profile Applications'!AS11,"")</f>
        <v/>
      </c>
      <c r="W11" s="126" t="str">
        <f>IF(S11="Yes",'2. Profile Applications'!AS11,"")</f>
        <v/>
      </c>
      <c r="X11" s="126" t="str">
        <f t="shared" si="5"/>
        <v/>
      </c>
      <c r="Y11" s="126">
        <f t="shared" si="6"/>
        <v>8</v>
      </c>
      <c r="Z11" s="126" t="str">
        <f t="shared" si="7"/>
        <v/>
      </c>
      <c r="AA11" s="126" t="str">
        <f t="shared" si="8"/>
        <v/>
      </c>
    </row>
    <row r="12" spans="1:29">
      <c r="A12" s="10">
        <f>IF('2. Profile Applications'!A12="","",'2. Profile Applications'!A12)</f>
        <v>6</v>
      </c>
      <c r="B12" s="11" t="str">
        <f>IF('2. Profile Applications'!B12="","",'2. Profile Applications'!B12)</f>
        <v>Unified Communications</v>
      </c>
      <c r="C12" s="11" t="str">
        <f>IF('2. Profile Applications'!C12="","",'2. Profile Applications'!C12)</f>
        <v>Conference Mgmt Server</v>
      </c>
      <c r="D12" s="12" t="s">
        <v>122</v>
      </c>
      <c r="E12" s="13" t="s">
        <v>122</v>
      </c>
      <c r="F12" s="13" t="s">
        <v>123</v>
      </c>
      <c r="G12" s="13" t="s">
        <v>123</v>
      </c>
      <c r="H12" s="13" t="s">
        <v>123</v>
      </c>
      <c r="I12" s="13" t="s">
        <v>123</v>
      </c>
      <c r="J12" s="13" t="s">
        <v>123</v>
      </c>
      <c r="K12" s="13" t="s">
        <v>123</v>
      </c>
      <c r="L12" s="13" t="s">
        <v>122</v>
      </c>
      <c r="M12" s="13" t="s">
        <v>122</v>
      </c>
      <c r="N12" s="13" t="s">
        <v>123</v>
      </c>
      <c r="O12" s="14" t="s">
        <v>123</v>
      </c>
      <c r="P12" s="68" t="str">
        <f t="shared" si="1"/>
        <v>Yes</v>
      </c>
      <c r="Q12" s="69" t="str">
        <f t="shared" si="2"/>
        <v>No</v>
      </c>
      <c r="R12" s="69" t="str">
        <f t="shared" si="3"/>
        <v>No</v>
      </c>
      <c r="S12" s="70" t="str">
        <f t="shared" si="4"/>
        <v>Yes</v>
      </c>
      <c r="T12" s="126">
        <f>IF(P12="Yes",'2. Profile Applications'!AS12,"")</f>
        <v>1</v>
      </c>
      <c r="U12" s="126" t="str">
        <f>IF(Q12="Yes",'2. Profile Applications'!AS12,"")</f>
        <v/>
      </c>
      <c r="V12" s="126" t="str">
        <f>IF(R12="Yes",'2. Profile Applications'!AS12,"")</f>
        <v/>
      </c>
      <c r="W12" s="126">
        <f>IF(S12="Yes",'2. Profile Applications'!AS12,"")</f>
        <v>1</v>
      </c>
      <c r="X12" s="126" t="str">
        <f t="shared" si="5"/>
        <v/>
      </c>
      <c r="Y12" s="126" t="str">
        <f t="shared" si="6"/>
        <v/>
      </c>
      <c r="Z12" s="126" t="str">
        <f t="shared" si="7"/>
        <v/>
      </c>
      <c r="AA12" s="126">
        <f t="shared" si="8"/>
        <v>1</v>
      </c>
    </row>
    <row r="13" spans="1:29">
      <c r="A13" s="10">
        <f>IF('2. Profile Applications'!A13="","",'2. Profile Applications'!A13)</f>
        <v>7</v>
      </c>
      <c r="B13" s="11" t="str">
        <f>IF('2. Profile Applications'!B13="","",'2. Profile Applications'!B13)</f>
        <v>Human Resource Management</v>
      </c>
      <c r="C13" s="11" t="str">
        <f>IF('2. Profile Applications'!C13="","",'2. Profile Applications'!C13)</f>
        <v>Payroll</v>
      </c>
      <c r="D13" s="12" t="s">
        <v>122</v>
      </c>
      <c r="E13" s="13" t="s">
        <v>122</v>
      </c>
      <c r="F13" s="13" t="s">
        <v>123</v>
      </c>
      <c r="G13" s="13" t="s">
        <v>123</v>
      </c>
      <c r="H13" s="13" t="s">
        <v>123</v>
      </c>
      <c r="I13" s="13" t="s">
        <v>123</v>
      </c>
      <c r="J13" s="13" t="s">
        <v>123</v>
      </c>
      <c r="K13" s="13" t="s">
        <v>123</v>
      </c>
      <c r="L13" s="13" t="s">
        <v>122</v>
      </c>
      <c r="M13" s="13" t="s">
        <v>123</v>
      </c>
      <c r="N13" s="13" t="s">
        <v>123</v>
      </c>
      <c r="O13" s="14" t="s">
        <v>122</v>
      </c>
      <c r="P13" s="68" t="str">
        <f t="shared" si="1"/>
        <v>Yes</v>
      </c>
      <c r="Q13" s="69" t="str">
        <f t="shared" si="2"/>
        <v>No</v>
      </c>
      <c r="R13" s="69" t="str">
        <f t="shared" si="3"/>
        <v>No</v>
      </c>
      <c r="S13" s="70" t="str">
        <f t="shared" si="4"/>
        <v>No</v>
      </c>
      <c r="T13" s="126">
        <f>IF(P13="Yes",'2. Profile Applications'!AS13,"")</f>
        <v>5</v>
      </c>
      <c r="U13" s="126" t="str">
        <f>IF(Q13="Yes",'2. Profile Applications'!AS13,"")</f>
        <v/>
      </c>
      <c r="V13" s="126" t="str">
        <f>IF(R13="Yes",'2. Profile Applications'!AS13,"")</f>
        <v/>
      </c>
      <c r="W13" s="126" t="str">
        <f>IF(S13="Yes",'2. Profile Applications'!AS13,"")</f>
        <v/>
      </c>
      <c r="X13" s="126">
        <f t="shared" si="5"/>
        <v>5</v>
      </c>
      <c r="Y13" s="126" t="str">
        <f t="shared" si="6"/>
        <v/>
      </c>
      <c r="Z13" s="126" t="str">
        <f t="shared" si="7"/>
        <v/>
      </c>
      <c r="AA13" s="126" t="str">
        <f t="shared" si="8"/>
        <v/>
      </c>
    </row>
    <row r="14" spans="1:29">
      <c r="A14" s="10">
        <f>IF('2. Profile Applications'!A14="","",'2. Profile Applications'!A14)</f>
        <v>8</v>
      </c>
      <c r="B14" s="11" t="str">
        <f>IF('2. Profile Applications'!B14="","",'2. Profile Applications'!B14)</f>
        <v>Human Resource Management</v>
      </c>
      <c r="C14" s="11" t="str">
        <f>IF('2. Profile Applications'!C14="","",'2. Profile Applications'!C14)</f>
        <v>Timekeeping</v>
      </c>
      <c r="D14" s="12" t="s">
        <v>122</v>
      </c>
      <c r="E14" s="13" t="s">
        <v>122</v>
      </c>
      <c r="F14" s="13" t="s">
        <v>123</v>
      </c>
      <c r="G14" s="13" t="s">
        <v>123</v>
      </c>
      <c r="H14" s="13" t="s">
        <v>122</v>
      </c>
      <c r="I14" s="13" t="s">
        <v>123</v>
      </c>
      <c r="J14" s="13" t="s">
        <v>123</v>
      </c>
      <c r="K14" s="13" t="s">
        <v>123</v>
      </c>
      <c r="L14" s="13" t="s">
        <v>123</v>
      </c>
      <c r="M14" s="13" t="s">
        <v>123</v>
      </c>
      <c r="N14" s="13" t="s">
        <v>123</v>
      </c>
      <c r="O14" s="14" t="s">
        <v>122</v>
      </c>
      <c r="P14" s="68" t="str">
        <f t="shared" si="1"/>
        <v>Yes</v>
      </c>
      <c r="Q14" s="69" t="str">
        <f t="shared" si="2"/>
        <v>Yes</v>
      </c>
      <c r="R14" s="69" t="str">
        <f t="shared" si="3"/>
        <v>Yes</v>
      </c>
      <c r="S14" s="70" t="str">
        <f t="shared" si="4"/>
        <v>No</v>
      </c>
      <c r="T14" s="126">
        <f>IF(P14="Yes",'2. Profile Applications'!AS14,"")</f>
        <v>7</v>
      </c>
      <c r="U14" s="126">
        <f>IF(Q14="Yes",'2. Profile Applications'!AS14,"")</f>
        <v>7</v>
      </c>
      <c r="V14" s="126">
        <f>IF(R14="Yes",'2. Profile Applications'!AS14,"")</f>
        <v>7</v>
      </c>
      <c r="W14" s="126" t="str">
        <f>IF(S14="Yes",'2. Profile Applications'!AS14,"")</f>
        <v/>
      </c>
      <c r="X14" s="126">
        <f t="shared" si="5"/>
        <v>7</v>
      </c>
      <c r="Y14" s="126" t="str">
        <f t="shared" si="6"/>
        <v/>
      </c>
      <c r="Z14" s="126" t="str">
        <f t="shared" si="7"/>
        <v/>
      </c>
      <c r="AA14" s="126" t="str">
        <f t="shared" si="8"/>
        <v/>
      </c>
    </row>
    <row r="15" spans="1:29">
      <c r="A15" s="10" t="str">
        <f>IF('2. Profile Applications'!A15="","",'2. Profile Applications'!A15)</f>
        <v/>
      </c>
      <c r="B15" s="11" t="str">
        <f>IF('2. Profile Applications'!B15="","",'2. Profile Applications'!B15)</f>
        <v/>
      </c>
      <c r="C15" s="11" t="str">
        <f>IF('2. Profile Applications'!C15="","",'2. Profile Applications'!C15)</f>
        <v/>
      </c>
      <c r="D15" s="12"/>
      <c r="E15" s="13"/>
      <c r="F15" s="13"/>
      <c r="G15" s="13"/>
      <c r="H15" s="13"/>
      <c r="I15" s="13"/>
      <c r="J15" s="13"/>
      <c r="K15" s="13"/>
      <c r="L15" s="13"/>
      <c r="M15" s="13"/>
      <c r="N15" s="13"/>
      <c r="O15" s="14"/>
      <c r="P15" s="68" t="str">
        <f t="shared" si="1"/>
        <v/>
      </c>
      <c r="Q15" s="69" t="str">
        <f t="shared" si="2"/>
        <v/>
      </c>
      <c r="R15" s="69" t="str">
        <f t="shared" si="3"/>
        <v/>
      </c>
      <c r="S15" s="70" t="str">
        <f t="shared" si="4"/>
        <v/>
      </c>
      <c r="T15" s="126" t="str">
        <f>IF(P15="Yes",'2. Profile Applications'!AS15,"")</f>
        <v/>
      </c>
      <c r="U15" s="126" t="str">
        <f>IF(Q15="Yes",'2. Profile Applications'!AS15,"")</f>
        <v/>
      </c>
      <c r="V15" s="126" t="str">
        <f>IF(R15="Yes",'2. Profile Applications'!AS15,"")</f>
        <v/>
      </c>
      <c r="W15" s="126" t="str">
        <f>IF(S15="Yes",'2. Profile Applications'!AS15,"")</f>
        <v/>
      </c>
      <c r="X15" s="126" t="str">
        <f t="shared" si="5"/>
        <v/>
      </c>
      <c r="Y15" s="126" t="str">
        <f t="shared" si="6"/>
        <v/>
      </c>
      <c r="Z15" s="126" t="str">
        <f t="shared" si="7"/>
        <v/>
      </c>
      <c r="AA15" s="126" t="str">
        <f t="shared" si="8"/>
        <v/>
      </c>
    </row>
    <row r="16" spans="1:29">
      <c r="A16" s="10" t="str">
        <f>IF('2. Profile Applications'!A16="","",'2. Profile Applications'!A16)</f>
        <v/>
      </c>
      <c r="B16" s="11" t="str">
        <f>IF('2. Profile Applications'!B16="","",'2. Profile Applications'!B16)</f>
        <v/>
      </c>
      <c r="C16" s="11" t="str">
        <f>IF('2. Profile Applications'!C16="","",'2. Profile Applications'!C16)</f>
        <v/>
      </c>
      <c r="D16" s="12"/>
      <c r="E16" s="13"/>
      <c r="F16" s="13"/>
      <c r="G16" s="13"/>
      <c r="H16" s="13"/>
      <c r="I16" s="13"/>
      <c r="J16" s="13"/>
      <c r="K16" s="13"/>
      <c r="L16" s="13"/>
      <c r="M16" s="13"/>
      <c r="N16" s="13"/>
      <c r="O16" s="14"/>
      <c r="P16" s="68" t="str">
        <f t="shared" si="1"/>
        <v/>
      </c>
      <c r="Q16" s="69" t="str">
        <f t="shared" si="2"/>
        <v/>
      </c>
      <c r="R16" s="69" t="str">
        <f t="shared" si="3"/>
        <v/>
      </c>
      <c r="S16" s="70" t="str">
        <f t="shared" si="4"/>
        <v/>
      </c>
      <c r="T16" s="126" t="str">
        <f>IF(P16="Yes",'2. Profile Applications'!AS16,"")</f>
        <v/>
      </c>
      <c r="U16" s="126" t="str">
        <f>IF(Q16="Yes",'2. Profile Applications'!AS16,"")</f>
        <v/>
      </c>
      <c r="V16" s="126" t="str">
        <f>IF(R16="Yes",'2. Profile Applications'!AS16,"")</f>
        <v/>
      </c>
      <c r="W16" s="126" t="str">
        <f>IF(S16="Yes",'2. Profile Applications'!AS16,"")</f>
        <v/>
      </c>
      <c r="X16" s="126" t="str">
        <f t="shared" si="5"/>
        <v/>
      </c>
      <c r="Y16" s="126" t="str">
        <f t="shared" si="6"/>
        <v/>
      </c>
      <c r="Z16" s="126" t="str">
        <f t="shared" si="7"/>
        <v/>
      </c>
      <c r="AA16" s="126" t="str">
        <f t="shared" si="8"/>
        <v/>
      </c>
    </row>
    <row r="17" spans="1:27">
      <c r="A17" s="10" t="str">
        <f>IF('2. Profile Applications'!A17="","",'2. Profile Applications'!A17)</f>
        <v/>
      </c>
      <c r="B17" s="11" t="str">
        <f>IF('2. Profile Applications'!B17="","",'2. Profile Applications'!B17)</f>
        <v/>
      </c>
      <c r="C17" s="11" t="str">
        <f>IF('2. Profile Applications'!C17="","",'2. Profile Applications'!C17)</f>
        <v/>
      </c>
      <c r="D17" s="12"/>
      <c r="E17" s="13"/>
      <c r="F17" s="13"/>
      <c r="G17" s="13"/>
      <c r="H17" s="13"/>
      <c r="I17" s="13"/>
      <c r="J17" s="13"/>
      <c r="K17" s="13"/>
      <c r="L17" s="13"/>
      <c r="M17" s="13"/>
      <c r="N17" s="13"/>
      <c r="O17" s="14"/>
      <c r="P17" s="68" t="str">
        <f t="shared" si="1"/>
        <v/>
      </c>
      <c r="Q17" s="69" t="str">
        <f t="shared" si="2"/>
        <v/>
      </c>
      <c r="R17" s="69" t="str">
        <f t="shared" si="3"/>
        <v/>
      </c>
      <c r="S17" s="70" t="str">
        <f t="shared" si="4"/>
        <v/>
      </c>
      <c r="T17" s="126" t="str">
        <f>IF(P17="Yes",'2. Profile Applications'!AS17,"")</f>
        <v/>
      </c>
      <c r="U17" s="126" t="str">
        <f>IF(Q17="Yes",'2. Profile Applications'!AS17,"")</f>
        <v/>
      </c>
      <c r="V17" s="126" t="str">
        <f>IF(R17="Yes",'2. Profile Applications'!AS17,"")</f>
        <v/>
      </c>
      <c r="W17" s="126" t="str">
        <f>IF(S17="Yes",'2. Profile Applications'!AS17,"")</f>
        <v/>
      </c>
      <c r="X17" s="126" t="str">
        <f t="shared" si="5"/>
        <v/>
      </c>
      <c r="Y17" s="126" t="str">
        <f t="shared" si="6"/>
        <v/>
      </c>
      <c r="Z17" s="126" t="str">
        <f t="shared" si="7"/>
        <v/>
      </c>
      <c r="AA17" s="126" t="str">
        <f t="shared" si="8"/>
        <v/>
      </c>
    </row>
    <row r="18" spans="1:27">
      <c r="A18" s="10" t="str">
        <f>IF('2. Profile Applications'!A18="","",'2. Profile Applications'!A18)</f>
        <v/>
      </c>
      <c r="B18" s="11" t="str">
        <f>IF('2. Profile Applications'!B18="","",'2. Profile Applications'!B18)</f>
        <v/>
      </c>
      <c r="C18" s="11" t="str">
        <f>IF('2. Profile Applications'!C18="","",'2. Profile Applications'!C18)</f>
        <v/>
      </c>
      <c r="D18" s="12"/>
      <c r="E18" s="13"/>
      <c r="F18" s="13"/>
      <c r="G18" s="13"/>
      <c r="H18" s="13"/>
      <c r="I18" s="13"/>
      <c r="J18" s="13"/>
      <c r="K18" s="13"/>
      <c r="L18" s="13"/>
      <c r="M18" s="13"/>
      <c r="N18" s="13"/>
      <c r="O18" s="14"/>
      <c r="P18" s="68" t="str">
        <f t="shared" si="1"/>
        <v/>
      </c>
      <c r="Q18" s="69" t="str">
        <f t="shared" si="2"/>
        <v/>
      </c>
      <c r="R18" s="69" t="str">
        <f t="shared" si="3"/>
        <v/>
      </c>
      <c r="S18" s="70" t="str">
        <f t="shared" si="4"/>
        <v/>
      </c>
      <c r="T18" s="126" t="str">
        <f>IF(P18="Yes",'2. Profile Applications'!AS18,"")</f>
        <v/>
      </c>
      <c r="U18" s="126" t="str">
        <f>IF(Q18="Yes",'2. Profile Applications'!AS18,"")</f>
        <v/>
      </c>
      <c r="V18" s="126" t="str">
        <f>IF(R18="Yes",'2. Profile Applications'!AS18,"")</f>
        <v/>
      </c>
      <c r="W18" s="126" t="str">
        <f>IF(S18="Yes",'2. Profile Applications'!AS18,"")</f>
        <v/>
      </c>
      <c r="X18" s="126" t="str">
        <f t="shared" si="5"/>
        <v/>
      </c>
      <c r="Y18" s="126" t="str">
        <f t="shared" si="6"/>
        <v/>
      </c>
      <c r="Z18" s="126" t="str">
        <f t="shared" si="7"/>
        <v/>
      </c>
      <c r="AA18" s="126" t="str">
        <f t="shared" si="8"/>
        <v/>
      </c>
    </row>
    <row r="19" spans="1:27">
      <c r="A19" s="10" t="str">
        <f>IF('2. Profile Applications'!A19="","",'2. Profile Applications'!A19)</f>
        <v/>
      </c>
      <c r="B19" s="11" t="str">
        <f>IF('2. Profile Applications'!B19="","",'2. Profile Applications'!B19)</f>
        <v/>
      </c>
      <c r="C19" s="11" t="str">
        <f>IF('2. Profile Applications'!C19="","",'2. Profile Applications'!C19)</f>
        <v/>
      </c>
      <c r="D19" s="12"/>
      <c r="E19" s="13"/>
      <c r="F19" s="13"/>
      <c r="G19" s="13"/>
      <c r="H19" s="13"/>
      <c r="I19" s="13"/>
      <c r="J19" s="13"/>
      <c r="K19" s="13"/>
      <c r="L19" s="13"/>
      <c r="M19" s="13"/>
      <c r="N19" s="13"/>
      <c r="O19" s="14"/>
      <c r="P19" s="68" t="str">
        <f t="shared" si="1"/>
        <v/>
      </c>
      <c r="Q19" s="69" t="str">
        <f t="shared" si="2"/>
        <v/>
      </c>
      <c r="R19" s="69" t="str">
        <f t="shared" si="3"/>
        <v/>
      </c>
      <c r="S19" s="70" t="str">
        <f t="shared" si="4"/>
        <v/>
      </c>
      <c r="T19" s="126" t="str">
        <f>IF(P19="Yes",'2. Profile Applications'!AS19,"")</f>
        <v/>
      </c>
      <c r="U19" s="126" t="str">
        <f>IF(Q19="Yes",'2. Profile Applications'!AS19,"")</f>
        <v/>
      </c>
      <c r="V19" s="126" t="str">
        <f>IF(R19="Yes",'2. Profile Applications'!AS19,"")</f>
        <v/>
      </c>
      <c r="W19" s="126" t="str">
        <f>IF(S19="Yes",'2. Profile Applications'!AS19,"")</f>
        <v/>
      </c>
      <c r="X19" s="126" t="str">
        <f t="shared" si="5"/>
        <v/>
      </c>
      <c r="Y19" s="126" t="str">
        <f t="shared" si="6"/>
        <v/>
      </c>
      <c r="Z19" s="126" t="str">
        <f t="shared" si="7"/>
        <v/>
      </c>
      <c r="AA19" s="126" t="str">
        <f t="shared" si="8"/>
        <v/>
      </c>
    </row>
    <row r="20" spans="1:27">
      <c r="A20" s="10" t="str">
        <f>IF('2. Profile Applications'!A20="","",'2. Profile Applications'!A20)</f>
        <v/>
      </c>
      <c r="B20" s="11" t="str">
        <f>IF('2. Profile Applications'!B20="","",'2. Profile Applications'!B20)</f>
        <v/>
      </c>
      <c r="C20" s="11" t="str">
        <f>IF('2. Profile Applications'!C20="","",'2. Profile Applications'!C20)</f>
        <v/>
      </c>
      <c r="D20" s="12"/>
      <c r="E20" s="13"/>
      <c r="F20" s="13"/>
      <c r="G20" s="13"/>
      <c r="H20" s="13"/>
      <c r="I20" s="13"/>
      <c r="J20" s="13"/>
      <c r="K20" s="13"/>
      <c r="L20" s="13"/>
      <c r="M20" s="13"/>
      <c r="N20" s="13"/>
      <c r="O20" s="14"/>
      <c r="P20" s="68" t="str">
        <f t="shared" si="1"/>
        <v/>
      </c>
      <c r="Q20" s="69" t="str">
        <f t="shared" si="2"/>
        <v/>
      </c>
      <c r="R20" s="69" t="str">
        <f t="shared" si="3"/>
        <v/>
      </c>
      <c r="S20" s="70" t="str">
        <f t="shared" si="4"/>
        <v/>
      </c>
      <c r="T20" s="126" t="str">
        <f>IF(P20="Yes",'2. Profile Applications'!AS20,"")</f>
        <v/>
      </c>
      <c r="U20" s="126" t="str">
        <f>IF(Q20="Yes",'2. Profile Applications'!AS20,"")</f>
        <v/>
      </c>
      <c r="V20" s="126" t="str">
        <f>IF(R20="Yes",'2. Profile Applications'!AS20,"")</f>
        <v/>
      </c>
      <c r="W20" s="126" t="str">
        <f>IF(S20="Yes",'2. Profile Applications'!AS20,"")</f>
        <v/>
      </c>
      <c r="X20" s="126" t="str">
        <f t="shared" si="5"/>
        <v/>
      </c>
      <c r="Y20" s="126" t="str">
        <f t="shared" si="6"/>
        <v/>
      </c>
      <c r="Z20" s="126" t="str">
        <f t="shared" si="7"/>
        <v/>
      </c>
      <c r="AA20" s="126" t="str">
        <f t="shared" si="8"/>
        <v/>
      </c>
    </row>
    <row r="21" spans="1:27">
      <c r="A21" s="10" t="str">
        <f>IF('2. Profile Applications'!A21="","",'2. Profile Applications'!A21)</f>
        <v/>
      </c>
      <c r="B21" s="11" t="str">
        <f>IF('2. Profile Applications'!B21="","",'2. Profile Applications'!B21)</f>
        <v/>
      </c>
      <c r="C21" s="11" t="str">
        <f>IF('2. Profile Applications'!C21="","",'2. Profile Applications'!C21)</f>
        <v/>
      </c>
      <c r="D21" s="12"/>
      <c r="E21" s="13"/>
      <c r="F21" s="13"/>
      <c r="G21" s="13"/>
      <c r="H21" s="13"/>
      <c r="I21" s="13"/>
      <c r="J21" s="13"/>
      <c r="K21" s="13"/>
      <c r="L21" s="13"/>
      <c r="M21" s="13"/>
      <c r="N21" s="13"/>
      <c r="O21" s="14"/>
      <c r="P21" s="68" t="str">
        <f t="shared" si="1"/>
        <v/>
      </c>
      <c r="Q21" s="69" t="str">
        <f t="shared" si="2"/>
        <v/>
      </c>
      <c r="R21" s="69" t="str">
        <f t="shared" si="3"/>
        <v/>
      </c>
      <c r="S21" s="70" t="str">
        <f t="shared" si="4"/>
        <v/>
      </c>
      <c r="T21" s="126" t="str">
        <f>IF(P21="Yes",'2. Profile Applications'!AS21,"")</f>
        <v/>
      </c>
      <c r="U21" s="126" t="str">
        <f>IF(Q21="Yes",'2. Profile Applications'!AS21,"")</f>
        <v/>
      </c>
      <c r="V21" s="126" t="str">
        <f>IF(R21="Yes",'2. Profile Applications'!AS21,"")</f>
        <v/>
      </c>
      <c r="W21" s="126" t="str">
        <f>IF(S21="Yes",'2. Profile Applications'!AS21,"")</f>
        <v/>
      </c>
      <c r="X21" s="126" t="str">
        <f t="shared" si="5"/>
        <v/>
      </c>
      <c r="Y21" s="126" t="str">
        <f t="shared" si="6"/>
        <v/>
      </c>
      <c r="Z21" s="126" t="str">
        <f t="shared" si="7"/>
        <v/>
      </c>
      <c r="AA21" s="126" t="str">
        <f t="shared" si="8"/>
        <v/>
      </c>
    </row>
    <row r="22" spans="1:27">
      <c r="A22" s="10" t="str">
        <f>IF('2. Profile Applications'!A22="","",'2. Profile Applications'!A22)</f>
        <v/>
      </c>
      <c r="B22" s="11" t="str">
        <f>IF('2. Profile Applications'!B22="","",'2. Profile Applications'!B22)</f>
        <v/>
      </c>
      <c r="C22" s="11" t="str">
        <f>IF('2. Profile Applications'!C22="","",'2. Profile Applications'!C22)</f>
        <v/>
      </c>
      <c r="D22" s="12"/>
      <c r="E22" s="13"/>
      <c r="F22" s="13"/>
      <c r="G22" s="13"/>
      <c r="H22" s="13"/>
      <c r="I22" s="13"/>
      <c r="J22" s="13"/>
      <c r="K22" s="13"/>
      <c r="L22" s="13"/>
      <c r="M22" s="13"/>
      <c r="N22" s="13"/>
      <c r="O22" s="14"/>
      <c r="P22" s="68" t="str">
        <f t="shared" si="1"/>
        <v/>
      </c>
      <c r="Q22" s="69" t="str">
        <f t="shared" si="2"/>
        <v/>
      </c>
      <c r="R22" s="69" t="str">
        <f t="shared" si="3"/>
        <v/>
      </c>
      <c r="S22" s="70" t="str">
        <f t="shared" si="4"/>
        <v/>
      </c>
      <c r="T22" s="126" t="str">
        <f>IF(P22="Yes",'2. Profile Applications'!AS22,"")</f>
        <v/>
      </c>
      <c r="U22" s="126" t="str">
        <f>IF(Q22="Yes",'2. Profile Applications'!AS22,"")</f>
        <v/>
      </c>
      <c r="V22" s="126" t="str">
        <f>IF(R22="Yes",'2. Profile Applications'!AS22,"")</f>
        <v/>
      </c>
      <c r="W22" s="126" t="str">
        <f>IF(S22="Yes",'2. Profile Applications'!AS22,"")</f>
        <v/>
      </c>
      <c r="X22" s="126" t="str">
        <f t="shared" si="5"/>
        <v/>
      </c>
      <c r="Y22" s="126" t="str">
        <f t="shared" si="6"/>
        <v/>
      </c>
      <c r="Z22" s="126" t="str">
        <f t="shared" si="7"/>
        <v/>
      </c>
      <c r="AA22" s="126" t="str">
        <f t="shared" si="8"/>
        <v/>
      </c>
    </row>
    <row r="23" spans="1:27">
      <c r="A23" s="10" t="str">
        <f>IF('2. Profile Applications'!A23="","",'2. Profile Applications'!A23)</f>
        <v/>
      </c>
      <c r="B23" s="11" t="str">
        <f>IF('2. Profile Applications'!B23="","",'2. Profile Applications'!B23)</f>
        <v/>
      </c>
      <c r="C23" s="11" t="str">
        <f>IF('2. Profile Applications'!C23="","",'2. Profile Applications'!C23)</f>
        <v/>
      </c>
      <c r="D23" s="12"/>
      <c r="E23" s="13"/>
      <c r="F23" s="13"/>
      <c r="G23" s="13"/>
      <c r="H23" s="13"/>
      <c r="I23" s="13"/>
      <c r="J23" s="13"/>
      <c r="K23" s="13"/>
      <c r="L23" s="13"/>
      <c r="M23" s="13"/>
      <c r="N23" s="13"/>
      <c r="O23" s="14"/>
      <c r="P23" s="68" t="str">
        <f t="shared" si="1"/>
        <v/>
      </c>
      <c r="Q23" s="69" t="str">
        <f t="shared" si="2"/>
        <v/>
      </c>
      <c r="R23" s="69" t="str">
        <f t="shared" si="3"/>
        <v/>
      </c>
      <c r="S23" s="70" t="str">
        <f t="shared" si="4"/>
        <v/>
      </c>
      <c r="T23" s="126" t="str">
        <f>IF(P23="Yes",'2. Profile Applications'!AS23,"")</f>
        <v/>
      </c>
      <c r="U23" s="126" t="str">
        <f>IF(Q23="Yes",'2. Profile Applications'!AS23,"")</f>
        <v/>
      </c>
      <c r="V23" s="126" t="str">
        <f>IF(R23="Yes",'2. Profile Applications'!AS23,"")</f>
        <v/>
      </c>
      <c r="W23" s="126" t="str">
        <f>IF(S23="Yes",'2. Profile Applications'!AS23,"")</f>
        <v/>
      </c>
      <c r="X23" s="126" t="str">
        <f t="shared" si="5"/>
        <v/>
      </c>
      <c r="Y23" s="126" t="str">
        <f t="shared" si="6"/>
        <v/>
      </c>
      <c r="Z23" s="126" t="str">
        <f t="shared" si="7"/>
        <v/>
      </c>
      <c r="AA23" s="126" t="str">
        <f t="shared" si="8"/>
        <v/>
      </c>
    </row>
    <row r="24" spans="1:27">
      <c r="A24" s="10" t="str">
        <f>IF('2. Profile Applications'!A24="","",'2. Profile Applications'!A24)</f>
        <v/>
      </c>
      <c r="B24" s="11" t="str">
        <f>IF('2. Profile Applications'!B24="","",'2. Profile Applications'!B24)</f>
        <v/>
      </c>
      <c r="C24" s="11" t="str">
        <f>IF('2. Profile Applications'!C24="","",'2. Profile Applications'!C24)</f>
        <v/>
      </c>
      <c r="D24" s="12"/>
      <c r="E24" s="13"/>
      <c r="F24" s="13"/>
      <c r="G24" s="13"/>
      <c r="H24" s="13"/>
      <c r="I24" s="13"/>
      <c r="J24" s="13"/>
      <c r="K24" s="13"/>
      <c r="L24" s="13"/>
      <c r="M24" s="13"/>
      <c r="N24" s="13"/>
      <c r="O24" s="14"/>
      <c r="P24" s="68" t="str">
        <f t="shared" si="1"/>
        <v/>
      </c>
      <c r="Q24" s="69" t="str">
        <f t="shared" si="2"/>
        <v/>
      </c>
      <c r="R24" s="69" t="str">
        <f t="shared" si="3"/>
        <v/>
      </c>
      <c r="S24" s="70" t="str">
        <f t="shared" si="4"/>
        <v/>
      </c>
      <c r="T24" s="126" t="str">
        <f>IF(P24="Yes",'2. Profile Applications'!AS24,"")</f>
        <v/>
      </c>
      <c r="U24" s="126" t="str">
        <f>IF(Q24="Yes",'2. Profile Applications'!AS24,"")</f>
        <v/>
      </c>
      <c r="V24" s="126" t="str">
        <f>IF(R24="Yes",'2. Profile Applications'!AS24,"")</f>
        <v/>
      </c>
      <c r="W24" s="126" t="str">
        <f>IF(S24="Yes",'2. Profile Applications'!AS24,"")</f>
        <v/>
      </c>
      <c r="X24" s="126" t="str">
        <f t="shared" si="5"/>
        <v/>
      </c>
      <c r="Y24" s="126" t="str">
        <f t="shared" si="6"/>
        <v/>
      </c>
      <c r="Z24" s="126" t="str">
        <f t="shared" si="7"/>
        <v/>
      </c>
      <c r="AA24" s="126" t="str">
        <f t="shared" si="8"/>
        <v/>
      </c>
    </row>
    <row r="25" spans="1:27">
      <c r="A25" s="10" t="str">
        <f>IF('2. Profile Applications'!A25="","",'2. Profile Applications'!A25)</f>
        <v/>
      </c>
      <c r="B25" s="11" t="str">
        <f>IF('2. Profile Applications'!B25="","",'2. Profile Applications'!B25)</f>
        <v/>
      </c>
      <c r="C25" s="11" t="str">
        <f>IF('2. Profile Applications'!C25="","",'2. Profile Applications'!C25)</f>
        <v/>
      </c>
      <c r="D25" s="12"/>
      <c r="E25" s="13"/>
      <c r="F25" s="13"/>
      <c r="G25" s="13"/>
      <c r="H25" s="13"/>
      <c r="I25" s="13"/>
      <c r="J25" s="13"/>
      <c r="K25" s="13"/>
      <c r="L25" s="13"/>
      <c r="M25" s="13"/>
      <c r="N25" s="13"/>
      <c r="O25" s="14"/>
      <c r="P25" s="68" t="str">
        <f t="shared" si="1"/>
        <v/>
      </c>
      <c r="Q25" s="69" t="str">
        <f t="shared" si="2"/>
        <v/>
      </c>
      <c r="R25" s="69" t="str">
        <f t="shared" si="3"/>
        <v/>
      </c>
      <c r="S25" s="70" t="str">
        <f t="shared" si="4"/>
        <v/>
      </c>
      <c r="T25" s="126" t="str">
        <f>IF(P25="Yes",'2. Profile Applications'!AS25,"")</f>
        <v/>
      </c>
      <c r="U25" s="126" t="str">
        <f>IF(Q25="Yes",'2. Profile Applications'!AS25,"")</f>
        <v/>
      </c>
      <c r="V25" s="126" t="str">
        <f>IF(R25="Yes",'2. Profile Applications'!AS25,"")</f>
        <v/>
      </c>
      <c r="W25" s="126" t="str">
        <f>IF(S25="Yes",'2. Profile Applications'!AS25,"")</f>
        <v/>
      </c>
      <c r="X25" s="126" t="str">
        <f t="shared" si="5"/>
        <v/>
      </c>
      <c r="Y25" s="126" t="str">
        <f t="shared" si="6"/>
        <v/>
      </c>
      <c r="Z25" s="126" t="str">
        <f t="shared" si="7"/>
        <v/>
      </c>
      <c r="AA25" s="126" t="str">
        <f t="shared" si="8"/>
        <v/>
      </c>
    </row>
    <row r="26" spans="1:27">
      <c r="A26" s="10" t="str">
        <f>IF('2. Profile Applications'!A26="","",'2. Profile Applications'!A26)</f>
        <v/>
      </c>
      <c r="B26" s="11" t="str">
        <f>IF('2. Profile Applications'!B26="","",'2. Profile Applications'!B26)</f>
        <v/>
      </c>
      <c r="C26" s="11" t="str">
        <f>IF('2. Profile Applications'!C26="","",'2. Profile Applications'!C26)</f>
        <v/>
      </c>
      <c r="D26" s="12"/>
      <c r="E26" s="13"/>
      <c r="F26" s="13"/>
      <c r="G26" s="13"/>
      <c r="H26" s="13"/>
      <c r="I26" s="13"/>
      <c r="J26" s="13"/>
      <c r="K26" s="13"/>
      <c r="L26" s="13"/>
      <c r="M26" s="13"/>
      <c r="N26" s="13"/>
      <c r="O26" s="14"/>
      <c r="P26" s="68" t="str">
        <f t="shared" si="1"/>
        <v/>
      </c>
      <c r="Q26" s="69" t="str">
        <f t="shared" si="2"/>
        <v/>
      </c>
      <c r="R26" s="69" t="str">
        <f t="shared" si="3"/>
        <v/>
      </c>
      <c r="S26" s="70" t="str">
        <f t="shared" si="4"/>
        <v/>
      </c>
      <c r="T26" s="126" t="str">
        <f>IF(P26="Yes",'2. Profile Applications'!AS26,"")</f>
        <v/>
      </c>
      <c r="U26" s="126" t="str">
        <f>IF(Q26="Yes",'2. Profile Applications'!AS26,"")</f>
        <v/>
      </c>
      <c r="V26" s="126" t="str">
        <f>IF(R26="Yes",'2. Profile Applications'!AS26,"")</f>
        <v/>
      </c>
      <c r="W26" s="126" t="str">
        <f>IF(S26="Yes",'2. Profile Applications'!AS26,"")</f>
        <v/>
      </c>
      <c r="X26" s="126" t="str">
        <f t="shared" si="5"/>
        <v/>
      </c>
      <c r="Y26" s="126" t="str">
        <f t="shared" si="6"/>
        <v/>
      </c>
      <c r="Z26" s="126" t="str">
        <f t="shared" si="7"/>
        <v/>
      </c>
      <c r="AA26" s="126" t="str">
        <f t="shared" si="8"/>
        <v/>
      </c>
    </row>
    <row r="27" spans="1:27">
      <c r="A27" s="10" t="str">
        <f>IF('2. Profile Applications'!A27="","",'2. Profile Applications'!A27)</f>
        <v/>
      </c>
      <c r="B27" s="11" t="str">
        <f>IF('2. Profile Applications'!B27="","",'2. Profile Applications'!B27)</f>
        <v/>
      </c>
      <c r="C27" s="11" t="str">
        <f>IF('2. Profile Applications'!C27="","",'2. Profile Applications'!C27)</f>
        <v/>
      </c>
      <c r="D27" s="12"/>
      <c r="E27" s="13"/>
      <c r="F27" s="13"/>
      <c r="G27" s="13"/>
      <c r="H27" s="13"/>
      <c r="I27" s="13"/>
      <c r="J27" s="13"/>
      <c r="K27" s="13"/>
      <c r="L27" s="13"/>
      <c r="M27" s="13"/>
      <c r="N27" s="13"/>
      <c r="O27" s="14"/>
      <c r="P27" s="68" t="str">
        <f t="shared" si="1"/>
        <v/>
      </c>
      <c r="Q27" s="69" t="str">
        <f t="shared" si="2"/>
        <v/>
      </c>
      <c r="R27" s="69" t="str">
        <f t="shared" si="3"/>
        <v/>
      </c>
      <c r="S27" s="70" t="str">
        <f t="shared" si="4"/>
        <v/>
      </c>
      <c r="T27" s="126" t="str">
        <f>IF(P27="Yes",'2. Profile Applications'!AS27,"")</f>
        <v/>
      </c>
      <c r="U27" s="126" t="str">
        <f>IF(Q27="Yes",'2. Profile Applications'!AS27,"")</f>
        <v/>
      </c>
      <c r="V27" s="126" t="str">
        <f>IF(R27="Yes",'2. Profile Applications'!AS27,"")</f>
        <v/>
      </c>
      <c r="W27" s="126" t="str">
        <f>IF(S27="Yes",'2. Profile Applications'!AS27,"")</f>
        <v/>
      </c>
      <c r="X27" s="126" t="str">
        <f t="shared" si="5"/>
        <v/>
      </c>
      <c r="Y27" s="126" t="str">
        <f t="shared" si="6"/>
        <v/>
      </c>
      <c r="Z27" s="126" t="str">
        <f t="shared" si="7"/>
        <v/>
      </c>
      <c r="AA27" s="126" t="str">
        <f t="shared" si="8"/>
        <v/>
      </c>
    </row>
    <row r="28" spans="1:27">
      <c r="A28" s="10" t="str">
        <f>IF('2. Profile Applications'!A28="","",'2. Profile Applications'!A28)</f>
        <v/>
      </c>
      <c r="B28" s="11" t="str">
        <f>IF('2. Profile Applications'!B28="","",'2. Profile Applications'!B28)</f>
        <v/>
      </c>
      <c r="C28" s="11" t="str">
        <f>IF('2. Profile Applications'!C28="","",'2. Profile Applications'!C28)</f>
        <v/>
      </c>
      <c r="D28" s="12"/>
      <c r="E28" s="13"/>
      <c r="F28" s="13"/>
      <c r="G28" s="13"/>
      <c r="H28" s="13"/>
      <c r="I28" s="13"/>
      <c r="J28" s="13"/>
      <c r="K28" s="13"/>
      <c r="L28" s="13"/>
      <c r="M28" s="13"/>
      <c r="N28" s="13"/>
      <c r="O28" s="14"/>
      <c r="P28" s="68" t="str">
        <f t="shared" si="1"/>
        <v/>
      </c>
      <c r="Q28" s="69" t="str">
        <f t="shared" si="2"/>
        <v/>
      </c>
      <c r="R28" s="69" t="str">
        <f t="shared" si="3"/>
        <v/>
      </c>
      <c r="S28" s="70" t="str">
        <f t="shared" si="4"/>
        <v/>
      </c>
      <c r="T28" s="126" t="str">
        <f>IF(P28="Yes",'2. Profile Applications'!AS28,"")</f>
        <v/>
      </c>
      <c r="U28" s="126" t="str">
        <f>IF(Q28="Yes",'2. Profile Applications'!AS28,"")</f>
        <v/>
      </c>
      <c r="V28" s="126" t="str">
        <f>IF(R28="Yes",'2. Profile Applications'!AS28,"")</f>
        <v/>
      </c>
      <c r="W28" s="126" t="str">
        <f>IF(S28="Yes",'2. Profile Applications'!AS28,"")</f>
        <v/>
      </c>
      <c r="X28" s="126" t="str">
        <f t="shared" si="5"/>
        <v/>
      </c>
      <c r="Y28" s="126" t="str">
        <f t="shared" si="6"/>
        <v/>
      </c>
      <c r="Z28" s="126" t="str">
        <f t="shared" si="7"/>
        <v/>
      </c>
      <c r="AA28" s="126" t="str">
        <f t="shared" si="8"/>
        <v/>
      </c>
    </row>
    <row r="29" spans="1:27">
      <c r="A29" s="10" t="str">
        <f>IF('2. Profile Applications'!A29="","",'2. Profile Applications'!A29)</f>
        <v/>
      </c>
      <c r="B29" s="11" t="str">
        <f>IF('2. Profile Applications'!B29="","",'2. Profile Applications'!B29)</f>
        <v/>
      </c>
      <c r="C29" s="11" t="str">
        <f>IF('2. Profile Applications'!C29="","",'2. Profile Applications'!C29)</f>
        <v/>
      </c>
      <c r="D29" s="12"/>
      <c r="E29" s="13"/>
      <c r="F29" s="13"/>
      <c r="G29" s="13"/>
      <c r="H29" s="13"/>
      <c r="I29" s="13"/>
      <c r="J29" s="13"/>
      <c r="K29" s="13"/>
      <c r="L29" s="13"/>
      <c r="M29" s="13"/>
      <c r="N29" s="13"/>
      <c r="O29" s="14"/>
      <c r="P29" s="68" t="str">
        <f t="shared" si="1"/>
        <v/>
      </c>
      <c r="Q29" s="69" t="str">
        <f t="shared" si="2"/>
        <v/>
      </c>
      <c r="R29" s="69" t="str">
        <f t="shared" si="3"/>
        <v/>
      </c>
      <c r="S29" s="70" t="str">
        <f t="shared" si="4"/>
        <v/>
      </c>
      <c r="T29" s="126" t="str">
        <f>IF(P29="Yes",'2. Profile Applications'!AS29,"")</f>
        <v/>
      </c>
      <c r="U29" s="126" t="str">
        <f>IF(Q29="Yes",'2. Profile Applications'!AS29,"")</f>
        <v/>
      </c>
      <c r="V29" s="126" t="str">
        <f>IF(R29="Yes",'2. Profile Applications'!AS29,"")</f>
        <v/>
      </c>
      <c r="W29" s="126" t="str">
        <f>IF(S29="Yes",'2. Profile Applications'!AS29,"")</f>
        <v/>
      </c>
      <c r="X29" s="126" t="str">
        <f t="shared" si="5"/>
        <v/>
      </c>
      <c r="Y29" s="126" t="str">
        <f t="shared" si="6"/>
        <v/>
      </c>
      <c r="Z29" s="126" t="str">
        <f t="shared" si="7"/>
        <v/>
      </c>
      <c r="AA29" s="126" t="str">
        <f t="shared" si="8"/>
        <v/>
      </c>
    </row>
    <row r="30" spans="1:27">
      <c r="A30" s="10" t="str">
        <f>IF('2. Profile Applications'!A30="","",'2. Profile Applications'!A30)</f>
        <v/>
      </c>
      <c r="B30" s="11" t="str">
        <f>IF('2. Profile Applications'!B30="","",'2. Profile Applications'!B30)</f>
        <v/>
      </c>
      <c r="C30" s="11" t="str">
        <f>IF('2. Profile Applications'!C30="","",'2. Profile Applications'!C30)</f>
        <v/>
      </c>
      <c r="D30" s="12"/>
      <c r="E30" s="13"/>
      <c r="F30" s="13"/>
      <c r="G30" s="13"/>
      <c r="H30" s="13"/>
      <c r="I30" s="13"/>
      <c r="J30" s="13"/>
      <c r="K30" s="13"/>
      <c r="L30" s="13"/>
      <c r="M30" s="13"/>
      <c r="N30" s="13"/>
      <c r="O30" s="14"/>
      <c r="P30" s="68" t="str">
        <f t="shared" si="1"/>
        <v/>
      </c>
      <c r="Q30" s="69" t="str">
        <f t="shared" si="2"/>
        <v/>
      </c>
      <c r="R30" s="69" t="str">
        <f t="shared" si="3"/>
        <v/>
      </c>
      <c r="S30" s="70" t="str">
        <f t="shared" si="4"/>
        <v/>
      </c>
      <c r="T30" s="126" t="str">
        <f>IF(P30="Yes",'2. Profile Applications'!AS30,"")</f>
        <v/>
      </c>
      <c r="U30" s="126" t="str">
        <f>IF(Q30="Yes",'2. Profile Applications'!AS30,"")</f>
        <v/>
      </c>
      <c r="V30" s="126" t="str">
        <f>IF(R30="Yes",'2. Profile Applications'!AS30,"")</f>
        <v/>
      </c>
      <c r="W30" s="126" t="str">
        <f>IF(S30="Yes",'2. Profile Applications'!AS30,"")</f>
        <v/>
      </c>
      <c r="X30" s="126" t="str">
        <f t="shared" si="5"/>
        <v/>
      </c>
      <c r="Y30" s="126" t="str">
        <f t="shared" si="6"/>
        <v/>
      </c>
      <c r="Z30" s="126" t="str">
        <f t="shared" si="7"/>
        <v/>
      </c>
      <c r="AA30" s="126" t="str">
        <f t="shared" si="8"/>
        <v/>
      </c>
    </row>
    <row r="31" spans="1:27" ht="14.65" thickBot="1">
      <c r="A31" s="15" t="str">
        <f>IF('2. Profile Applications'!A31="","",'2. Profile Applications'!A31)</f>
        <v/>
      </c>
      <c r="B31" s="16" t="str">
        <f>IF('2. Profile Applications'!B31="","",'2. Profile Applications'!B31)</f>
        <v/>
      </c>
      <c r="C31" s="16" t="str">
        <f>IF('2. Profile Applications'!C31="","",'2. Profile Applications'!C31)</f>
        <v/>
      </c>
      <c r="D31" s="17"/>
      <c r="E31" s="18"/>
      <c r="F31" s="18"/>
      <c r="G31" s="18"/>
      <c r="H31" s="18"/>
      <c r="I31" s="18"/>
      <c r="J31" s="18"/>
      <c r="K31" s="18"/>
      <c r="L31" s="18"/>
      <c r="M31" s="18"/>
      <c r="N31" s="18"/>
      <c r="O31" s="19"/>
      <c r="P31" s="71" t="str">
        <f t="shared" si="1"/>
        <v/>
      </c>
      <c r="Q31" s="72" t="str">
        <f t="shared" si="2"/>
        <v/>
      </c>
      <c r="R31" s="72" t="str">
        <f t="shared" si="3"/>
        <v/>
      </c>
      <c r="S31" s="73" t="str">
        <f t="shared" si="4"/>
        <v/>
      </c>
      <c r="T31" s="126" t="str">
        <f>IF(P31="Yes",'2. Profile Applications'!AS31,"")</f>
        <v/>
      </c>
      <c r="U31" s="126" t="str">
        <f>IF(Q31="Yes",'2. Profile Applications'!AS31,"")</f>
        <v/>
      </c>
      <c r="V31" s="126" t="str">
        <f>IF(R31="Yes",'2. Profile Applications'!AS31,"")</f>
        <v/>
      </c>
      <c r="W31" s="126" t="str">
        <f>IF(S31="Yes",'2. Profile Applications'!AS31,"")</f>
        <v/>
      </c>
      <c r="X31" s="126" t="str">
        <f t="shared" si="5"/>
        <v/>
      </c>
      <c r="Y31" s="126" t="str">
        <f t="shared" si="6"/>
        <v/>
      </c>
      <c r="Z31" s="126" t="str">
        <f t="shared" si="7"/>
        <v/>
      </c>
      <c r="AA31" s="126" t="str">
        <f t="shared" si="8"/>
        <v/>
      </c>
    </row>
  </sheetData>
  <mergeCells count="8">
    <mergeCell ref="P3:S5"/>
    <mergeCell ref="A4:C5"/>
    <mergeCell ref="D4:G5"/>
    <mergeCell ref="H4:J5"/>
    <mergeCell ref="K4:L5"/>
    <mergeCell ref="M4:O5"/>
    <mergeCell ref="A3:C3"/>
    <mergeCell ref="D3:O3"/>
  </mergeCells>
  <dataValidations count="12">
    <dataValidation type="list" allowBlank="1" showInputMessage="1" showErrorMessage="1" promptTitle="VM Image Assembly" prompt="Yes: The system admin team can assemble a VM image with full application stack and configure the necessary hardware._x000a_No: The system admin team cannot assemble a VM image and configure the necessary hardware." sqref="D7:D31" xr:uid="{00000000-0002-0000-0400-000000000000}">
      <formula1>"Yes,No"</formula1>
    </dataValidation>
    <dataValidation type="list" allowBlank="1" showInputMessage="1" showErrorMessage="1" promptTitle="3rd Party Software in VM" prompt="Yes: Third party software can be run in the VM and is supported by the vendor._x000a_No: Third party software cannot be run in the VM and is not supported by the vendor or license agreements." sqref="E7:E31" xr:uid="{00000000-0002-0000-0400-000001000000}">
      <formula1>"Yes,No"</formula1>
    </dataValidation>
    <dataValidation type="list" allowBlank="1" showInputMessage="1" showErrorMessage="1" promptTitle="Fat Client Form-Factor" prompt="Yes: The application has a &quot;fat client&quot; form factor._x000a_No: The application has a &quot;thin client&quot; form factor." sqref="F7:F31" xr:uid="{00000000-0002-0000-0400-000002000000}">
      <formula1>"Yes,No"</formula1>
    </dataValidation>
    <dataValidation type="list" allowBlank="1" showInputMessage="1" showErrorMessage="1" promptTitle="Modernization Required" prompt="Yes: The application requires modernization._x000a_No: The application does not require modernization." sqref="G7:G31" xr:uid="{00000000-0002-0000-0400-000003000000}">
      <formula1>"Yes,No"</formula1>
    </dataValidation>
    <dataValidation type="list" allowBlank="1" showInputMessage="1" showErrorMessage="1" promptTitle="Existing Source Code" prompt="Yes: The development team can recompile and repackage the application from existing source code._x000a_No: The develop team cannot recompile and repackage the application from existing source code." sqref="H7:H31" xr:uid="{00000000-0002-0000-0400-000004000000}">
      <formula1>"Yes,No"</formula1>
    </dataValidation>
    <dataValidation type="list" allowBlank="1" showInputMessage="1" showErrorMessage="1" promptTitle="Functional Change" prompt="Yes: The demands for this function or business requirements are rapidly changing._x000a_No: The demands for this function or business requirements are not rapidly changing." sqref="I7:I31" xr:uid="{00000000-0002-0000-0400-000005000000}">
      <formula1>"Yes,No"</formula1>
    </dataValidation>
    <dataValidation type="list" allowBlank="1" showInputMessage="1" showErrorMessage="1" promptTitle="Time-to-Market" prompt="Yes: The application is required with extremely short time-to-market deadline._x000a_No: The application is not required with extremely short time-to-market deadline." sqref="J7:J31" xr:uid="{00000000-0002-0000-0400-000006000000}">
      <formula1>"Yes,No"</formula1>
    </dataValidation>
    <dataValidation type="list" allowBlank="1" showInputMessage="1" showErrorMessage="1" promptTitle="Lock-in Unacceptability" prompt="Yes: Code or framework lock-in is an unacceptable risk._x000a_No: Code or framework lock-in is an acceptable risk." sqref="K7:K31" xr:uid="{00000000-0002-0000-0400-000007000000}">
      <formula1>"Yes,No"</formula1>
    </dataValidation>
    <dataValidation type="list" allowBlank="1" showInputMessage="1" showErrorMessage="1" promptTitle="Small Vendor Aversion" prompt="Yes: The organization is small vendor risk averse._x000a_No: The organization is not small vendor risk averse." sqref="L7:L31" xr:uid="{00000000-0002-0000-0400-000008000000}">
      <formula1>"Yes,No"</formula1>
    </dataValidation>
    <dataValidation type="list" allowBlank="1" showInputMessage="1" showErrorMessage="1" promptTitle="Change-Ready Business" prompt="Yes: Business users are prepared to modify their business processes._x000a_No: Business users are not prepared to modify their business processes." sqref="M7:M31" xr:uid="{00000000-0002-0000-0400-000009000000}">
      <formula1>"Yes,No"</formula1>
    </dataValidation>
    <dataValidation type="list" allowBlank="1" showInputMessage="1" showErrorMessage="1" promptTitle="Non-Trivial Process Integration" prompt="Yes: The application requires a non-trivial level of process integration or customization._x000a_No: The application requires a trivial level of process integration or customization." sqref="N7:N31" xr:uid="{00000000-0002-0000-0400-00000A000000}">
      <formula1>"Yes,No"</formula1>
    </dataValidation>
    <dataValidation type="list" allowBlank="1" showInputMessage="1" showErrorMessage="1" promptTitle="Data Semantics" prompt="Yes: Preserving data semantics is a priority._x000a_Yes: Preserving data semantics is not a priority." sqref="O7:O31" xr:uid="{00000000-0002-0000-0400-00000B000000}">
      <formula1>"Yes,No"</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H27"/>
  <sheetViews>
    <sheetView zoomScaleNormal="100" workbookViewId="0">
      <selection activeCell="B21" sqref="B21:G27"/>
    </sheetView>
  </sheetViews>
  <sheetFormatPr defaultColWidth="9.1328125" defaultRowHeight="14.25"/>
  <cols>
    <col min="1" max="1" width="7.1328125" style="20" customWidth="1"/>
    <col min="2" max="2" width="6" style="20" customWidth="1"/>
    <col min="3" max="3" width="47.86328125" style="20" bestFit="1" customWidth="1"/>
    <col min="4" max="4" width="8.59765625" style="20" customWidth="1"/>
    <col min="5" max="5" width="15.265625" style="20" bestFit="1" customWidth="1"/>
    <col min="6" max="7" width="8.59765625" style="20" customWidth="1"/>
    <col min="8" max="8" width="7.1328125" style="20" customWidth="1"/>
    <col min="9" max="16384" width="9.1328125" style="20"/>
  </cols>
  <sheetData>
    <row r="1" spans="1:8" ht="18">
      <c r="A1" s="1" t="s">
        <v>68</v>
      </c>
      <c r="B1" s="1"/>
      <c r="C1" s="1"/>
      <c r="D1" s="1"/>
      <c r="E1" s="1"/>
      <c r="F1" s="1"/>
      <c r="G1" s="1"/>
      <c r="H1" s="1"/>
    </row>
    <row r="2" spans="1:8" ht="14.65" thickBot="1">
      <c r="D2" s="101">
        <f>D22</f>
        <v>2</v>
      </c>
      <c r="E2" s="101">
        <f t="shared" ref="E2:G2" si="0">E22</f>
        <v>4</v>
      </c>
      <c r="F2" s="101">
        <f t="shared" si="0"/>
        <v>3</v>
      </c>
      <c r="G2" s="101">
        <f t="shared" si="0"/>
        <v>1</v>
      </c>
    </row>
    <row r="3" spans="1:8" ht="14.65" thickBot="1">
      <c r="B3" s="222" t="s">
        <v>57</v>
      </c>
      <c r="C3" s="223"/>
      <c r="D3" s="21" t="s">
        <v>37</v>
      </c>
      <c r="E3" s="22" t="s">
        <v>38</v>
      </c>
      <c r="F3" s="22" t="s">
        <v>39</v>
      </c>
      <c r="G3" s="23" t="s">
        <v>40</v>
      </c>
    </row>
    <row r="4" spans="1:8">
      <c r="B4" s="51">
        <f>'1. Identify Objectives'!B4</f>
        <v>1</v>
      </c>
      <c r="C4" s="52" t="str">
        <f>IF('1. Identify Objectives'!C4="","",'1. Identify Objectives'!C4)</f>
        <v>Rapid time to market</v>
      </c>
      <c r="D4" s="24">
        <v>3</v>
      </c>
      <c r="E4" s="25">
        <v>2</v>
      </c>
      <c r="F4" s="25">
        <v>1</v>
      </c>
      <c r="G4" s="26">
        <v>2</v>
      </c>
    </row>
    <row r="5" spans="1:8">
      <c r="B5" s="51">
        <f>'1. Identify Objectives'!B5</f>
        <v>2</v>
      </c>
      <c r="C5" s="52" t="str">
        <f>IF('1. Identify Objectives'!C5="","",'1. Identify Objectives'!C5)</f>
        <v>Deliver new capabilities / Modernization</v>
      </c>
      <c r="D5" s="27">
        <v>1</v>
      </c>
      <c r="E5" s="28">
        <v>2</v>
      </c>
      <c r="F5" s="28">
        <v>3</v>
      </c>
      <c r="G5" s="29">
        <v>2</v>
      </c>
    </row>
    <row r="6" spans="1:8">
      <c r="B6" s="51">
        <f>'1. Identify Objectives'!B6</f>
        <v>3</v>
      </c>
      <c r="C6" s="52" t="str">
        <f>IF('1. Identify Objectives'!C6="","",'1. Identify Objectives'!C6)</f>
        <v>Supporting scalability requirements cost effectively</v>
      </c>
      <c r="D6" s="27">
        <v>3</v>
      </c>
      <c r="E6" s="28">
        <v>2</v>
      </c>
      <c r="F6" s="28">
        <v>2</v>
      </c>
      <c r="G6" s="29">
        <v>3</v>
      </c>
    </row>
    <row r="7" spans="1:8">
      <c r="B7" s="51">
        <f>'1. Identify Objectives'!B7</f>
        <v>4</v>
      </c>
      <c r="C7" s="52" t="str">
        <f>IF('1. Identify Objectives'!C7="","",'1. Identify Objectives'!C7)</f>
        <v>Avoid operating expenses, preserve capital</v>
      </c>
      <c r="D7" s="27">
        <v>3</v>
      </c>
      <c r="E7" s="28">
        <v>2</v>
      </c>
      <c r="F7" s="28">
        <v>2</v>
      </c>
      <c r="G7" s="29">
        <v>3</v>
      </c>
    </row>
    <row r="8" spans="1:8">
      <c r="B8" s="51">
        <f>'1. Identify Objectives'!B8</f>
        <v>5</v>
      </c>
      <c r="C8" s="52" t="str">
        <f>IF('1. Identify Objectives'!C8="","",'1. Identify Objectives'!C8)</f>
        <v>Operational Efficiencies</v>
      </c>
      <c r="D8" s="27">
        <v>3</v>
      </c>
      <c r="E8" s="28">
        <v>1</v>
      </c>
      <c r="F8" s="28">
        <v>2</v>
      </c>
      <c r="G8" s="29">
        <v>3</v>
      </c>
    </row>
    <row r="9" spans="1:8">
      <c r="B9" s="51">
        <f>'1. Identify Objectives'!B9</f>
        <v>6</v>
      </c>
      <c r="C9" s="52" t="str">
        <f>IF('1. Identify Objectives'!C9="","",'1. Identify Objectives'!C9)</f>
        <v>Free up data center space</v>
      </c>
      <c r="D9" s="27">
        <v>3</v>
      </c>
      <c r="E9" s="28">
        <v>2</v>
      </c>
      <c r="F9" s="28">
        <v>2</v>
      </c>
      <c r="G9" s="29">
        <v>3</v>
      </c>
    </row>
    <row r="10" spans="1:8">
      <c r="B10" s="51">
        <f>'1. Identify Objectives'!B10</f>
        <v>7</v>
      </c>
      <c r="C10" s="52" t="str">
        <f>IF('1. Identify Objectives'!C10="","",'1. Identify Objectives'!C10)</f>
        <v>Leverage existing investments</v>
      </c>
      <c r="D10" s="27">
        <v>3</v>
      </c>
      <c r="E10" s="28">
        <v>3</v>
      </c>
      <c r="F10" s="28">
        <v>1</v>
      </c>
      <c r="G10" s="29">
        <v>1</v>
      </c>
    </row>
    <row r="11" spans="1:8">
      <c r="B11" s="51">
        <f>'1. Identify Objectives'!B11</f>
        <v>8</v>
      </c>
      <c r="C11" s="52" t="str">
        <f>IF('1. Identify Objectives'!C11="","",'1. Identify Objectives'!C11)</f>
        <v>Provide access to all consumers, all devices</v>
      </c>
      <c r="D11" s="27">
        <v>1</v>
      </c>
      <c r="E11" s="28">
        <v>2</v>
      </c>
      <c r="F11" s="28">
        <v>3</v>
      </c>
      <c r="G11" s="29">
        <v>3</v>
      </c>
    </row>
    <row r="12" spans="1:8">
      <c r="B12" s="51">
        <f>'1. Identify Objectives'!B12</f>
        <v>9</v>
      </c>
      <c r="C12" s="52" t="str">
        <f>IF('1. Identify Objectives'!C12="","",'1. Identify Objectives'!C12)</f>
        <v>More easily integrate with other web, cloud apps</v>
      </c>
      <c r="D12" s="27">
        <v>1</v>
      </c>
      <c r="E12" s="28">
        <v>3</v>
      </c>
      <c r="F12" s="28">
        <v>3</v>
      </c>
      <c r="G12" s="29">
        <v>2</v>
      </c>
    </row>
    <row r="13" spans="1:8">
      <c r="B13" s="51">
        <f>'1. Identify Objectives'!B13</f>
        <v>10</v>
      </c>
      <c r="C13" s="52" t="str">
        <f>IF('1. Identify Objectives'!C13="","",'1. Identify Objectives'!C13)</f>
        <v/>
      </c>
      <c r="D13" s="27"/>
      <c r="E13" s="28"/>
      <c r="F13" s="28"/>
      <c r="G13" s="29"/>
    </row>
    <row r="14" spans="1:8">
      <c r="B14" s="51">
        <f>'1. Identify Objectives'!B14</f>
        <v>11</v>
      </c>
      <c r="C14" s="52" t="str">
        <f>IF('1. Identify Objectives'!C14="","",'1. Identify Objectives'!C14)</f>
        <v/>
      </c>
      <c r="D14" s="27"/>
      <c r="E14" s="28"/>
      <c r="F14" s="28"/>
      <c r="G14" s="29"/>
    </row>
    <row r="15" spans="1:8">
      <c r="B15" s="51">
        <f>'1. Identify Objectives'!B15</f>
        <v>12</v>
      </c>
      <c r="C15" s="52" t="str">
        <f>IF('1. Identify Objectives'!C15="","",'1. Identify Objectives'!C15)</f>
        <v/>
      </c>
      <c r="D15" s="27"/>
      <c r="E15" s="28"/>
      <c r="F15" s="28"/>
      <c r="G15" s="29"/>
    </row>
    <row r="16" spans="1:8">
      <c r="B16" s="51">
        <f>'1. Identify Objectives'!B16</f>
        <v>13</v>
      </c>
      <c r="C16" s="52" t="str">
        <f>IF('1. Identify Objectives'!C16="","",'1. Identify Objectives'!C16)</f>
        <v/>
      </c>
      <c r="D16" s="27"/>
      <c r="E16" s="28"/>
      <c r="F16" s="28"/>
      <c r="G16" s="29"/>
    </row>
    <row r="17" spans="2:7">
      <c r="B17" s="51">
        <f>'1. Identify Objectives'!B17</f>
        <v>14</v>
      </c>
      <c r="C17" s="52" t="str">
        <f>IF('1. Identify Objectives'!C17="","",'1. Identify Objectives'!C17)</f>
        <v/>
      </c>
      <c r="D17" s="27"/>
      <c r="E17" s="28"/>
      <c r="F17" s="28"/>
      <c r="G17" s="29"/>
    </row>
    <row r="18" spans="2:7" ht="14.65" thickBot="1">
      <c r="B18" s="53">
        <f>'1. Identify Objectives'!B18</f>
        <v>15</v>
      </c>
      <c r="C18" s="54" t="str">
        <f>IF('1. Identify Objectives'!C18="","",'1. Identify Objectives'!C18)</f>
        <v/>
      </c>
      <c r="D18" s="30"/>
      <c r="E18" s="31"/>
      <c r="F18" s="31"/>
      <c r="G18" s="32"/>
    </row>
    <row r="19" spans="2:7" ht="14.65" thickBot="1">
      <c r="B19" s="269" t="s">
        <v>9</v>
      </c>
      <c r="C19" s="270"/>
      <c r="D19" s="98">
        <f>IF(ISERROR(AVERAGE(D4:D18)),"",AVERAGE(D4:D18))</f>
        <v>2.3333333333333335</v>
      </c>
      <c r="E19" s="99">
        <f t="shared" ref="E19:G19" si="1">IF(ISERROR(AVERAGE(E4:E18)),"",AVERAGE(E4:E18))</f>
        <v>2.1111111111111112</v>
      </c>
      <c r="F19" s="99">
        <f t="shared" si="1"/>
        <v>2.1111111111111112</v>
      </c>
      <c r="G19" s="100">
        <f t="shared" si="1"/>
        <v>2.4444444444444446</v>
      </c>
    </row>
    <row r="20" spans="2:7" ht="14.65" thickBot="1">
      <c r="B20" s="40"/>
      <c r="C20" s="40"/>
    </row>
    <row r="21" spans="2:7" ht="14.65" thickBot="1">
      <c r="B21" s="271" t="s">
        <v>69</v>
      </c>
      <c r="C21" s="272"/>
      <c r="D21" s="57">
        <f>IF(D19="","",IF(D19=LARGE($D$19:$G$19,1),1,IF(D19=LARGE($D$19:$G$19,2),2,IF(D19=LARGE($D$19:$G$19,3),3,IF(D19=LARGE($D$19:$G$19,4),4,IF(D19=LARGE($D$19:$G$19,5),5,""))))))</f>
        <v>2</v>
      </c>
      <c r="E21" s="58">
        <f t="shared" ref="E21:G21" si="2">IF(E19="","",IF(E19=LARGE($D$19:$G$19,1),1,IF(E19=LARGE($D$19:$G$19,2),2,IF(E19=LARGE($D$19:$G$19,3),3,IF(E19=LARGE($D$19:$G$19,4),4,IF(E19=LARGE($D$19:$G$19,5),5,""))))))</f>
        <v>3</v>
      </c>
      <c r="F21" s="58">
        <f t="shared" si="2"/>
        <v>3</v>
      </c>
      <c r="G21" s="59">
        <f t="shared" si="2"/>
        <v>1</v>
      </c>
    </row>
    <row r="22" spans="2:7" ht="14.65" thickBot="1">
      <c r="B22" s="269" t="s">
        <v>70</v>
      </c>
      <c r="C22" s="270"/>
      <c r="D22" s="41">
        <v>2</v>
      </c>
      <c r="E22" s="42">
        <v>4</v>
      </c>
      <c r="F22" s="42">
        <v>3</v>
      </c>
      <c r="G22" s="43">
        <v>1</v>
      </c>
    </row>
    <row r="23" spans="2:7" ht="14.65" thickBot="1">
      <c r="B23" s="33"/>
      <c r="C23" s="33"/>
      <c r="D23" s="33"/>
      <c r="E23" s="33"/>
      <c r="F23" s="33"/>
      <c r="G23" s="33"/>
    </row>
    <row r="24" spans="2:7">
      <c r="B24" s="33"/>
      <c r="C24" s="33"/>
      <c r="D24" s="273" t="s">
        <v>58</v>
      </c>
      <c r="E24" s="274"/>
      <c r="F24" s="275"/>
      <c r="G24" s="33"/>
    </row>
    <row r="25" spans="2:7">
      <c r="B25" s="33"/>
      <c r="C25" s="33"/>
      <c r="D25" s="39">
        <v>1</v>
      </c>
      <c r="E25" s="267" t="s">
        <v>61</v>
      </c>
      <c r="F25" s="268"/>
      <c r="G25" s="33"/>
    </row>
    <row r="26" spans="2:7">
      <c r="B26" s="33"/>
      <c r="C26" s="33"/>
      <c r="D26" s="39">
        <v>2</v>
      </c>
      <c r="E26" s="267" t="s">
        <v>60</v>
      </c>
      <c r="F26" s="268"/>
      <c r="G26" s="33"/>
    </row>
    <row r="27" spans="2:7" ht="14.65" thickBot="1">
      <c r="B27" s="33"/>
      <c r="C27" s="33"/>
      <c r="D27" s="137">
        <v>3</v>
      </c>
      <c r="E27" s="265" t="s">
        <v>59</v>
      </c>
      <c r="F27" s="266"/>
      <c r="G27" s="33"/>
    </row>
  </sheetData>
  <mergeCells count="8">
    <mergeCell ref="E27:F27"/>
    <mergeCell ref="E26:F26"/>
    <mergeCell ref="E25:F25"/>
    <mergeCell ref="B3:C3"/>
    <mergeCell ref="B19:C19"/>
    <mergeCell ref="B21:C21"/>
    <mergeCell ref="B22:C22"/>
    <mergeCell ref="D24:F24"/>
  </mergeCells>
  <conditionalFormatting sqref="D25:E27">
    <cfRule type="colorScale" priority="6">
      <colorScale>
        <cfvo type="min"/>
        <cfvo type="percentile" val="50"/>
        <cfvo type="max"/>
        <color rgb="FFF8696B"/>
        <color rgb="FFFFEB84"/>
        <color rgb="FF63BE7B"/>
      </colorScale>
    </cfRule>
  </conditionalFormatting>
  <conditionalFormatting sqref="D4:G19">
    <cfRule type="colorScale" priority="16">
      <colorScale>
        <cfvo type="num" val="1"/>
        <cfvo type="num" val="2"/>
        <cfvo type="num" val="3"/>
        <color rgb="FFF8696B"/>
        <color rgb="FFFFEB84"/>
        <color rgb="FF63BE7B"/>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O47"/>
  <sheetViews>
    <sheetView zoomScale="90" zoomScaleNormal="90" workbookViewId="0">
      <pane ySplit="4" topLeftCell="A5" activePane="bottomLeft" state="frozen"/>
      <selection pane="bottomLeft"/>
    </sheetView>
  </sheetViews>
  <sheetFormatPr defaultColWidth="9.1328125" defaultRowHeight="14.25"/>
  <cols>
    <col min="1" max="1" width="11.59765625" style="20" customWidth="1"/>
    <col min="2" max="2" width="9.1328125" style="20"/>
    <col min="3" max="4" width="10.59765625" style="33" customWidth="1"/>
    <col min="5" max="5" width="27.1328125" style="33" customWidth="1"/>
    <col min="6" max="6" width="32.265625" style="33" customWidth="1"/>
    <col min="7" max="8" width="5" style="33" customWidth="1"/>
    <col min="9" max="15" width="5" style="20" customWidth="1"/>
    <col min="16" max="16384" width="9.1328125" style="20"/>
  </cols>
  <sheetData>
    <row r="1" spans="1:15" ht="18">
      <c r="A1" s="1" t="s">
        <v>127</v>
      </c>
      <c r="B1" s="1"/>
      <c r="C1" s="1"/>
      <c r="D1" s="1"/>
      <c r="E1" s="1"/>
      <c r="F1" s="1"/>
      <c r="G1" s="1"/>
      <c r="H1" s="1"/>
      <c r="I1" s="1"/>
      <c r="J1" s="1"/>
      <c r="K1" s="1"/>
      <c r="L1" s="1"/>
      <c r="M1" s="1"/>
      <c r="N1" s="1"/>
      <c r="O1" s="1"/>
    </row>
    <row r="2" spans="1:15" ht="14.65" thickBot="1">
      <c r="C2" s="34"/>
      <c r="D2" s="34"/>
      <c r="E2" s="34"/>
      <c r="F2" s="34"/>
      <c r="G2" s="34"/>
      <c r="H2" s="34"/>
    </row>
    <row r="3" spans="1:15" ht="15" customHeight="1">
      <c r="A3" s="224" t="s">
        <v>88</v>
      </c>
      <c r="B3" s="226"/>
      <c r="C3" s="276" t="s">
        <v>1</v>
      </c>
      <c r="D3" s="277"/>
      <c r="E3" s="277"/>
      <c r="F3" s="282"/>
      <c r="G3" s="276" t="s">
        <v>9</v>
      </c>
      <c r="H3" s="277"/>
      <c r="I3" s="277"/>
      <c r="J3" s="277"/>
      <c r="K3" s="277"/>
      <c r="L3" s="277"/>
      <c r="M3" s="277"/>
      <c r="N3" s="277"/>
      <c r="O3" s="238"/>
    </row>
    <row r="4" spans="1:15" ht="104.65" thickBot="1">
      <c r="A4" s="103" t="s">
        <v>87</v>
      </c>
      <c r="B4" s="117" t="s">
        <v>62</v>
      </c>
      <c r="C4" s="114" t="s">
        <v>94</v>
      </c>
      <c r="D4" s="114" t="s">
        <v>93</v>
      </c>
      <c r="E4" s="114" t="s">
        <v>98</v>
      </c>
      <c r="F4" s="104" t="s">
        <v>3</v>
      </c>
      <c r="G4" s="105" t="s">
        <v>13</v>
      </c>
      <c r="H4" s="106" t="s">
        <v>8</v>
      </c>
      <c r="I4" s="106" t="s">
        <v>24</v>
      </c>
      <c r="J4" s="106" t="s">
        <v>26</v>
      </c>
      <c r="K4" s="106" t="s">
        <v>29</v>
      </c>
      <c r="L4" s="107" t="s">
        <v>51</v>
      </c>
      <c r="M4" s="108" t="s">
        <v>65</v>
      </c>
      <c r="N4" s="109" t="s">
        <v>66</v>
      </c>
      <c r="O4" s="110" t="s">
        <v>12</v>
      </c>
    </row>
    <row r="5" spans="1:15" ht="15.75" customHeight="1">
      <c r="A5" s="278" t="s">
        <v>37</v>
      </c>
      <c r="B5" s="115">
        <v>1</v>
      </c>
      <c r="C5" s="94">
        <f ca="1">IF(ISERROR(INDEX('3. Segment Applications'!$A$7:$A$31,ROW(INDIRECT(ADDRESS(MATCH(SMALL('3. Segment Applications'!$X$7:$X$31,B5),'3. Segment Applications'!$X$7:$X$31,0),1))),1)),"",INDEX('3. Segment Applications'!$A$7:$A$31,ROW(INDIRECT(ADDRESS(MATCH(SMALL('3. Segment Applications'!$X$7:$X$31,B5),'3. Segment Applications'!$X$7:$X$31,0),1))),1))</f>
        <v>7</v>
      </c>
      <c r="D5" s="138">
        <v>7</v>
      </c>
      <c r="E5" s="94" t="str">
        <f>IF(ISERROR(VLOOKUP(IF(D5="",C5,D5),'2. Profile Applications'!$A$7:$AO$31,2,FALSE)),"",VLOOKUP(IF(D5="",C5,D5),'2. Profile Applications'!$A$7:$AO$31,2,FALSE))</f>
        <v>Human Resource Management</v>
      </c>
      <c r="F5" s="37" t="str">
        <f>IF(ISERROR(VLOOKUP(IF(D5="",C5,D5),'2. Profile Applications'!$A$7:$AO$31,3,FALSE)),"",VLOOKUP(IF(D5="",C5,D5),'2. Profile Applications'!$A$7:$AO$31,3,FALSE))</f>
        <v>Payroll</v>
      </c>
      <c r="G5" s="74">
        <f>IF(ISERROR(VLOOKUP(IF($D5="",$C5,$D5),'2. Profile Applications'!$A$7:$AO$31,32,FALSE)),"",VLOOKUP(IF($D5="",$C5,$D5),'2. Profile Applications'!$A$7:$AO$31,32,FALSE))</f>
        <v>3</v>
      </c>
      <c r="H5" s="75">
        <f>IF(ISERROR(VLOOKUP(IF($D5="",$C5,$D5),'2. Profile Applications'!$A$7:$AO$31,33,FALSE)),"",VLOOKUP(IF($D5="",$C5,$D5),'2. Profile Applications'!$A$7:$AO$31,33,FALSE))</f>
        <v>2.2000000000000002</v>
      </c>
      <c r="I5" s="75">
        <f>IF(ISERROR(VLOOKUP(IF($D5="",$C5,$D5),'2. Profile Applications'!$A$7:$AO$31,34,FALSE)),"",VLOOKUP(IF($D5="",$C5,$D5),'2. Profile Applications'!$A$7:$AO$31,34,FALSE))</f>
        <v>3.8888888888888888</v>
      </c>
      <c r="J5" s="75">
        <f>IF(ISERROR(VLOOKUP(IF($D5="",$C5,$D5),'2. Profile Applications'!$A$7:$AO$31,35,FALSE)),"",VLOOKUP(IF($D5="",$C5,$D5),'2. Profile Applications'!$A$7:$AO$31,35,FALSE))</f>
        <v>2</v>
      </c>
      <c r="K5" s="75">
        <f>IF(ISERROR(VLOOKUP(IF($D5="",$C5,$D5),'2. Profile Applications'!$A$7:$AO$31,36,FALSE)),"",VLOOKUP(IF($D5="",$C5,$D5),'2. Profile Applications'!$A$7:$AO$31,36,FALSE))</f>
        <v>4</v>
      </c>
      <c r="L5" s="76">
        <f>IF(ISERROR(VLOOKUP(IF($D5="",$C5,$D5),'2. Profile Applications'!$A$7:$AO$31,37,FALSE)),"",VLOOKUP(IF($D5="",$C5,$D5),'2. Profile Applications'!$A$7:$AO$31,37,FALSE))</f>
        <v>2.6666666666666665</v>
      </c>
      <c r="M5" s="77">
        <f>IF(ISERROR(VLOOKUP(IF($D5="",$C5,$D5),'2. Profile Applications'!$A$7:$AO$31,38,FALSE)),"",VLOOKUP(IF($D5="",$C5,$D5),'2. Profile Applications'!$A$7:$AO$31,38,FALSE))</f>
        <v>2.5</v>
      </c>
      <c r="N5" s="78">
        <f>IF(ISERROR(VLOOKUP(IF($D5="",$C5,$D5),'2. Profile Applications'!$A$7:$AO$31,39,FALSE)),"",VLOOKUP(IF($D5="",$C5,$D5),'2. Profile Applications'!$A$7:$AO$31,39,FALSE))</f>
        <v>3.5333333333333332</v>
      </c>
      <c r="O5" s="79">
        <f>IF(ISERROR(VLOOKUP(IF($D5="",$C5,$D5),'2. Profile Applications'!$A$7:$AO$31,40,FALSE)),"",VLOOKUP(IF($D5="",$C5,$D5),'2. Profile Applications'!$A$7:$AO$31,40,FALSE))</f>
        <v>2.75</v>
      </c>
    </row>
    <row r="6" spans="1:15">
      <c r="A6" s="279"/>
      <c r="B6" s="112">
        <v>2</v>
      </c>
      <c r="C6" s="95">
        <f ca="1">IF(ISERROR(INDEX('3. Segment Applications'!$A$7:$A$31,ROW(INDIRECT(ADDRESS(MATCH(SMALL('3. Segment Applications'!$X$7:$X$31,B6),'3. Segment Applications'!$X$7:$X$31,0),1))),1)),"",INDEX('3. Segment Applications'!$A$7:$A$31,ROW(INDIRECT(ADDRESS(MATCH(SMALL('3. Segment Applications'!$X$7:$X$31,B6),'3. Segment Applications'!$X$7:$X$31,0),1))),1))</f>
        <v>8</v>
      </c>
      <c r="D6" s="139">
        <v>8</v>
      </c>
      <c r="E6" s="96" t="str">
        <f>IF(ISERROR(VLOOKUP(IF(D6="",C6,D6),'2. Profile Applications'!$A$7:$AO$31,2,FALSE)),"",VLOOKUP(IF(D6="",C6,D6),'2. Profile Applications'!$A$7:$AO$31,2,FALSE))</f>
        <v>Human Resource Management</v>
      </c>
      <c r="F6" s="5" t="str">
        <f>IF(ISERROR(VLOOKUP(IF(D6="",C6,D6),'2. Profile Applications'!$A$7:$AO$31,3,FALSE)),"",VLOOKUP(IF(D6="",C6,D6),'2. Profile Applications'!$A$7:$AO$31,3,FALSE))</f>
        <v>Timekeeping</v>
      </c>
      <c r="G6" s="60">
        <f>IF(ISERROR(VLOOKUP(IF($D6="",$C6,$D6),'2. Profile Applications'!$A$7:$AO$31,32,FALSE)),"",VLOOKUP(IF($D6="",$C6,$D6),'2. Profile Applications'!$A$7:$AO$31,32,FALSE))</f>
        <v>5</v>
      </c>
      <c r="H6" s="61">
        <f>IF(ISERROR(VLOOKUP(IF($D6="",$C6,$D6),'2. Profile Applications'!$A$7:$AO$31,33,FALSE)),"",VLOOKUP(IF($D6="",$C6,$D6),'2. Profile Applications'!$A$7:$AO$31,33,FALSE))</f>
        <v>1.6</v>
      </c>
      <c r="I6" s="61">
        <f>IF(ISERROR(VLOOKUP(IF($D6="",$C6,$D6),'2. Profile Applications'!$A$7:$AO$31,34,FALSE)),"",VLOOKUP(IF($D6="",$C6,$D6),'2. Profile Applications'!$A$7:$AO$31,34,FALSE))</f>
        <v>2.7777777777777777</v>
      </c>
      <c r="J6" s="61">
        <f>IF(ISERROR(VLOOKUP(IF($D6="",$C6,$D6),'2. Profile Applications'!$A$7:$AO$31,35,FALSE)),"",VLOOKUP(IF($D6="",$C6,$D6),'2. Profile Applications'!$A$7:$AO$31,35,FALSE))</f>
        <v>2</v>
      </c>
      <c r="K6" s="61">
        <f>IF(ISERROR(VLOOKUP(IF($D6="",$C6,$D6),'2. Profile Applications'!$A$7:$AO$31,36,FALSE)),"",VLOOKUP(IF($D6="",$C6,$D6),'2. Profile Applications'!$A$7:$AO$31,36,FALSE))</f>
        <v>2.6</v>
      </c>
      <c r="L6" s="80">
        <f>IF(ISERROR(VLOOKUP(IF($D6="",$C6,$D6),'2. Profile Applications'!$A$7:$AO$31,37,FALSE)),"",VLOOKUP(IF($D6="",$C6,$D6),'2. Profile Applications'!$A$7:$AO$31,37,FALSE))</f>
        <v>2.6666666666666665</v>
      </c>
      <c r="M6" s="81">
        <f>IF(ISERROR(VLOOKUP(IF($D6="",$C6,$D6),'2. Profile Applications'!$A$7:$AO$31,38,FALSE)),"",VLOOKUP(IF($D6="",$C6,$D6),'2. Profile Applications'!$A$7:$AO$31,38,FALSE))</f>
        <v>4.75</v>
      </c>
      <c r="N6" s="82">
        <f>IF(ISERROR(VLOOKUP(IF($D6="",$C6,$D6),'2. Profile Applications'!$A$7:$AO$31,39,FALSE)),"",VLOOKUP(IF($D6="",$C6,$D6),'2. Profile Applications'!$A$7:$AO$31,39,FALSE))</f>
        <v>3.3333333333333335</v>
      </c>
      <c r="O6" s="83">
        <f>IF(ISERROR(VLOOKUP(IF($D6="",$C6,$D6),'2. Profile Applications'!$A$7:$AO$31,40,FALSE)),"",VLOOKUP(IF($D6="",$C6,$D6),'2. Profile Applications'!$A$7:$AO$31,40,FALSE))</f>
        <v>2.0833333333333335</v>
      </c>
    </row>
    <row r="7" spans="1:15">
      <c r="A7" s="279"/>
      <c r="B7" s="112">
        <v>3</v>
      </c>
      <c r="C7" s="96" t="str">
        <f ca="1">IF(ISERROR(INDEX('3. Segment Applications'!$A$7:$A$31,ROW(INDIRECT(ADDRESS(MATCH(SMALL('3. Segment Applications'!$X$7:$X$31,B7),'3. Segment Applications'!$X$7:$X$31,0),1))),1)),"",INDEX('3. Segment Applications'!$A$7:$A$31,ROW(INDIRECT(ADDRESS(MATCH(SMALL('3. Segment Applications'!$X$7:$X$31,B7),'3. Segment Applications'!$X$7:$X$31,0),1))),1))</f>
        <v/>
      </c>
      <c r="D7" s="139"/>
      <c r="E7" s="96" t="str">
        <f ca="1">IF(ISERROR(VLOOKUP(IF(D7="",C7,D7),'2. Profile Applications'!$A$7:$AO$31,2,FALSE)),"",VLOOKUP(IF(D7="",C7,D7),'2. Profile Applications'!$A$7:$AO$31,2,FALSE))</f>
        <v/>
      </c>
      <c r="F7" s="5" t="str">
        <f ca="1">IF(ISERROR(VLOOKUP(IF(D7="",C7,D7),'2. Profile Applications'!$A$7:$AO$31,3,FALSE)),"",VLOOKUP(IF(D7="",C7,D7),'2. Profile Applications'!$A$7:$AO$31,3,FALSE))</f>
        <v/>
      </c>
      <c r="G7" s="84" t="str">
        <f ca="1">IF(ISERROR(VLOOKUP(IF($D7="",$C7,$D7),'2. Profile Applications'!$A$7:$AO$31,32,FALSE)),"",VLOOKUP(IF($D7="",$C7,$D7),'2. Profile Applications'!$A$7:$AO$31,32,FALSE))</f>
        <v/>
      </c>
      <c r="H7" s="85" t="str">
        <f ca="1">IF(ISERROR(VLOOKUP(IF($D7="",$C7,$D7),'2. Profile Applications'!$A$7:$AO$31,33,FALSE)),"",VLOOKUP(IF($D7="",$C7,$D7),'2. Profile Applications'!$A$7:$AO$31,33,FALSE))</f>
        <v/>
      </c>
      <c r="I7" s="85" t="str">
        <f ca="1">IF(ISERROR(VLOOKUP(IF($D7="",$C7,$D7),'2. Profile Applications'!$A$7:$AO$31,34,FALSE)),"",VLOOKUP(IF($D7="",$C7,$D7),'2. Profile Applications'!$A$7:$AO$31,34,FALSE))</f>
        <v/>
      </c>
      <c r="J7" s="85" t="str">
        <f ca="1">IF(ISERROR(VLOOKUP(IF($D7="",$C7,$D7),'2. Profile Applications'!$A$7:$AO$31,35,FALSE)),"",VLOOKUP(IF($D7="",$C7,$D7),'2. Profile Applications'!$A$7:$AO$31,35,FALSE))</f>
        <v/>
      </c>
      <c r="K7" s="85" t="str">
        <f ca="1">IF(ISERROR(VLOOKUP(IF($D7="",$C7,$D7),'2. Profile Applications'!$A$7:$AO$31,36,FALSE)),"",VLOOKUP(IF($D7="",$C7,$D7),'2. Profile Applications'!$A$7:$AO$31,36,FALSE))</f>
        <v/>
      </c>
      <c r="L7" s="86" t="str">
        <f ca="1">IF(ISERROR(VLOOKUP(IF($D7="",$C7,$D7),'2. Profile Applications'!$A$7:$AO$31,37,FALSE)),"",VLOOKUP(IF($D7="",$C7,$D7),'2. Profile Applications'!$A$7:$AO$31,37,FALSE))</f>
        <v/>
      </c>
      <c r="M7" s="87" t="str">
        <f ca="1">IF(ISERROR(VLOOKUP(IF($D7="",$C7,$D7),'2. Profile Applications'!$A$7:$AO$31,38,FALSE)),"",VLOOKUP(IF($D7="",$C7,$D7),'2. Profile Applications'!$A$7:$AO$31,38,FALSE))</f>
        <v/>
      </c>
      <c r="N7" s="88" t="str">
        <f ca="1">IF(ISERROR(VLOOKUP(IF($D7="",$C7,$D7),'2. Profile Applications'!$A$7:$AO$31,39,FALSE)),"",VLOOKUP(IF($D7="",$C7,$D7),'2. Profile Applications'!$A$7:$AO$31,39,FALSE))</f>
        <v/>
      </c>
      <c r="O7" s="89" t="str">
        <f ca="1">IF(ISERROR(VLOOKUP(IF($D7="",$C7,$D7),'2. Profile Applications'!$A$7:$AO$31,40,FALSE)),"",VLOOKUP(IF($D7="",$C7,$D7),'2. Profile Applications'!$A$7:$AO$31,40,FALSE))</f>
        <v/>
      </c>
    </row>
    <row r="8" spans="1:15">
      <c r="A8" s="279"/>
      <c r="B8" s="112">
        <v>4</v>
      </c>
      <c r="C8" s="95" t="str">
        <f ca="1">IF(ISERROR(INDEX('3. Segment Applications'!$A$7:$A$31,ROW(INDIRECT(ADDRESS(MATCH(SMALL('3. Segment Applications'!$X$7:$X$31,B8),'3. Segment Applications'!$X$7:$X$31,0),1))),1)),"",INDEX('3. Segment Applications'!$A$7:$A$31,ROW(INDIRECT(ADDRESS(MATCH(SMALL('3. Segment Applications'!$X$7:$X$31,B8),'3. Segment Applications'!$X$7:$X$31,0),1))),1))</f>
        <v/>
      </c>
      <c r="D8" s="139"/>
      <c r="E8" s="96" t="str">
        <f ca="1">IF(ISERROR(VLOOKUP(IF(D8="",C8,D8),'2. Profile Applications'!$A$7:$AO$31,2,FALSE)),"",VLOOKUP(IF(D8="",C8,D8),'2. Profile Applications'!$A$7:$AO$31,2,FALSE))</f>
        <v/>
      </c>
      <c r="F8" s="5" t="str">
        <f ca="1">IF(ISERROR(VLOOKUP(IF(D8="",C8,D8),'2. Profile Applications'!$A$7:$AO$31,3,FALSE)),"",VLOOKUP(IF(D8="",C8,D8),'2. Profile Applications'!$A$7:$AO$31,3,FALSE))</f>
        <v/>
      </c>
      <c r="G8" s="60" t="str">
        <f ca="1">IF(ISERROR(VLOOKUP(IF($D8="",$C8,$D8),'2. Profile Applications'!$A$7:$AO$31,32,FALSE)),"",VLOOKUP(IF($D8="",$C8,$D8),'2. Profile Applications'!$A$7:$AO$31,32,FALSE))</f>
        <v/>
      </c>
      <c r="H8" s="61" t="str">
        <f ca="1">IF(ISERROR(VLOOKUP(IF($D8="",$C8,$D8),'2. Profile Applications'!$A$7:$AO$31,33,FALSE)),"",VLOOKUP(IF($D8="",$C8,$D8),'2. Profile Applications'!$A$7:$AO$31,33,FALSE))</f>
        <v/>
      </c>
      <c r="I8" s="61" t="str">
        <f ca="1">IF(ISERROR(VLOOKUP(IF($D8="",$C8,$D8),'2. Profile Applications'!$A$7:$AO$31,34,FALSE)),"",VLOOKUP(IF($D8="",$C8,$D8),'2. Profile Applications'!$A$7:$AO$31,34,FALSE))</f>
        <v/>
      </c>
      <c r="J8" s="61" t="str">
        <f ca="1">IF(ISERROR(VLOOKUP(IF($D8="",$C8,$D8),'2. Profile Applications'!$A$7:$AO$31,35,FALSE)),"",VLOOKUP(IF($D8="",$C8,$D8),'2. Profile Applications'!$A$7:$AO$31,35,FALSE))</f>
        <v/>
      </c>
      <c r="K8" s="61" t="str">
        <f ca="1">IF(ISERROR(VLOOKUP(IF($D8="",$C8,$D8),'2. Profile Applications'!$A$7:$AO$31,36,FALSE)),"",VLOOKUP(IF($D8="",$C8,$D8),'2. Profile Applications'!$A$7:$AO$31,36,FALSE))</f>
        <v/>
      </c>
      <c r="L8" s="80" t="str">
        <f ca="1">IF(ISERROR(VLOOKUP(IF($D8="",$C8,$D8),'2. Profile Applications'!$A$7:$AO$31,37,FALSE)),"",VLOOKUP(IF($D8="",$C8,$D8),'2. Profile Applications'!$A$7:$AO$31,37,FALSE))</f>
        <v/>
      </c>
      <c r="M8" s="81" t="str">
        <f ca="1">IF(ISERROR(VLOOKUP(IF($D8="",$C8,$D8),'2. Profile Applications'!$A$7:$AO$31,38,FALSE)),"",VLOOKUP(IF($D8="",$C8,$D8),'2. Profile Applications'!$A$7:$AO$31,38,FALSE))</f>
        <v/>
      </c>
      <c r="N8" s="82" t="str">
        <f ca="1">IF(ISERROR(VLOOKUP(IF($D8="",$C8,$D8),'2. Profile Applications'!$A$7:$AO$31,39,FALSE)),"",VLOOKUP(IF($D8="",$C8,$D8),'2. Profile Applications'!$A$7:$AO$31,39,FALSE))</f>
        <v/>
      </c>
      <c r="O8" s="83" t="str">
        <f ca="1">IF(ISERROR(VLOOKUP(IF($D8="",$C8,$D8),'2. Profile Applications'!$A$7:$AO$31,40,FALSE)),"",VLOOKUP(IF($D8="",$C8,$D8),'2. Profile Applications'!$A$7:$AO$31,40,FALSE))</f>
        <v/>
      </c>
    </row>
    <row r="9" spans="1:15">
      <c r="A9" s="279"/>
      <c r="B9" s="112">
        <v>5</v>
      </c>
      <c r="C9" s="96" t="str">
        <f ca="1">IF(ISERROR(INDEX('3. Segment Applications'!$A$7:$A$31,ROW(INDIRECT(ADDRESS(MATCH(SMALL('3. Segment Applications'!$X$7:$X$31,B9),'3. Segment Applications'!$X$7:$X$31,0),1))),1)),"",INDEX('3. Segment Applications'!$A$7:$A$31,ROW(INDIRECT(ADDRESS(MATCH(SMALL('3. Segment Applications'!$X$7:$X$31,B9),'3. Segment Applications'!$X$7:$X$31,0),1))),1))</f>
        <v/>
      </c>
      <c r="D9" s="139"/>
      <c r="E9" s="96" t="str">
        <f ca="1">IF(ISERROR(VLOOKUP(IF(D9="",C9,D9),'2. Profile Applications'!$A$7:$AO$31,2,FALSE)),"",VLOOKUP(IF(D9="",C9,D9),'2. Profile Applications'!$A$7:$AO$31,2,FALSE))</f>
        <v/>
      </c>
      <c r="F9" s="5" t="str">
        <f ca="1">IF(ISERROR(VLOOKUP(IF(D9="",C9,D9),'2. Profile Applications'!$A$7:$AO$31,3,FALSE)),"",VLOOKUP(IF(D9="",C9,D9),'2. Profile Applications'!$A$7:$AO$31,3,FALSE))</f>
        <v/>
      </c>
      <c r="G9" s="84" t="str">
        <f ca="1">IF(ISERROR(VLOOKUP(IF($D9="",$C9,$D9),'2. Profile Applications'!$A$7:$AO$31,32,FALSE)),"",VLOOKUP(IF($D9="",$C9,$D9),'2. Profile Applications'!$A$7:$AO$31,32,FALSE))</f>
        <v/>
      </c>
      <c r="H9" s="85" t="str">
        <f ca="1">IF(ISERROR(VLOOKUP(IF($D9="",$C9,$D9),'2. Profile Applications'!$A$7:$AO$31,33,FALSE)),"",VLOOKUP(IF($D9="",$C9,$D9),'2. Profile Applications'!$A$7:$AO$31,33,FALSE))</f>
        <v/>
      </c>
      <c r="I9" s="85" t="str">
        <f ca="1">IF(ISERROR(VLOOKUP(IF($D9="",$C9,$D9),'2. Profile Applications'!$A$7:$AO$31,34,FALSE)),"",VLOOKUP(IF($D9="",$C9,$D9),'2. Profile Applications'!$A$7:$AO$31,34,FALSE))</f>
        <v/>
      </c>
      <c r="J9" s="85" t="str">
        <f ca="1">IF(ISERROR(VLOOKUP(IF($D9="",$C9,$D9),'2. Profile Applications'!$A$7:$AO$31,35,FALSE)),"",VLOOKUP(IF($D9="",$C9,$D9),'2. Profile Applications'!$A$7:$AO$31,35,FALSE))</f>
        <v/>
      </c>
      <c r="K9" s="85" t="str">
        <f ca="1">IF(ISERROR(VLOOKUP(IF($D9="",$C9,$D9),'2. Profile Applications'!$A$7:$AO$31,36,FALSE)),"",VLOOKUP(IF($D9="",$C9,$D9),'2. Profile Applications'!$A$7:$AO$31,36,FALSE))</f>
        <v/>
      </c>
      <c r="L9" s="86" t="str">
        <f ca="1">IF(ISERROR(VLOOKUP(IF($D9="",$C9,$D9),'2. Profile Applications'!$A$7:$AO$31,37,FALSE)),"",VLOOKUP(IF($D9="",$C9,$D9),'2. Profile Applications'!$A$7:$AO$31,37,FALSE))</f>
        <v/>
      </c>
      <c r="M9" s="87" t="str">
        <f ca="1">IF(ISERROR(VLOOKUP(IF($D9="",$C9,$D9),'2. Profile Applications'!$A$7:$AO$31,38,FALSE)),"",VLOOKUP(IF($D9="",$C9,$D9),'2. Profile Applications'!$A$7:$AO$31,38,FALSE))</f>
        <v/>
      </c>
      <c r="N9" s="88" t="str">
        <f ca="1">IF(ISERROR(VLOOKUP(IF($D9="",$C9,$D9),'2. Profile Applications'!$A$7:$AO$31,39,FALSE)),"",VLOOKUP(IF($D9="",$C9,$D9),'2. Profile Applications'!$A$7:$AO$31,39,FALSE))</f>
        <v/>
      </c>
      <c r="O9" s="89" t="str">
        <f ca="1">IF(ISERROR(VLOOKUP(IF($D9="",$C9,$D9),'2. Profile Applications'!$A$7:$AO$31,40,FALSE)),"",VLOOKUP(IF($D9="",$C9,$D9),'2. Profile Applications'!$A$7:$AO$31,40,FALSE))</f>
        <v/>
      </c>
    </row>
    <row r="10" spans="1:15">
      <c r="A10" s="279"/>
      <c r="B10" s="112">
        <v>6</v>
      </c>
      <c r="C10" s="95" t="str">
        <f ca="1">IF(ISERROR(INDEX('3. Segment Applications'!$A$7:$A$31,ROW(INDIRECT(ADDRESS(MATCH(SMALL('3. Segment Applications'!$X$7:$X$31,B10),'3. Segment Applications'!$X$7:$X$31,0),1))),1)),"",INDEX('3. Segment Applications'!$A$7:$A$31,ROW(INDIRECT(ADDRESS(MATCH(SMALL('3. Segment Applications'!$X$7:$X$31,B10),'3. Segment Applications'!$X$7:$X$31,0),1))),1))</f>
        <v/>
      </c>
      <c r="D10" s="139"/>
      <c r="E10" s="96" t="str">
        <f ca="1">IF(ISERROR(VLOOKUP(IF(D10="",C10,D10),'2. Profile Applications'!$A$7:$AO$31,2,FALSE)),"",VLOOKUP(IF(D10="",C10,D10),'2. Profile Applications'!$A$7:$AO$31,2,FALSE))</f>
        <v/>
      </c>
      <c r="F10" s="5" t="str">
        <f ca="1">IF(ISERROR(VLOOKUP(IF(D10="",C10,D10),'2. Profile Applications'!$A$7:$AO$31,3,FALSE)),"",VLOOKUP(IF(D10="",C10,D10),'2. Profile Applications'!$A$7:$AO$31,3,FALSE))</f>
        <v/>
      </c>
      <c r="G10" s="60" t="str">
        <f ca="1">IF(ISERROR(VLOOKUP(IF($D10="",$C10,$D10),'2. Profile Applications'!$A$7:$AO$31,32,FALSE)),"",VLOOKUP(IF($D10="",$C10,$D10),'2. Profile Applications'!$A$7:$AO$31,32,FALSE))</f>
        <v/>
      </c>
      <c r="H10" s="61" t="str">
        <f ca="1">IF(ISERROR(VLOOKUP(IF($D10="",$C10,$D10),'2. Profile Applications'!$A$7:$AO$31,33,FALSE)),"",VLOOKUP(IF($D10="",$C10,$D10),'2. Profile Applications'!$A$7:$AO$31,33,FALSE))</f>
        <v/>
      </c>
      <c r="I10" s="61" t="str">
        <f ca="1">IF(ISERROR(VLOOKUP(IF($D10="",$C10,$D10),'2. Profile Applications'!$A$7:$AO$31,34,FALSE)),"",VLOOKUP(IF($D10="",$C10,$D10),'2. Profile Applications'!$A$7:$AO$31,34,FALSE))</f>
        <v/>
      </c>
      <c r="J10" s="61" t="str">
        <f ca="1">IF(ISERROR(VLOOKUP(IF($D10="",$C10,$D10),'2. Profile Applications'!$A$7:$AO$31,35,FALSE)),"",VLOOKUP(IF($D10="",$C10,$D10),'2. Profile Applications'!$A$7:$AO$31,35,FALSE))</f>
        <v/>
      </c>
      <c r="K10" s="61" t="str">
        <f ca="1">IF(ISERROR(VLOOKUP(IF($D10="",$C10,$D10),'2. Profile Applications'!$A$7:$AO$31,36,FALSE)),"",VLOOKUP(IF($D10="",$C10,$D10),'2. Profile Applications'!$A$7:$AO$31,36,FALSE))</f>
        <v/>
      </c>
      <c r="L10" s="80" t="str">
        <f ca="1">IF(ISERROR(VLOOKUP(IF($D10="",$C10,$D10),'2. Profile Applications'!$A$7:$AO$31,37,FALSE)),"",VLOOKUP(IF($D10="",$C10,$D10),'2. Profile Applications'!$A$7:$AO$31,37,FALSE))</f>
        <v/>
      </c>
      <c r="M10" s="81" t="str">
        <f ca="1">IF(ISERROR(VLOOKUP(IF($D10="",$C10,$D10),'2. Profile Applications'!$A$7:$AO$31,38,FALSE)),"",VLOOKUP(IF($D10="",$C10,$D10),'2. Profile Applications'!$A$7:$AO$31,38,FALSE))</f>
        <v/>
      </c>
      <c r="N10" s="82" t="str">
        <f ca="1">IF(ISERROR(VLOOKUP(IF($D10="",$C10,$D10),'2. Profile Applications'!$A$7:$AO$31,39,FALSE)),"",VLOOKUP(IF($D10="",$C10,$D10),'2. Profile Applications'!$A$7:$AO$31,39,FALSE))</f>
        <v/>
      </c>
      <c r="O10" s="83" t="str">
        <f ca="1">IF(ISERROR(VLOOKUP(IF($D10="",$C10,$D10),'2. Profile Applications'!$A$7:$AO$31,40,FALSE)),"",VLOOKUP(IF($D10="",$C10,$D10),'2. Profile Applications'!$A$7:$AO$31,40,FALSE))</f>
        <v/>
      </c>
    </row>
    <row r="11" spans="1:15">
      <c r="A11" s="279"/>
      <c r="B11" s="112">
        <v>7</v>
      </c>
      <c r="C11" s="96" t="str">
        <f ca="1">IF(ISERROR(INDEX('3. Segment Applications'!$A$7:$A$31,ROW(INDIRECT(ADDRESS(MATCH(SMALL('3. Segment Applications'!$X$7:$X$31,B11),'3. Segment Applications'!$X$7:$X$31,0),1))),1)),"",INDEX('3. Segment Applications'!$A$7:$A$31,ROW(INDIRECT(ADDRESS(MATCH(SMALL('3. Segment Applications'!$X$7:$X$31,B11),'3. Segment Applications'!$X$7:$X$31,0),1))),1))</f>
        <v/>
      </c>
      <c r="D11" s="139"/>
      <c r="E11" s="96" t="str">
        <f ca="1">IF(ISERROR(VLOOKUP(IF(D11="",C11,D11),'2. Profile Applications'!$A$7:$AO$31,2,FALSE)),"",VLOOKUP(IF(D11="",C11,D11),'2. Profile Applications'!$A$7:$AO$31,2,FALSE))</f>
        <v/>
      </c>
      <c r="F11" s="5" t="str">
        <f ca="1">IF(ISERROR(VLOOKUP(IF(D11="",C11,D11),'2. Profile Applications'!$A$7:$AO$31,3,FALSE)),"",VLOOKUP(IF(D11="",C11,D11),'2. Profile Applications'!$A$7:$AO$31,3,FALSE))</f>
        <v/>
      </c>
      <c r="G11" s="84" t="str">
        <f ca="1">IF(ISERROR(VLOOKUP(IF($D11="",$C11,$D11),'2. Profile Applications'!$A$7:$AO$31,32,FALSE)),"",VLOOKUP(IF($D11="",$C11,$D11),'2. Profile Applications'!$A$7:$AO$31,32,FALSE))</f>
        <v/>
      </c>
      <c r="H11" s="85" t="str">
        <f ca="1">IF(ISERROR(VLOOKUP(IF($D11="",$C11,$D11),'2. Profile Applications'!$A$7:$AO$31,33,FALSE)),"",VLOOKUP(IF($D11="",$C11,$D11),'2. Profile Applications'!$A$7:$AO$31,33,FALSE))</f>
        <v/>
      </c>
      <c r="I11" s="85" t="str">
        <f ca="1">IF(ISERROR(VLOOKUP(IF($D11="",$C11,$D11),'2. Profile Applications'!$A$7:$AO$31,34,FALSE)),"",VLOOKUP(IF($D11="",$C11,$D11),'2. Profile Applications'!$A$7:$AO$31,34,FALSE))</f>
        <v/>
      </c>
      <c r="J11" s="85" t="str">
        <f ca="1">IF(ISERROR(VLOOKUP(IF($D11="",$C11,$D11),'2. Profile Applications'!$A$7:$AO$31,35,FALSE)),"",VLOOKUP(IF($D11="",$C11,$D11),'2. Profile Applications'!$A$7:$AO$31,35,FALSE))</f>
        <v/>
      </c>
      <c r="K11" s="85" t="str">
        <f ca="1">IF(ISERROR(VLOOKUP(IF($D11="",$C11,$D11),'2. Profile Applications'!$A$7:$AO$31,36,FALSE)),"",VLOOKUP(IF($D11="",$C11,$D11),'2. Profile Applications'!$A$7:$AO$31,36,FALSE))</f>
        <v/>
      </c>
      <c r="L11" s="86" t="str">
        <f ca="1">IF(ISERROR(VLOOKUP(IF($D11="",$C11,$D11),'2. Profile Applications'!$A$7:$AO$31,37,FALSE)),"",VLOOKUP(IF($D11="",$C11,$D11),'2. Profile Applications'!$A$7:$AO$31,37,FALSE))</f>
        <v/>
      </c>
      <c r="M11" s="87" t="str">
        <f ca="1">IF(ISERROR(VLOOKUP(IF($D11="",$C11,$D11),'2. Profile Applications'!$A$7:$AO$31,38,FALSE)),"",VLOOKUP(IF($D11="",$C11,$D11),'2. Profile Applications'!$A$7:$AO$31,38,FALSE))</f>
        <v/>
      </c>
      <c r="N11" s="88" t="str">
        <f ca="1">IF(ISERROR(VLOOKUP(IF($D11="",$C11,$D11),'2. Profile Applications'!$A$7:$AO$31,39,FALSE)),"",VLOOKUP(IF($D11="",$C11,$D11),'2. Profile Applications'!$A$7:$AO$31,39,FALSE))</f>
        <v/>
      </c>
      <c r="O11" s="89" t="str">
        <f ca="1">IF(ISERROR(VLOOKUP(IF($D11="",$C11,$D11),'2. Profile Applications'!$A$7:$AO$31,40,FALSE)),"",VLOOKUP(IF($D11="",$C11,$D11),'2. Profile Applications'!$A$7:$AO$31,40,FALSE))</f>
        <v/>
      </c>
    </row>
    <row r="12" spans="1:15">
      <c r="A12" s="279"/>
      <c r="B12" s="112">
        <v>8</v>
      </c>
      <c r="C12" s="95" t="str">
        <f ca="1">IF(ISERROR(INDEX('3. Segment Applications'!$A$7:$A$31,ROW(INDIRECT(ADDRESS(MATCH(SMALL('3. Segment Applications'!$X$7:$X$31,B12),'3. Segment Applications'!$X$7:$X$31,0),1))),1)),"",INDEX('3. Segment Applications'!$A$7:$A$31,ROW(INDIRECT(ADDRESS(MATCH(SMALL('3. Segment Applications'!$X$7:$X$31,B12),'3. Segment Applications'!$X$7:$X$31,0),1))),1))</f>
        <v/>
      </c>
      <c r="D12" s="139"/>
      <c r="E12" s="96" t="str">
        <f ca="1">IF(ISERROR(VLOOKUP(IF(D12="",C12,D12),'2. Profile Applications'!$A$7:$AO$31,2,FALSE)),"",VLOOKUP(IF(D12="",C12,D12),'2. Profile Applications'!$A$7:$AO$31,2,FALSE))</f>
        <v/>
      </c>
      <c r="F12" s="5" t="str">
        <f ca="1">IF(ISERROR(VLOOKUP(IF(D12="",C12,D12),'2. Profile Applications'!$A$7:$AO$31,3,FALSE)),"",VLOOKUP(IF(D12="",C12,D12),'2. Profile Applications'!$A$7:$AO$31,3,FALSE))</f>
        <v/>
      </c>
      <c r="G12" s="60" t="str">
        <f ca="1">IF(ISERROR(VLOOKUP(IF($D12="",$C12,$D12),'2. Profile Applications'!$A$7:$AO$31,32,FALSE)),"",VLOOKUP(IF($D12="",$C12,$D12),'2. Profile Applications'!$A$7:$AO$31,32,FALSE))</f>
        <v/>
      </c>
      <c r="H12" s="61" t="str">
        <f ca="1">IF(ISERROR(VLOOKUP(IF($D12="",$C12,$D12),'2. Profile Applications'!$A$7:$AO$31,33,FALSE)),"",VLOOKUP(IF($D12="",$C12,$D12),'2. Profile Applications'!$A$7:$AO$31,33,FALSE))</f>
        <v/>
      </c>
      <c r="I12" s="61" t="str">
        <f ca="1">IF(ISERROR(VLOOKUP(IF($D12="",$C12,$D12),'2. Profile Applications'!$A$7:$AO$31,34,FALSE)),"",VLOOKUP(IF($D12="",$C12,$D12),'2. Profile Applications'!$A$7:$AO$31,34,FALSE))</f>
        <v/>
      </c>
      <c r="J12" s="61" t="str">
        <f ca="1">IF(ISERROR(VLOOKUP(IF($D12="",$C12,$D12),'2. Profile Applications'!$A$7:$AO$31,35,FALSE)),"",VLOOKUP(IF($D12="",$C12,$D12),'2. Profile Applications'!$A$7:$AO$31,35,FALSE))</f>
        <v/>
      </c>
      <c r="K12" s="61" t="str">
        <f ca="1">IF(ISERROR(VLOOKUP(IF($D12="",$C12,$D12),'2. Profile Applications'!$A$7:$AO$31,36,FALSE)),"",VLOOKUP(IF($D12="",$C12,$D12),'2. Profile Applications'!$A$7:$AO$31,36,FALSE))</f>
        <v/>
      </c>
      <c r="L12" s="80" t="str">
        <f ca="1">IF(ISERROR(VLOOKUP(IF($D12="",$C12,$D12),'2. Profile Applications'!$A$7:$AO$31,37,FALSE)),"",VLOOKUP(IF($D12="",$C12,$D12),'2. Profile Applications'!$A$7:$AO$31,37,FALSE))</f>
        <v/>
      </c>
      <c r="M12" s="81" t="str">
        <f ca="1">IF(ISERROR(VLOOKUP(IF($D12="",$C12,$D12),'2. Profile Applications'!$A$7:$AO$31,38,FALSE)),"",VLOOKUP(IF($D12="",$C12,$D12),'2. Profile Applications'!$A$7:$AO$31,38,FALSE))</f>
        <v/>
      </c>
      <c r="N12" s="82" t="str">
        <f ca="1">IF(ISERROR(VLOOKUP(IF($D12="",$C12,$D12),'2. Profile Applications'!$A$7:$AO$31,39,FALSE)),"",VLOOKUP(IF($D12="",$C12,$D12),'2. Profile Applications'!$A$7:$AO$31,39,FALSE))</f>
        <v/>
      </c>
      <c r="O12" s="83" t="str">
        <f ca="1">IF(ISERROR(VLOOKUP(IF($D12="",$C12,$D12),'2. Profile Applications'!$A$7:$AO$31,40,FALSE)),"",VLOOKUP(IF($D12="",$C12,$D12),'2. Profile Applications'!$A$7:$AO$31,40,FALSE))</f>
        <v/>
      </c>
    </row>
    <row r="13" spans="1:15">
      <c r="A13" s="279"/>
      <c r="B13" s="112">
        <v>9</v>
      </c>
      <c r="C13" s="96" t="str">
        <f ca="1">IF(ISERROR(INDEX('3. Segment Applications'!$A$7:$A$31,ROW(INDIRECT(ADDRESS(MATCH(SMALL('3. Segment Applications'!$X$7:$X$31,B13),'3. Segment Applications'!$X$7:$X$31,0),1))),1)),"",INDEX('3. Segment Applications'!$A$7:$A$31,ROW(INDIRECT(ADDRESS(MATCH(SMALL('3. Segment Applications'!$X$7:$X$31,B13),'3. Segment Applications'!$X$7:$X$31,0),1))),1))</f>
        <v/>
      </c>
      <c r="D13" s="139"/>
      <c r="E13" s="96" t="str">
        <f ca="1">IF(ISERROR(VLOOKUP(IF(D13="",C13,D13),'2. Profile Applications'!$A$7:$AO$31,2,FALSE)),"",VLOOKUP(IF(D13="",C13,D13),'2. Profile Applications'!$A$7:$AO$31,2,FALSE))</f>
        <v/>
      </c>
      <c r="F13" s="5" t="str">
        <f ca="1">IF(ISERROR(VLOOKUP(IF(D13="",C13,D13),'2. Profile Applications'!$A$7:$AO$31,3,FALSE)),"",VLOOKUP(IF(D13="",C13,D13),'2. Profile Applications'!$A$7:$AO$31,3,FALSE))</f>
        <v/>
      </c>
      <c r="G13" s="84" t="str">
        <f ca="1">IF(ISERROR(VLOOKUP(IF($D13="",$C13,$D13),'2. Profile Applications'!$A$7:$AO$31,32,FALSE)),"",VLOOKUP(IF($D13="",$C13,$D13),'2. Profile Applications'!$A$7:$AO$31,32,FALSE))</f>
        <v/>
      </c>
      <c r="H13" s="85" t="str">
        <f ca="1">IF(ISERROR(VLOOKUP(IF($D13="",$C13,$D13),'2. Profile Applications'!$A$7:$AO$31,33,FALSE)),"",VLOOKUP(IF($D13="",$C13,$D13),'2. Profile Applications'!$A$7:$AO$31,33,FALSE))</f>
        <v/>
      </c>
      <c r="I13" s="85" t="str">
        <f ca="1">IF(ISERROR(VLOOKUP(IF($D13="",$C13,$D13),'2. Profile Applications'!$A$7:$AO$31,34,FALSE)),"",VLOOKUP(IF($D13="",$C13,$D13),'2. Profile Applications'!$A$7:$AO$31,34,FALSE))</f>
        <v/>
      </c>
      <c r="J13" s="85" t="str">
        <f ca="1">IF(ISERROR(VLOOKUP(IF($D13="",$C13,$D13),'2. Profile Applications'!$A$7:$AO$31,35,FALSE)),"",VLOOKUP(IF($D13="",$C13,$D13),'2. Profile Applications'!$A$7:$AO$31,35,FALSE))</f>
        <v/>
      </c>
      <c r="K13" s="85" t="str">
        <f ca="1">IF(ISERROR(VLOOKUP(IF($D13="",$C13,$D13),'2. Profile Applications'!$A$7:$AO$31,36,FALSE)),"",VLOOKUP(IF($D13="",$C13,$D13),'2. Profile Applications'!$A$7:$AO$31,36,FALSE))</f>
        <v/>
      </c>
      <c r="L13" s="86" t="str">
        <f ca="1">IF(ISERROR(VLOOKUP(IF($D13="",$C13,$D13),'2. Profile Applications'!$A$7:$AO$31,37,FALSE)),"",VLOOKUP(IF($D13="",$C13,$D13),'2. Profile Applications'!$A$7:$AO$31,37,FALSE))</f>
        <v/>
      </c>
      <c r="M13" s="87" t="str">
        <f ca="1">IF(ISERROR(VLOOKUP(IF($D13="",$C13,$D13),'2. Profile Applications'!$A$7:$AO$31,38,FALSE)),"",VLOOKUP(IF($D13="",$C13,$D13),'2. Profile Applications'!$A$7:$AO$31,38,FALSE))</f>
        <v/>
      </c>
      <c r="N13" s="88" t="str">
        <f ca="1">IF(ISERROR(VLOOKUP(IF($D13="",$C13,$D13),'2. Profile Applications'!$A$7:$AO$31,39,FALSE)),"",VLOOKUP(IF($D13="",$C13,$D13),'2. Profile Applications'!$A$7:$AO$31,39,FALSE))</f>
        <v/>
      </c>
      <c r="O13" s="89" t="str">
        <f ca="1">IF(ISERROR(VLOOKUP(IF($D13="",$C13,$D13),'2. Profile Applications'!$A$7:$AO$31,40,FALSE)),"",VLOOKUP(IF($D13="",$C13,$D13),'2. Profile Applications'!$A$7:$AO$31,40,FALSE))</f>
        <v/>
      </c>
    </row>
    <row r="14" spans="1:15" ht="14.65" thickBot="1">
      <c r="A14" s="280"/>
      <c r="B14" s="113">
        <v>10</v>
      </c>
      <c r="C14" s="97" t="str">
        <f ca="1">IF(ISERROR(INDEX('3. Segment Applications'!$A$7:$A$31,ROW(INDIRECT(ADDRESS(MATCH(SMALL('3. Segment Applications'!$X$7:$X$31,B14),'3. Segment Applications'!$X$7:$X$31,0),1))),1)),"",INDEX('3. Segment Applications'!$A$7:$A$31,ROW(INDIRECT(ADDRESS(MATCH(SMALL('3. Segment Applications'!$X$7:$X$31,B14),'3. Segment Applications'!$X$7:$X$31,0),1))),1))</f>
        <v/>
      </c>
      <c r="D14" s="140"/>
      <c r="E14" s="184" t="str">
        <f ca="1">IF(ISERROR(VLOOKUP(IF(D14="",C14,D14),'2. Profile Applications'!$A$7:$AO$31,2,FALSE)),"",VLOOKUP(IF(D14="",C14,D14),'2. Profile Applications'!$A$7:$AO$31,2,FALSE))</f>
        <v/>
      </c>
      <c r="F14" s="38" t="str">
        <f ca="1">IF(ISERROR(VLOOKUP(IF(D14="",C14,D14),'2. Profile Applications'!$A$7:$AO$31,3,FALSE)),"",VLOOKUP(IF(D14="",C14,D14),'2. Profile Applications'!$A$7:$AO$31,3,FALSE))</f>
        <v/>
      </c>
      <c r="G14" s="64" t="str">
        <f ca="1">IF(ISERROR(VLOOKUP(IF($D14="",$C14,$D14),'2. Profile Applications'!$A$7:$AO$31,32,FALSE)),"",VLOOKUP(IF($D14="",$C14,$D14),'2. Profile Applications'!$A$7:$AO$31,32,FALSE))</f>
        <v/>
      </c>
      <c r="H14" s="65" t="str">
        <f ca="1">IF(ISERROR(VLOOKUP(IF($D14="",$C14,$D14),'2. Profile Applications'!$A$7:$AO$31,33,FALSE)),"",VLOOKUP(IF($D14="",$C14,$D14),'2. Profile Applications'!$A$7:$AO$31,33,FALSE))</f>
        <v/>
      </c>
      <c r="I14" s="65" t="str">
        <f ca="1">IF(ISERROR(VLOOKUP(IF($D14="",$C14,$D14),'2. Profile Applications'!$A$7:$AO$31,34,FALSE)),"",VLOOKUP(IF($D14="",$C14,$D14),'2. Profile Applications'!$A$7:$AO$31,34,FALSE))</f>
        <v/>
      </c>
      <c r="J14" s="65" t="str">
        <f ca="1">IF(ISERROR(VLOOKUP(IF($D14="",$C14,$D14),'2. Profile Applications'!$A$7:$AO$31,35,FALSE)),"",VLOOKUP(IF($D14="",$C14,$D14),'2. Profile Applications'!$A$7:$AO$31,35,FALSE))</f>
        <v/>
      </c>
      <c r="K14" s="65" t="str">
        <f ca="1">IF(ISERROR(VLOOKUP(IF($D14="",$C14,$D14),'2. Profile Applications'!$A$7:$AO$31,36,FALSE)),"",VLOOKUP(IF($D14="",$C14,$D14),'2. Profile Applications'!$A$7:$AO$31,36,FALSE))</f>
        <v/>
      </c>
      <c r="L14" s="90" t="str">
        <f ca="1">IF(ISERROR(VLOOKUP(IF($D14="",$C14,$D14),'2. Profile Applications'!$A$7:$AO$31,37,FALSE)),"",VLOOKUP(IF($D14="",$C14,$D14),'2. Profile Applications'!$A$7:$AO$31,37,FALSE))</f>
        <v/>
      </c>
      <c r="M14" s="91" t="str">
        <f ca="1">IF(ISERROR(VLOOKUP(IF($D14="",$C14,$D14),'2. Profile Applications'!$A$7:$AO$31,38,FALSE)),"",VLOOKUP(IF($D14="",$C14,$D14),'2. Profile Applications'!$A$7:$AO$31,38,FALSE))</f>
        <v/>
      </c>
      <c r="N14" s="92" t="str">
        <f ca="1">IF(ISERROR(VLOOKUP(IF($D14="",$C14,$D14),'2. Profile Applications'!$A$7:$AO$31,39,FALSE)),"",VLOOKUP(IF($D14="",$C14,$D14),'2. Profile Applications'!$A$7:$AO$31,39,FALSE))</f>
        <v/>
      </c>
      <c r="O14" s="93" t="str">
        <f ca="1">IF(ISERROR(VLOOKUP(IF($D14="",$C14,$D14),'2. Profile Applications'!$A$7:$AO$31,40,FALSE)),"",VLOOKUP(IF($D14="",$C14,$D14),'2. Profile Applications'!$A$7:$AO$31,40,FALSE))</f>
        <v/>
      </c>
    </row>
    <row r="15" spans="1:15" ht="9" customHeight="1" thickBot="1">
      <c r="G15" s="33" t="str">
        <f>IF(ISERROR(VLOOKUP(IF($D15="",$C15,$D15),'2. Profile Applications'!$A$7:$AO$31,32,FALSE)),"",VLOOKUP(IF($D15="",$C15,$D15),'2. Profile Applications'!$A$7:$AO$31,32,FALSE))</f>
        <v/>
      </c>
      <c r="H15" s="33" t="str">
        <f>IF(ISERROR(VLOOKUP(IF($D15="",$C15,$D15),'2. Profile Applications'!$A$7:$AO$31,33,FALSE)),"",VLOOKUP(IF($D15="",$C15,$D15),'2. Profile Applications'!$A$7:$AO$31,33,FALSE))</f>
        <v/>
      </c>
      <c r="I15" s="20" t="str">
        <f>IF(ISERROR(VLOOKUP(IF($D15="",$C15,$D15),'2. Profile Applications'!$A$7:$AO$31,34,FALSE)),"",VLOOKUP(IF($D15="",$C15,$D15),'2. Profile Applications'!$A$7:$AO$31,34,FALSE))</f>
        <v/>
      </c>
      <c r="J15" s="20" t="str">
        <f>IF(ISERROR(VLOOKUP(IF($D15="",$C15,$D15),'2. Profile Applications'!$A$7:$AO$31,35,FALSE)),"",VLOOKUP(IF($D15="",$C15,$D15),'2. Profile Applications'!$A$7:$AO$31,35,FALSE))</f>
        <v/>
      </c>
      <c r="K15" s="20" t="str">
        <f>IF(ISERROR(VLOOKUP(IF($D15="",$C15,$D15),'2. Profile Applications'!$A$7:$AO$31,36,FALSE)),"",VLOOKUP(IF($D15="",$C15,$D15),'2. Profile Applications'!$A$7:$AO$31,36,FALSE))</f>
        <v/>
      </c>
      <c r="L15" s="20" t="str">
        <f>IF(ISERROR(VLOOKUP(IF($D15="",$C15,$D15),'2. Profile Applications'!$A$7:$AO$31,37,FALSE)),"",VLOOKUP(IF($D15="",$C15,$D15),'2. Profile Applications'!$A$7:$AO$31,37,FALSE))</f>
        <v/>
      </c>
      <c r="M15" s="20" t="str">
        <f>IF(ISERROR(VLOOKUP(IF($D15="",$C15,$D15),'2. Profile Applications'!$A$7:$AO$31,38,FALSE)),"",VLOOKUP(IF($D15="",$C15,$D15),'2. Profile Applications'!$A$7:$AO$31,38,FALSE))</f>
        <v/>
      </c>
      <c r="N15" s="20" t="str">
        <f>IF(ISERROR(VLOOKUP(IF($D15="",$C15,$D15),'2. Profile Applications'!$A$7:$AO$31,39,FALSE)),"",VLOOKUP(IF($D15="",$C15,$D15),'2. Profile Applications'!$A$7:$AO$31,39,FALSE))</f>
        <v/>
      </c>
      <c r="O15" s="20" t="str">
        <f>IF(ISERROR(VLOOKUP(IF($D15="",$C15,$D15),'2. Profile Applications'!$A$7:$AO$31,40,FALSE)),"",VLOOKUP(IF($D15="",$C15,$D15),'2. Profile Applications'!$A$7:$AO$31,40,FALSE))</f>
        <v/>
      </c>
    </row>
    <row r="16" spans="1:15">
      <c r="A16" s="281" t="s">
        <v>71</v>
      </c>
      <c r="B16" s="111">
        <v>1</v>
      </c>
      <c r="C16" s="94">
        <f ca="1">IF(ISERROR(INDEX('3. Segment Applications'!$A$7:$A$31,ROW(INDIRECT(ADDRESS(MATCH(SMALL('3. Segment Applications'!$Y$7:$Y$31,B16),'3. Segment Applications'!$Y$7:$Y$31,0),1))),1)),"",INDEX('3. Segment Applications'!$A$7:$A$31,ROW(INDIRECT(ADDRESS(MATCH(SMALL('3. Segment Applications'!$Y$7:$Y$31,B16),'3. Segment Applications'!$Y$7:$Y$31,0),1))),1))</f>
        <v>5</v>
      </c>
      <c r="D16" s="138">
        <v>5</v>
      </c>
      <c r="E16" s="94" t="str">
        <f>IF(ISERROR(VLOOKUP(IF(D16="",C16,D16),'2. Profile Applications'!$A$7:$AO$31,2,FALSE)),"",VLOOKUP(IF(D16="",C16,D16),'2. Profile Applications'!$A$7:$AO$31,2,FALSE))</f>
        <v>Plan and Manage the Enterprise</v>
      </c>
      <c r="F16" s="37" t="str">
        <f>IF(ISERROR(VLOOKUP(IF(D16="",C16,D16),'2. Profile Applications'!$A$7:$AO$31,3,FALSE)),"",VLOOKUP(IF(D16="",C16,D16),'2. Profile Applications'!$A$7:$AO$31,3,FALSE))</f>
        <v>ERP</v>
      </c>
      <c r="G16" s="74">
        <f>IF(ISERROR(VLOOKUP(IF($D16="",$C16,$D16),'2. Profile Applications'!$A$7:$AO$31,32,FALSE)),"",VLOOKUP(IF($D16="",$C16,$D16),'2. Profile Applications'!$A$7:$AO$31,32,FALSE))</f>
        <v>2</v>
      </c>
      <c r="H16" s="75">
        <f>IF(ISERROR(VLOOKUP(IF($D16="",$C16,$D16),'2. Profile Applications'!$A$7:$AO$31,33,FALSE)),"",VLOOKUP(IF($D16="",$C16,$D16),'2. Profile Applications'!$A$7:$AO$31,33,FALSE))</f>
        <v>3</v>
      </c>
      <c r="I16" s="75">
        <f>IF(ISERROR(VLOOKUP(IF($D16="",$C16,$D16),'2. Profile Applications'!$A$7:$AO$31,34,FALSE)),"",VLOOKUP(IF($D16="",$C16,$D16),'2. Profile Applications'!$A$7:$AO$31,34,FALSE))</f>
        <v>1.3333333333333333</v>
      </c>
      <c r="J16" s="75">
        <f>IF(ISERROR(VLOOKUP(IF($D16="",$C16,$D16),'2. Profile Applications'!$A$7:$AO$31,35,FALSE)),"",VLOOKUP(IF($D16="",$C16,$D16),'2. Profile Applications'!$A$7:$AO$31,35,FALSE))</f>
        <v>4</v>
      </c>
      <c r="K16" s="75">
        <f>IF(ISERROR(VLOOKUP(IF($D16="",$C16,$D16),'2. Profile Applications'!$A$7:$AO$31,36,FALSE)),"",VLOOKUP(IF($D16="",$C16,$D16),'2. Profile Applications'!$A$7:$AO$31,36,FALSE))</f>
        <v>1.6</v>
      </c>
      <c r="L16" s="76">
        <f>IF(ISERROR(VLOOKUP(IF($D16="",$C16,$D16),'2. Profile Applications'!$A$7:$AO$31,37,FALSE)),"",VLOOKUP(IF($D16="",$C16,$D16),'2. Profile Applications'!$A$7:$AO$31,37,FALSE))</f>
        <v>4.333333333333333</v>
      </c>
      <c r="M16" s="77">
        <f>IF(ISERROR(VLOOKUP(IF($D16="",$C16,$D16),'2. Profile Applications'!$A$7:$AO$31,38,FALSE)),"",VLOOKUP(IF($D16="",$C16,$D16),'2. Profile Applications'!$A$7:$AO$31,38,FALSE))</f>
        <v>2.5</v>
      </c>
      <c r="N16" s="78">
        <f>IF(ISERROR(VLOOKUP(IF($D16="",$C16,$D16),'2. Profile Applications'!$A$7:$AO$31,39,FALSE)),"",VLOOKUP(IF($D16="",$C16,$D16),'2. Profile Applications'!$A$7:$AO$31,39,FALSE))</f>
        <v>1.8666666666666667</v>
      </c>
      <c r="O16" s="79">
        <f>IF(ISERROR(VLOOKUP(IF($D16="",$C16,$D16),'2. Profile Applications'!$A$7:$AO$31,40,FALSE)),"",VLOOKUP(IF($D16="",$C16,$D16),'2. Profile Applications'!$A$7:$AO$31,40,FALSE))</f>
        <v>2.8333333333333335</v>
      </c>
    </row>
    <row r="17" spans="1:15">
      <c r="A17" s="279"/>
      <c r="B17" s="112">
        <v>2</v>
      </c>
      <c r="C17" s="95" t="str">
        <f ca="1">IF(ISERROR(INDEX('3. Segment Applications'!$A$7:$A$31,ROW(INDIRECT(ADDRESS(MATCH(SMALL('3. Segment Applications'!$Y$7:$Y$31,B17),'3. Segment Applications'!$Y$7:$Y$31,0),1))),1)),"",INDEX('3. Segment Applications'!$A$7:$A$31,ROW(INDIRECT(ADDRESS(MATCH(SMALL('3. Segment Applications'!$Y$7:$Y$31,B17),'3. Segment Applications'!$Y$7:$Y$31,0),1))),1))</f>
        <v/>
      </c>
      <c r="D17" s="139"/>
      <c r="E17" s="96" t="str">
        <f ca="1">IF(ISERROR(VLOOKUP(IF(D17="",C17,D17),'2. Profile Applications'!$A$7:$AO$31,2,FALSE)),"",VLOOKUP(IF(D17="",C17,D17),'2. Profile Applications'!$A$7:$AO$31,2,FALSE))</f>
        <v/>
      </c>
      <c r="F17" s="5" t="str">
        <f ca="1">IF(ISERROR(VLOOKUP(IF(D17="",C17,D17),'2. Profile Applications'!$A$7:$AO$31,3,FALSE)),"",VLOOKUP(IF(D17="",C17,D17),'2. Profile Applications'!$A$7:$AO$31,3,FALSE))</f>
        <v/>
      </c>
      <c r="G17" s="60" t="str">
        <f ca="1">IF(ISERROR(VLOOKUP(IF($D17="",$C17,$D17),'2. Profile Applications'!$A$7:$AO$31,32,FALSE)),"",VLOOKUP(IF($D17="",$C17,$D17),'2. Profile Applications'!$A$7:$AO$31,32,FALSE))</f>
        <v/>
      </c>
      <c r="H17" s="61" t="str">
        <f ca="1">IF(ISERROR(VLOOKUP(IF($D17="",$C17,$D17),'2. Profile Applications'!$A$7:$AO$31,33,FALSE)),"",VLOOKUP(IF($D17="",$C17,$D17),'2. Profile Applications'!$A$7:$AO$31,33,FALSE))</f>
        <v/>
      </c>
      <c r="I17" s="61" t="str">
        <f ca="1">IF(ISERROR(VLOOKUP(IF($D17="",$C17,$D17),'2. Profile Applications'!$A$7:$AO$31,34,FALSE)),"",VLOOKUP(IF($D17="",$C17,$D17),'2. Profile Applications'!$A$7:$AO$31,34,FALSE))</f>
        <v/>
      </c>
      <c r="J17" s="61" t="str">
        <f ca="1">IF(ISERROR(VLOOKUP(IF($D17="",$C17,$D17),'2. Profile Applications'!$A$7:$AO$31,35,FALSE)),"",VLOOKUP(IF($D17="",$C17,$D17),'2. Profile Applications'!$A$7:$AO$31,35,FALSE))</f>
        <v/>
      </c>
      <c r="K17" s="61" t="str">
        <f ca="1">IF(ISERROR(VLOOKUP(IF($D17="",$C17,$D17),'2. Profile Applications'!$A$7:$AO$31,36,FALSE)),"",VLOOKUP(IF($D17="",$C17,$D17),'2. Profile Applications'!$A$7:$AO$31,36,FALSE))</f>
        <v/>
      </c>
      <c r="L17" s="80" t="str">
        <f ca="1">IF(ISERROR(VLOOKUP(IF($D17="",$C17,$D17),'2. Profile Applications'!$A$7:$AO$31,37,FALSE)),"",VLOOKUP(IF($D17="",$C17,$D17),'2. Profile Applications'!$A$7:$AO$31,37,FALSE))</f>
        <v/>
      </c>
      <c r="M17" s="81" t="str">
        <f ca="1">IF(ISERROR(VLOOKUP(IF($D17="",$C17,$D17),'2. Profile Applications'!$A$7:$AO$31,38,FALSE)),"",VLOOKUP(IF($D17="",$C17,$D17),'2. Profile Applications'!$A$7:$AO$31,38,FALSE))</f>
        <v/>
      </c>
      <c r="N17" s="82" t="str">
        <f ca="1">IF(ISERROR(VLOOKUP(IF($D17="",$C17,$D17),'2. Profile Applications'!$A$7:$AO$31,39,FALSE)),"",VLOOKUP(IF($D17="",$C17,$D17),'2. Profile Applications'!$A$7:$AO$31,39,FALSE))</f>
        <v/>
      </c>
      <c r="O17" s="83" t="str">
        <f ca="1">IF(ISERROR(VLOOKUP(IF($D17="",$C17,$D17),'2. Profile Applications'!$A$7:$AO$31,40,FALSE)),"",VLOOKUP(IF($D17="",$C17,$D17),'2. Profile Applications'!$A$7:$AO$31,40,FALSE))</f>
        <v/>
      </c>
    </row>
    <row r="18" spans="1:15">
      <c r="A18" s="279"/>
      <c r="B18" s="112">
        <v>3</v>
      </c>
      <c r="C18" s="96" t="str">
        <f ca="1">IF(ISERROR(INDEX('3. Segment Applications'!$A$7:$A$31,ROW(INDIRECT(ADDRESS(MATCH(SMALL('3. Segment Applications'!$Y$7:$Y$31,B18),'3. Segment Applications'!$Y$7:$Y$31,0),1))),1)),"",INDEX('3. Segment Applications'!$A$7:$A$31,ROW(INDIRECT(ADDRESS(MATCH(SMALL('3. Segment Applications'!$Y$7:$Y$31,B18),'3. Segment Applications'!$Y$7:$Y$31,0),1))),1))</f>
        <v/>
      </c>
      <c r="D18" s="139"/>
      <c r="E18" s="96" t="str">
        <f ca="1">IF(ISERROR(VLOOKUP(IF(D18="",C18,D18),'2. Profile Applications'!$A$7:$AO$31,2,FALSE)),"",VLOOKUP(IF(D18="",C18,D18),'2. Profile Applications'!$A$7:$AO$31,2,FALSE))</f>
        <v/>
      </c>
      <c r="F18" s="5" t="str">
        <f ca="1">IF(ISERROR(VLOOKUP(IF(D18="",C18,D18),'2. Profile Applications'!$A$7:$AO$31,3,FALSE)),"",VLOOKUP(IF(D18="",C18,D18),'2. Profile Applications'!$A$7:$AO$31,3,FALSE))</f>
        <v/>
      </c>
      <c r="G18" s="84" t="str">
        <f ca="1">IF(ISERROR(VLOOKUP(IF($D18="",$C18,$D18),'2. Profile Applications'!$A$7:$AO$31,32,FALSE)),"",VLOOKUP(IF($D18="",$C18,$D18),'2. Profile Applications'!$A$7:$AO$31,32,FALSE))</f>
        <v/>
      </c>
      <c r="H18" s="85" t="str">
        <f ca="1">IF(ISERROR(VLOOKUP(IF($D18="",$C18,$D18),'2. Profile Applications'!$A$7:$AO$31,33,FALSE)),"",VLOOKUP(IF($D18="",$C18,$D18),'2. Profile Applications'!$A$7:$AO$31,33,FALSE))</f>
        <v/>
      </c>
      <c r="I18" s="85" t="str">
        <f ca="1">IF(ISERROR(VLOOKUP(IF($D18="",$C18,$D18),'2. Profile Applications'!$A$7:$AO$31,34,FALSE)),"",VLOOKUP(IF($D18="",$C18,$D18),'2. Profile Applications'!$A$7:$AO$31,34,FALSE))</f>
        <v/>
      </c>
      <c r="J18" s="85" t="str">
        <f ca="1">IF(ISERROR(VLOOKUP(IF($D18="",$C18,$D18),'2. Profile Applications'!$A$7:$AO$31,35,FALSE)),"",VLOOKUP(IF($D18="",$C18,$D18),'2. Profile Applications'!$A$7:$AO$31,35,FALSE))</f>
        <v/>
      </c>
      <c r="K18" s="85" t="str">
        <f ca="1">IF(ISERROR(VLOOKUP(IF($D18="",$C18,$D18),'2. Profile Applications'!$A$7:$AO$31,36,FALSE)),"",VLOOKUP(IF($D18="",$C18,$D18),'2. Profile Applications'!$A$7:$AO$31,36,FALSE))</f>
        <v/>
      </c>
      <c r="L18" s="86" t="str">
        <f ca="1">IF(ISERROR(VLOOKUP(IF($D18="",$C18,$D18),'2. Profile Applications'!$A$7:$AO$31,37,FALSE)),"",VLOOKUP(IF($D18="",$C18,$D18),'2. Profile Applications'!$A$7:$AO$31,37,FALSE))</f>
        <v/>
      </c>
      <c r="M18" s="87" t="str">
        <f ca="1">IF(ISERROR(VLOOKUP(IF($D18="",$C18,$D18),'2. Profile Applications'!$A$7:$AO$31,38,FALSE)),"",VLOOKUP(IF($D18="",$C18,$D18),'2. Profile Applications'!$A$7:$AO$31,38,FALSE))</f>
        <v/>
      </c>
      <c r="N18" s="88" t="str">
        <f ca="1">IF(ISERROR(VLOOKUP(IF($D18="",$C18,$D18),'2. Profile Applications'!$A$7:$AO$31,39,FALSE)),"",VLOOKUP(IF($D18="",$C18,$D18),'2. Profile Applications'!$A$7:$AO$31,39,FALSE))</f>
        <v/>
      </c>
      <c r="O18" s="89" t="str">
        <f ca="1">IF(ISERROR(VLOOKUP(IF($D18="",$C18,$D18),'2. Profile Applications'!$A$7:$AO$31,40,FALSE)),"",VLOOKUP(IF($D18="",$C18,$D18),'2. Profile Applications'!$A$7:$AO$31,40,FALSE))</f>
        <v/>
      </c>
    </row>
    <row r="19" spans="1:15">
      <c r="A19" s="279"/>
      <c r="B19" s="112">
        <v>4</v>
      </c>
      <c r="C19" s="95" t="str">
        <f ca="1">IF(ISERROR(INDEX('3. Segment Applications'!$A$7:$A$31,ROW(INDIRECT(ADDRESS(MATCH(SMALL('3. Segment Applications'!$Y$7:$Y$31,B19),'3. Segment Applications'!$Y$7:$Y$31,0),1))),1)),"",INDEX('3. Segment Applications'!$A$7:$A$31,ROW(INDIRECT(ADDRESS(MATCH(SMALL('3. Segment Applications'!$Y$7:$Y$31,B19),'3. Segment Applications'!$Y$7:$Y$31,0),1))),1))</f>
        <v/>
      </c>
      <c r="D19" s="139"/>
      <c r="E19" s="96" t="str">
        <f ca="1">IF(ISERROR(VLOOKUP(IF(D19="",C19,D19),'2. Profile Applications'!$A$7:$AO$31,2,FALSE)),"",VLOOKUP(IF(D19="",C19,D19),'2. Profile Applications'!$A$7:$AO$31,2,FALSE))</f>
        <v/>
      </c>
      <c r="F19" s="5" t="str">
        <f ca="1">IF(ISERROR(VLOOKUP(IF(D19="",C19,D19),'2. Profile Applications'!$A$7:$AO$31,3,FALSE)),"",VLOOKUP(IF(D19="",C19,D19),'2. Profile Applications'!$A$7:$AO$31,3,FALSE))</f>
        <v/>
      </c>
      <c r="G19" s="60" t="str">
        <f ca="1">IF(ISERROR(VLOOKUP(IF($D19="",$C19,$D19),'2. Profile Applications'!$A$7:$AO$31,32,FALSE)),"",VLOOKUP(IF($D19="",$C19,$D19),'2. Profile Applications'!$A$7:$AO$31,32,FALSE))</f>
        <v/>
      </c>
      <c r="H19" s="61" t="str">
        <f ca="1">IF(ISERROR(VLOOKUP(IF($D19="",$C19,$D19),'2. Profile Applications'!$A$7:$AO$31,33,FALSE)),"",VLOOKUP(IF($D19="",$C19,$D19),'2. Profile Applications'!$A$7:$AO$31,33,FALSE))</f>
        <v/>
      </c>
      <c r="I19" s="61" t="str">
        <f ca="1">IF(ISERROR(VLOOKUP(IF($D19="",$C19,$D19),'2. Profile Applications'!$A$7:$AO$31,34,FALSE)),"",VLOOKUP(IF($D19="",$C19,$D19),'2. Profile Applications'!$A$7:$AO$31,34,FALSE))</f>
        <v/>
      </c>
      <c r="J19" s="61" t="str">
        <f ca="1">IF(ISERROR(VLOOKUP(IF($D19="",$C19,$D19),'2. Profile Applications'!$A$7:$AO$31,35,FALSE)),"",VLOOKUP(IF($D19="",$C19,$D19),'2. Profile Applications'!$A$7:$AO$31,35,FALSE))</f>
        <v/>
      </c>
      <c r="K19" s="61" t="str">
        <f ca="1">IF(ISERROR(VLOOKUP(IF($D19="",$C19,$D19),'2. Profile Applications'!$A$7:$AO$31,36,FALSE)),"",VLOOKUP(IF($D19="",$C19,$D19),'2. Profile Applications'!$A$7:$AO$31,36,FALSE))</f>
        <v/>
      </c>
      <c r="L19" s="80" t="str">
        <f ca="1">IF(ISERROR(VLOOKUP(IF($D19="",$C19,$D19),'2. Profile Applications'!$A$7:$AO$31,37,FALSE)),"",VLOOKUP(IF($D19="",$C19,$D19),'2. Profile Applications'!$A$7:$AO$31,37,FALSE))</f>
        <v/>
      </c>
      <c r="M19" s="81" t="str">
        <f ca="1">IF(ISERROR(VLOOKUP(IF($D19="",$C19,$D19),'2. Profile Applications'!$A$7:$AO$31,38,FALSE)),"",VLOOKUP(IF($D19="",$C19,$D19),'2. Profile Applications'!$A$7:$AO$31,38,FALSE))</f>
        <v/>
      </c>
      <c r="N19" s="82" t="str">
        <f ca="1">IF(ISERROR(VLOOKUP(IF($D19="",$C19,$D19),'2. Profile Applications'!$A$7:$AO$31,39,FALSE)),"",VLOOKUP(IF($D19="",$C19,$D19),'2. Profile Applications'!$A$7:$AO$31,39,FALSE))</f>
        <v/>
      </c>
      <c r="O19" s="83" t="str">
        <f ca="1">IF(ISERROR(VLOOKUP(IF($D19="",$C19,$D19),'2. Profile Applications'!$A$7:$AO$31,40,FALSE)),"",VLOOKUP(IF($D19="",$C19,$D19),'2. Profile Applications'!$A$7:$AO$31,40,FALSE))</f>
        <v/>
      </c>
    </row>
    <row r="20" spans="1:15">
      <c r="A20" s="279"/>
      <c r="B20" s="112">
        <v>5</v>
      </c>
      <c r="C20" s="96" t="str">
        <f ca="1">IF(ISERROR(INDEX('3. Segment Applications'!$A$7:$A$31,ROW(INDIRECT(ADDRESS(MATCH(SMALL('3. Segment Applications'!$Y$7:$Y$31,B20),'3. Segment Applications'!$Y$7:$Y$31,0),1))),1)),"",INDEX('3. Segment Applications'!$A$7:$A$31,ROW(INDIRECT(ADDRESS(MATCH(SMALL('3. Segment Applications'!$Y$7:$Y$31,B20),'3. Segment Applications'!$Y$7:$Y$31,0),1))),1))</f>
        <v/>
      </c>
      <c r="D20" s="139"/>
      <c r="E20" s="96" t="str">
        <f ca="1">IF(ISERROR(VLOOKUP(IF(D20="",C20,D20),'2. Profile Applications'!$A$7:$AO$31,2,FALSE)),"",VLOOKUP(IF(D20="",C20,D20),'2. Profile Applications'!$A$7:$AO$31,2,FALSE))</f>
        <v/>
      </c>
      <c r="F20" s="5" t="str">
        <f ca="1">IF(ISERROR(VLOOKUP(IF(D20="",C20,D20),'2. Profile Applications'!$A$7:$AO$31,3,FALSE)),"",VLOOKUP(IF(D20="",C20,D20),'2. Profile Applications'!$A$7:$AO$31,3,FALSE))</f>
        <v/>
      </c>
      <c r="G20" s="84" t="str">
        <f ca="1">IF(ISERROR(VLOOKUP(IF($D20="",$C20,$D20),'2. Profile Applications'!$A$7:$AO$31,32,FALSE)),"",VLOOKUP(IF($D20="",$C20,$D20),'2. Profile Applications'!$A$7:$AO$31,32,FALSE))</f>
        <v/>
      </c>
      <c r="H20" s="85" t="str">
        <f ca="1">IF(ISERROR(VLOOKUP(IF($D20="",$C20,$D20),'2. Profile Applications'!$A$7:$AO$31,33,FALSE)),"",VLOOKUP(IF($D20="",$C20,$D20),'2. Profile Applications'!$A$7:$AO$31,33,FALSE))</f>
        <v/>
      </c>
      <c r="I20" s="85" t="str">
        <f ca="1">IF(ISERROR(VLOOKUP(IF($D20="",$C20,$D20),'2. Profile Applications'!$A$7:$AO$31,34,FALSE)),"",VLOOKUP(IF($D20="",$C20,$D20),'2. Profile Applications'!$A$7:$AO$31,34,FALSE))</f>
        <v/>
      </c>
      <c r="J20" s="85" t="str">
        <f ca="1">IF(ISERROR(VLOOKUP(IF($D20="",$C20,$D20),'2. Profile Applications'!$A$7:$AO$31,35,FALSE)),"",VLOOKUP(IF($D20="",$C20,$D20),'2. Profile Applications'!$A$7:$AO$31,35,FALSE))</f>
        <v/>
      </c>
      <c r="K20" s="85" t="str">
        <f ca="1">IF(ISERROR(VLOOKUP(IF($D20="",$C20,$D20),'2. Profile Applications'!$A$7:$AO$31,36,FALSE)),"",VLOOKUP(IF($D20="",$C20,$D20),'2. Profile Applications'!$A$7:$AO$31,36,FALSE))</f>
        <v/>
      </c>
      <c r="L20" s="86" t="str">
        <f ca="1">IF(ISERROR(VLOOKUP(IF($D20="",$C20,$D20),'2. Profile Applications'!$A$7:$AO$31,37,FALSE)),"",VLOOKUP(IF($D20="",$C20,$D20),'2. Profile Applications'!$A$7:$AO$31,37,FALSE))</f>
        <v/>
      </c>
      <c r="M20" s="87" t="str">
        <f ca="1">IF(ISERROR(VLOOKUP(IF($D20="",$C20,$D20),'2. Profile Applications'!$A$7:$AO$31,38,FALSE)),"",VLOOKUP(IF($D20="",$C20,$D20),'2. Profile Applications'!$A$7:$AO$31,38,FALSE))</f>
        <v/>
      </c>
      <c r="N20" s="88" t="str">
        <f ca="1">IF(ISERROR(VLOOKUP(IF($D20="",$C20,$D20),'2. Profile Applications'!$A$7:$AO$31,39,FALSE)),"",VLOOKUP(IF($D20="",$C20,$D20),'2. Profile Applications'!$A$7:$AO$31,39,FALSE))</f>
        <v/>
      </c>
      <c r="O20" s="89" t="str">
        <f ca="1">IF(ISERROR(VLOOKUP(IF($D20="",$C20,$D20),'2. Profile Applications'!$A$7:$AO$31,40,FALSE)),"",VLOOKUP(IF($D20="",$C20,$D20),'2. Profile Applications'!$A$7:$AO$31,40,FALSE))</f>
        <v/>
      </c>
    </row>
    <row r="21" spans="1:15">
      <c r="A21" s="279"/>
      <c r="B21" s="112">
        <v>6</v>
      </c>
      <c r="C21" s="95" t="str">
        <f ca="1">IF(ISERROR(INDEX('3. Segment Applications'!$A$7:$A$31,ROW(INDIRECT(ADDRESS(MATCH(SMALL('3. Segment Applications'!$Y$7:$Y$31,B21),'3. Segment Applications'!$Y$7:$Y$31,0),1))),1)),"",INDEX('3. Segment Applications'!$A$7:$A$31,ROW(INDIRECT(ADDRESS(MATCH(SMALL('3. Segment Applications'!$Y$7:$Y$31,B21),'3. Segment Applications'!$Y$7:$Y$31,0),1))),1))</f>
        <v/>
      </c>
      <c r="D21" s="139"/>
      <c r="E21" s="96" t="str">
        <f ca="1">IF(ISERROR(VLOOKUP(IF(D21="",C21,D21),'2. Profile Applications'!$A$7:$AO$31,2,FALSE)),"",VLOOKUP(IF(D21="",C21,D21),'2. Profile Applications'!$A$7:$AO$31,2,FALSE))</f>
        <v/>
      </c>
      <c r="F21" s="5" t="str">
        <f ca="1">IF(ISERROR(VLOOKUP(IF(D21="",C21,D21),'2. Profile Applications'!$A$7:$AO$31,3,FALSE)),"",VLOOKUP(IF(D21="",C21,D21),'2. Profile Applications'!$A$7:$AO$31,3,FALSE))</f>
        <v/>
      </c>
      <c r="G21" s="60" t="str">
        <f ca="1">IF(ISERROR(VLOOKUP(IF($D21="",$C21,$D21),'2. Profile Applications'!$A$7:$AO$31,32,FALSE)),"",VLOOKUP(IF($D21="",$C21,$D21),'2. Profile Applications'!$A$7:$AO$31,32,FALSE))</f>
        <v/>
      </c>
      <c r="H21" s="61" t="str">
        <f ca="1">IF(ISERROR(VLOOKUP(IF($D21="",$C21,$D21),'2. Profile Applications'!$A$7:$AO$31,33,FALSE)),"",VLOOKUP(IF($D21="",$C21,$D21),'2. Profile Applications'!$A$7:$AO$31,33,FALSE))</f>
        <v/>
      </c>
      <c r="I21" s="61" t="str">
        <f ca="1">IF(ISERROR(VLOOKUP(IF($D21="",$C21,$D21),'2. Profile Applications'!$A$7:$AO$31,34,FALSE)),"",VLOOKUP(IF($D21="",$C21,$D21),'2. Profile Applications'!$A$7:$AO$31,34,FALSE))</f>
        <v/>
      </c>
      <c r="J21" s="61" t="str">
        <f ca="1">IF(ISERROR(VLOOKUP(IF($D21="",$C21,$D21),'2. Profile Applications'!$A$7:$AO$31,35,FALSE)),"",VLOOKUP(IF($D21="",$C21,$D21),'2. Profile Applications'!$A$7:$AO$31,35,FALSE))</f>
        <v/>
      </c>
      <c r="K21" s="61" t="str">
        <f ca="1">IF(ISERROR(VLOOKUP(IF($D21="",$C21,$D21),'2. Profile Applications'!$A$7:$AO$31,36,FALSE)),"",VLOOKUP(IF($D21="",$C21,$D21),'2. Profile Applications'!$A$7:$AO$31,36,FALSE))</f>
        <v/>
      </c>
      <c r="L21" s="80" t="str">
        <f ca="1">IF(ISERROR(VLOOKUP(IF($D21="",$C21,$D21),'2. Profile Applications'!$A$7:$AO$31,37,FALSE)),"",VLOOKUP(IF($D21="",$C21,$D21),'2. Profile Applications'!$A$7:$AO$31,37,FALSE))</f>
        <v/>
      </c>
      <c r="M21" s="81" t="str">
        <f ca="1">IF(ISERROR(VLOOKUP(IF($D21="",$C21,$D21),'2. Profile Applications'!$A$7:$AO$31,38,FALSE)),"",VLOOKUP(IF($D21="",$C21,$D21),'2. Profile Applications'!$A$7:$AO$31,38,FALSE))</f>
        <v/>
      </c>
      <c r="N21" s="82" t="str">
        <f ca="1">IF(ISERROR(VLOOKUP(IF($D21="",$C21,$D21),'2. Profile Applications'!$A$7:$AO$31,39,FALSE)),"",VLOOKUP(IF($D21="",$C21,$D21),'2. Profile Applications'!$A$7:$AO$31,39,FALSE))</f>
        <v/>
      </c>
      <c r="O21" s="83" t="str">
        <f ca="1">IF(ISERROR(VLOOKUP(IF($D21="",$C21,$D21),'2. Profile Applications'!$A$7:$AO$31,40,FALSE)),"",VLOOKUP(IF($D21="",$C21,$D21),'2. Profile Applications'!$A$7:$AO$31,40,FALSE))</f>
        <v/>
      </c>
    </row>
    <row r="22" spans="1:15">
      <c r="A22" s="279"/>
      <c r="B22" s="112">
        <v>7</v>
      </c>
      <c r="C22" s="96" t="str">
        <f ca="1">IF(ISERROR(INDEX('3. Segment Applications'!$A$7:$A$31,ROW(INDIRECT(ADDRESS(MATCH(SMALL('3. Segment Applications'!$Y$7:$Y$31,B22),'3. Segment Applications'!$Y$7:$Y$31,0),1))),1)),"",INDEX('3. Segment Applications'!$A$7:$A$31,ROW(INDIRECT(ADDRESS(MATCH(SMALL('3. Segment Applications'!$Y$7:$Y$31,B22),'3. Segment Applications'!$Y$7:$Y$31,0),1))),1))</f>
        <v/>
      </c>
      <c r="D22" s="139"/>
      <c r="E22" s="96" t="str">
        <f ca="1">IF(ISERROR(VLOOKUP(IF(D22="",C22,D22),'2. Profile Applications'!$A$7:$AO$31,2,FALSE)),"",VLOOKUP(IF(D22="",C22,D22),'2. Profile Applications'!$A$7:$AO$31,2,FALSE))</f>
        <v/>
      </c>
      <c r="F22" s="5" t="str">
        <f ca="1">IF(ISERROR(VLOOKUP(IF(D22="",C22,D22),'2. Profile Applications'!$A$7:$AO$31,3,FALSE)),"",VLOOKUP(IF(D22="",C22,D22),'2. Profile Applications'!$A$7:$AO$31,3,FALSE))</f>
        <v/>
      </c>
      <c r="G22" s="84" t="str">
        <f ca="1">IF(ISERROR(VLOOKUP(IF($D22="",$C22,$D22),'2. Profile Applications'!$A$7:$AO$31,32,FALSE)),"",VLOOKUP(IF($D22="",$C22,$D22),'2. Profile Applications'!$A$7:$AO$31,32,FALSE))</f>
        <v/>
      </c>
      <c r="H22" s="85" t="str">
        <f ca="1">IF(ISERROR(VLOOKUP(IF($D22="",$C22,$D22),'2. Profile Applications'!$A$7:$AO$31,33,FALSE)),"",VLOOKUP(IF($D22="",$C22,$D22),'2. Profile Applications'!$A$7:$AO$31,33,FALSE))</f>
        <v/>
      </c>
      <c r="I22" s="85" t="str">
        <f ca="1">IF(ISERROR(VLOOKUP(IF($D22="",$C22,$D22),'2. Profile Applications'!$A$7:$AO$31,34,FALSE)),"",VLOOKUP(IF($D22="",$C22,$D22),'2. Profile Applications'!$A$7:$AO$31,34,FALSE))</f>
        <v/>
      </c>
      <c r="J22" s="85" t="str">
        <f ca="1">IF(ISERROR(VLOOKUP(IF($D22="",$C22,$D22),'2. Profile Applications'!$A$7:$AO$31,35,FALSE)),"",VLOOKUP(IF($D22="",$C22,$D22),'2. Profile Applications'!$A$7:$AO$31,35,FALSE))</f>
        <v/>
      </c>
      <c r="K22" s="85" t="str">
        <f ca="1">IF(ISERROR(VLOOKUP(IF($D22="",$C22,$D22),'2. Profile Applications'!$A$7:$AO$31,36,FALSE)),"",VLOOKUP(IF($D22="",$C22,$D22),'2. Profile Applications'!$A$7:$AO$31,36,FALSE))</f>
        <v/>
      </c>
      <c r="L22" s="86" t="str">
        <f ca="1">IF(ISERROR(VLOOKUP(IF($D22="",$C22,$D22),'2. Profile Applications'!$A$7:$AO$31,37,FALSE)),"",VLOOKUP(IF($D22="",$C22,$D22),'2. Profile Applications'!$A$7:$AO$31,37,FALSE))</f>
        <v/>
      </c>
      <c r="M22" s="87" t="str">
        <f ca="1">IF(ISERROR(VLOOKUP(IF($D22="",$C22,$D22),'2. Profile Applications'!$A$7:$AO$31,38,FALSE)),"",VLOOKUP(IF($D22="",$C22,$D22),'2. Profile Applications'!$A$7:$AO$31,38,FALSE))</f>
        <v/>
      </c>
      <c r="N22" s="88" t="str">
        <f ca="1">IF(ISERROR(VLOOKUP(IF($D22="",$C22,$D22),'2. Profile Applications'!$A$7:$AO$31,39,FALSE)),"",VLOOKUP(IF($D22="",$C22,$D22),'2. Profile Applications'!$A$7:$AO$31,39,FALSE))</f>
        <v/>
      </c>
      <c r="O22" s="89" t="str">
        <f ca="1">IF(ISERROR(VLOOKUP(IF($D22="",$C22,$D22),'2. Profile Applications'!$A$7:$AO$31,40,FALSE)),"",VLOOKUP(IF($D22="",$C22,$D22),'2. Profile Applications'!$A$7:$AO$31,40,FALSE))</f>
        <v/>
      </c>
    </row>
    <row r="23" spans="1:15">
      <c r="A23" s="279"/>
      <c r="B23" s="112">
        <v>8</v>
      </c>
      <c r="C23" s="95" t="str">
        <f ca="1">IF(ISERROR(INDEX('3. Segment Applications'!$A$7:$A$31,ROW(INDIRECT(ADDRESS(MATCH(SMALL('3. Segment Applications'!$Y$7:$Y$31,B23),'3. Segment Applications'!$Y$7:$Y$31,0),1))),1)),"",INDEX('3. Segment Applications'!$A$7:$A$31,ROW(INDIRECT(ADDRESS(MATCH(SMALL('3. Segment Applications'!$Y$7:$Y$31,B23),'3. Segment Applications'!$Y$7:$Y$31,0),1))),1))</f>
        <v/>
      </c>
      <c r="D23" s="139"/>
      <c r="E23" s="96" t="str">
        <f ca="1">IF(ISERROR(VLOOKUP(IF(D23="",C23,D23),'2. Profile Applications'!$A$7:$AO$31,2,FALSE)),"",VLOOKUP(IF(D23="",C23,D23),'2. Profile Applications'!$A$7:$AO$31,2,FALSE))</f>
        <v/>
      </c>
      <c r="F23" s="5" t="str">
        <f ca="1">IF(ISERROR(VLOOKUP(IF(D23="",C23,D23),'2. Profile Applications'!$A$7:$AO$31,3,FALSE)),"",VLOOKUP(IF(D23="",C23,D23),'2. Profile Applications'!$A$7:$AO$31,3,FALSE))</f>
        <v/>
      </c>
      <c r="G23" s="60" t="str">
        <f ca="1">IF(ISERROR(VLOOKUP(IF($D23="",$C23,$D23),'2. Profile Applications'!$A$7:$AO$31,32,FALSE)),"",VLOOKUP(IF($D23="",$C23,$D23),'2. Profile Applications'!$A$7:$AO$31,32,FALSE))</f>
        <v/>
      </c>
      <c r="H23" s="61" t="str">
        <f ca="1">IF(ISERROR(VLOOKUP(IF($D23="",$C23,$D23),'2. Profile Applications'!$A$7:$AO$31,33,FALSE)),"",VLOOKUP(IF($D23="",$C23,$D23),'2. Profile Applications'!$A$7:$AO$31,33,FALSE))</f>
        <v/>
      </c>
      <c r="I23" s="61" t="str">
        <f ca="1">IF(ISERROR(VLOOKUP(IF($D23="",$C23,$D23),'2. Profile Applications'!$A$7:$AO$31,34,FALSE)),"",VLOOKUP(IF($D23="",$C23,$D23),'2. Profile Applications'!$A$7:$AO$31,34,FALSE))</f>
        <v/>
      </c>
      <c r="J23" s="61" t="str">
        <f ca="1">IF(ISERROR(VLOOKUP(IF($D23="",$C23,$D23),'2. Profile Applications'!$A$7:$AO$31,35,FALSE)),"",VLOOKUP(IF($D23="",$C23,$D23),'2. Profile Applications'!$A$7:$AO$31,35,FALSE))</f>
        <v/>
      </c>
      <c r="K23" s="61" t="str">
        <f ca="1">IF(ISERROR(VLOOKUP(IF($D23="",$C23,$D23),'2. Profile Applications'!$A$7:$AO$31,36,FALSE)),"",VLOOKUP(IF($D23="",$C23,$D23),'2. Profile Applications'!$A$7:$AO$31,36,FALSE))</f>
        <v/>
      </c>
      <c r="L23" s="80" t="str">
        <f ca="1">IF(ISERROR(VLOOKUP(IF($D23="",$C23,$D23),'2. Profile Applications'!$A$7:$AO$31,37,FALSE)),"",VLOOKUP(IF($D23="",$C23,$D23),'2. Profile Applications'!$A$7:$AO$31,37,FALSE))</f>
        <v/>
      </c>
      <c r="M23" s="81" t="str">
        <f ca="1">IF(ISERROR(VLOOKUP(IF($D23="",$C23,$D23),'2. Profile Applications'!$A$7:$AO$31,38,FALSE)),"",VLOOKUP(IF($D23="",$C23,$D23),'2. Profile Applications'!$A$7:$AO$31,38,FALSE))</f>
        <v/>
      </c>
      <c r="N23" s="82" t="str">
        <f ca="1">IF(ISERROR(VLOOKUP(IF($D23="",$C23,$D23),'2. Profile Applications'!$A$7:$AO$31,39,FALSE)),"",VLOOKUP(IF($D23="",$C23,$D23),'2. Profile Applications'!$A$7:$AO$31,39,FALSE))</f>
        <v/>
      </c>
      <c r="O23" s="83" t="str">
        <f ca="1">IF(ISERROR(VLOOKUP(IF($D23="",$C23,$D23),'2. Profile Applications'!$A$7:$AO$31,40,FALSE)),"",VLOOKUP(IF($D23="",$C23,$D23),'2. Profile Applications'!$A$7:$AO$31,40,FALSE))</f>
        <v/>
      </c>
    </row>
    <row r="24" spans="1:15">
      <c r="A24" s="279"/>
      <c r="B24" s="112">
        <v>9</v>
      </c>
      <c r="C24" s="96" t="str">
        <f ca="1">IF(ISERROR(INDEX('3. Segment Applications'!$A$7:$A$31,ROW(INDIRECT(ADDRESS(MATCH(SMALL('3. Segment Applications'!$Y$7:$Y$31,B24),'3. Segment Applications'!$Y$7:$Y$31,0),1))),1)),"",INDEX('3. Segment Applications'!$A$7:$A$31,ROW(INDIRECT(ADDRESS(MATCH(SMALL('3. Segment Applications'!$Y$7:$Y$31,B24),'3. Segment Applications'!$Y$7:$Y$31,0),1))),1))</f>
        <v/>
      </c>
      <c r="D24" s="139"/>
      <c r="E24" s="96" t="str">
        <f ca="1">IF(ISERROR(VLOOKUP(IF(D24="",C24,D24),'2. Profile Applications'!$A$7:$AO$31,2,FALSE)),"",VLOOKUP(IF(D24="",C24,D24),'2. Profile Applications'!$A$7:$AO$31,2,FALSE))</f>
        <v/>
      </c>
      <c r="F24" s="5" t="str">
        <f ca="1">IF(ISERROR(VLOOKUP(IF(D24="",C24,D24),'2. Profile Applications'!$A$7:$AO$31,3,FALSE)),"",VLOOKUP(IF(D24="",C24,D24),'2. Profile Applications'!$A$7:$AO$31,3,FALSE))</f>
        <v/>
      </c>
      <c r="G24" s="84" t="str">
        <f ca="1">IF(ISERROR(VLOOKUP(IF($D24="",$C24,$D24),'2. Profile Applications'!$A$7:$AO$31,32,FALSE)),"",VLOOKUP(IF($D24="",$C24,$D24),'2. Profile Applications'!$A$7:$AO$31,32,FALSE))</f>
        <v/>
      </c>
      <c r="H24" s="85" t="str">
        <f ca="1">IF(ISERROR(VLOOKUP(IF($D24="",$C24,$D24),'2. Profile Applications'!$A$7:$AO$31,33,FALSE)),"",VLOOKUP(IF($D24="",$C24,$D24),'2. Profile Applications'!$A$7:$AO$31,33,FALSE))</f>
        <v/>
      </c>
      <c r="I24" s="85" t="str">
        <f ca="1">IF(ISERROR(VLOOKUP(IF($D24="",$C24,$D24),'2. Profile Applications'!$A$7:$AO$31,34,FALSE)),"",VLOOKUP(IF($D24="",$C24,$D24),'2. Profile Applications'!$A$7:$AO$31,34,FALSE))</f>
        <v/>
      </c>
      <c r="J24" s="85" t="str">
        <f ca="1">IF(ISERROR(VLOOKUP(IF($D24="",$C24,$D24),'2. Profile Applications'!$A$7:$AO$31,35,FALSE)),"",VLOOKUP(IF($D24="",$C24,$D24),'2. Profile Applications'!$A$7:$AO$31,35,FALSE))</f>
        <v/>
      </c>
      <c r="K24" s="85" t="str">
        <f ca="1">IF(ISERROR(VLOOKUP(IF($D24="",$C24,$D24),'2. Profile Applications'!$A$7:$AO$31,36,FALSE)),"",VLOOKUP(IF($D24="",$C24,$D24),'2. Profile Applications'!$A$7:$AO$31,36,FALSE))</f>
        <v/>
      </c>
      <c r="L24" s="86" t="str">
        <f ca="1">IF(ISERROR(VLOOKUP(IF($D24="",$C24,$D24),'2. Profile Applications'!$A$7:$AO$31,37,FALSE)),"",VLOOKUP(IF($D24="",$C24,$D24),'2. Profile Applications'!$A$7:$AO$31,37,FALSE))</f>
        <v/>
      </c>
      <c r="M24" s="87" t="str">
        <f ca="1">IF(ISERROR(VLOOKUP(IF($D24="",$C24,$D24),'2. Profile Applications'!$A$7:$AO$31,38,FALSE)),"",VLOOKUP(IF($D24="",$C24,$D24),'2. Profile Applications'!$A$7:$AO$31,38,FALSE))</f>
        <v/>
      </c>
      <c r="N24" s="88" t="str">
        <f ca="1">IF(ISERROR(VLOOKUP(IF($D24="",$C24,$D24),'2. Profile Applications'!$A$7:$AO$31,39,FALSE)),"",VLOOKUP(IF($D24="",$C24,$D24),'2. Profile Applications'!$A$7:$AO$31,39,FALSE))</f>
        <v/>
      </c>
      <c r="O24" s="89" t="str">
        <f ca="1">IF(ISERROR(VLOOKUP(IF($D24="",$C24,$D24),'2. Profile Applications'!$A$7:$AO$31,40,FALSE)),"",VLOOKUP(IF($D24="",$C24,$D24),'2. Profile Applications'!$A$7:$AO$31,40,FALSE))</f>
        <v/>
      </c>
    </row>
    <row r="25" spans="1:15" ht="14.65" thickBot="1">
      <c r="A25" s="280"/>
      <c r="B25" s="113">
        <v>10</v>
      </c>
      <c r="C25" s="97" t="str">
        <f ca="1">IF(ISERROR(INDEX('3. Segment Applications'!$A$7:$A$31,ROW(INDIRECT(ADDRESS(MATCH(SMALL('3. Segment Applications'!$Y$7:$Y$31,B25),'3. Segment Applications'!$Y$7:$Y$31,0),1))),1)),"",INDEX('3. Segment Applications'!$A$7:$A$31,ROW(INDIRECT(ADDRESS(MATCH(SMALL('3. Segment Applications'!$Y$7:$Y$31,B25),'3. Segment Applications'!$Y$7:$Y$31,0),1))),1))</f>
        <v/>
      </c>
      <c r="D25" s="140"/>
      <c r="E25" s="184" t="str">
        <f ca="1">IF(ISERROR(VLOOKUP(IF(D25="",C25,D25),'2. Profile Applications'!$A$7:$AO$31,2,FALSE)),"",VLOOKUP(IF(D25="",C25,D25),'2. Profile Applications'!$A$7:$AO$31,2,FALSE))</f>
        <v/>
      </c>
      <c r="F25" s="38" t="str">
        <f ca="1">IF(ISERROR(VLOOKUP(IF(D25="",C25,D25),'2. Profile Applications'!$A$7:$AO$31,3,FALSE)),"",VLOOKUP(IF(D25="",C25,D25),'2. Profile Applications'!$A$7:$AO$31,3,FALSE))</f>
        <v/>
      </c>
      <c r="G25" s="64" t="str">
        <f ca="1">IF(ISERROR(VLOOKUP(IF($D25="",$C25,$D25),'2. Profile Applications'!$A$7:$AO$31,32,FALSE)),"",VLOOKUP(IF($D25="",$C25,$D25),'2. Profile Applications'!$A$7:$AO$31,32,FALSE))</f>
        <v/>
      </c>
      <c r="H25" s="65" t="str">
        <f ca="1">IF(ISERROR(VLOOKUP(IF($D25="",$C25,$D25),'2. Profile Applications'!$A$7:$AO$31,33,FALSE)),"",VLOOKUP(IF($D25="",$C25,$D25),'2. Profile Applications'!$A$7:$AO$31,33,FALSE))</f>
        <v/>
      </c>
      <c r="I25" s="65" t="str">
        <f ca="1">IF(ISERROR(VLOOKUP(IF($D25="",$C25,$D25),'2. Profile Applications'!$A$7:$AO$31,34,FALSE)),"",VLOOKUP(IF($D25="",$C25,$D25),'2. Profile Applications'!$A$7:$AO$31,34,FALSE))</f>
        <v/>
      </c>
      <c r="J25" s="65" t="str">
        <f ca="1">IF(ISERROR(VLOOKUP(IF($D25="",$C25,$D25),'2. Profile Applications'!$A$7:$AO$31,35,FALSE)),"",VLOOKUP(IF($D25="",$C25,$D25),'2. Profile Applications'!$A$7:$AO$31,35,FALSE))</f>
        <v/>
      </c>
      <c r="K25" s="65" t="str">
        <f ca="1">IF(ISERROR(VLOOKUP(IF($D25="",$C25,$D25),'2. Profile Applications'!$A$7:$AO$31,36,FALSE)),"",VLOOKUP(IF($D25="",$C25,$D25),'2. Profile Applications'!$A$7:$AO$31,36,FALSE))</f>
        <v/>
      </c>
      <c r="L25" s="90" t="str">
        <f ca="1">IF(ISERROR(VLOOKUP(IF($D25="",$C25,$D25),'2. Profile Applications'!$A$7:$AO$31,37,FALSE)),"",VLOOKUP(IF($D25="",$C25,$D25),'2. Profile Applications'!$A$7:$AO$31,37,FALSE))</f>
        <v/>
      </c>
      <c r="M25" s="91" t="str">
        <f ca="1">IF(ISERROR(VLOOKUP(IF($D25="",$C25,$D25),'2. Profile Applications'!$A$7:$AO$31,38,FALSE)),"",VLOOKUP(IF($D25="",$C25,$D25),'2. Profile Applications'!$A$7:$AO$31,38,FALSE))</f>
        <v/>
      </c>
      <c r="N25" s="92" t="str">
        <f ca="1">IF(ISERROR(VLOOKUP(IF($D25="",$C25,$D25),'2. Profile Applications'!$A$7:$AO$31,39,FALSE)),"",VLOOKUP(IF($D25="",$C25,$D25),'2. Profile Applications'!$A$7:$AO$31,39,FALSE))</f>
        <v/>
      </c>
      <c r="O25" s="93" t="str">
        <f ca="1">IF(ISERROR(VLOOKUP(IF($D25="",$C25,$D25),'2. Profile Applications'!$A$7:$AO$31,40,FALSE)),"",VLOOKUP(IF($D25="",$C25,$D25),'2. Profile Applications'!$A$7:$AO$31,40,FALSE))</f>
        <v/>
      </c>
    </row>
    <row r="26" spans="1:15" ht="9" customHeight="1" thickBot="1">
      <c r="G26" s="33" t="str">
        <f>IF(ISERROR(VLOOKUP(IF($D26="",$C26,$D26),'2. Profile Applications'!$A$7:$AO$31,32,FALSE)),"",VLOOKUP(IF($D26="",$C26,$D26),'2. Profile Applications'!$A$7:$AO$31,32,FALSE))</f>
        <v/>
      </c>
      <c r="H26" s="33" t="str">
        <f>IF(ISERROR(VLOOKUP(IF($D26="",$C26,$D26),'2. Profile Applications'!$A$7:$AO$31,33,FALSE)),"",VLOOKUP(IF($D26="",$C26,$D26),'2. Profile Applications'!$A$7:$AO$31,33,FALSE))</f>
        <v/>
      </c>
      <c r="I26" s="20" t="str">
        <f>IF(ISERROR(VLOOKUP(IF($D26="",$C26,$D26),'2. Profile Applications'!$A$7:$AO$31,34,FALSE)),"",VLOOKUP(IF($D26="",$C26,$D26),'2. Profile Applications'!$A$7:$AO$31,34,FALSE))</f>
        <v/>
      </c>
      <c r="J26" s="20" t="str">
        <f>IF(ISERROR(VLOOKUP(IF($D26="",$C26,$D26),'2. Profile Applications'!$A$7:$AO$31,35,FALSE)),"",VLOOKUP(IF($D26="",$C26,$D26),'2. Profile Applications'!$A$7:$AO$31,35,FALSE))</f>
        <v/>
      </c>
      <c r="K26" s="20" t="str">
        <f>IF(ISERROR(VLOOKUP(IF($D26="",$C26,$D26),'2. Profile Applications'!$A$7:$AO$31,36,FALSE)),"",VLOOKUP(IF($D26="",$C26,$D26),'2. Profile Applications'!$A$7:$AO$31,36,FALSE))</f>
        <v/>
      </c>
      <c r="L26" s="20" t="str">
        <f>IF(ISERROR(VLOOKUP(IF($D26="",$C26,$D26),'2. Profile Applications'!$A$7:$AO$31,37,FALSE)),"",VLOOKUP(IF($D26="",$C26,$D26),'2. Profile Applications'!$A$7:$AO$31,37,FALSE))</f>
        <v/>
      </c>
      <c r="M26" s="20" t="str">
        <f>IF(ISERROR(VLOOKUP(IF($D26="",$C26,$D26),'2. Profile Applications'!$A$7:$AO$31,38,FALSE)),"",VLOOKUP(IF($D26="",$C26,$D26),'2. Profile Applications'!$A$7:$AO$31,38,FALSE))</f>
        <v/>
      </c>
      <c r="N26" s="20" t="str">
        <f>IF(ISERROR(VLOOKUP(IF($D26="",$C26,$D26),'2. Profile Applications'!$A$7:$AO$31,39,FALSE)),"",VLOOKUP(IF($D26="",$C26,$D26),'2. Profile Applications'!$A$7:$AO$31,39,FALSE))</f>
        <v/>
      </c>
      <c r="O26" s="20" t="str">
        <f>IF(ISERROR(VLOOKUP(IF($D26="",$C26,$D26),'2. Profile Applications'!$A$7:$AO$31,40,FALSE)),"",VLOOKUP(IF($D26="",$C26,$D26),'2. Profile Applications'!$A$7:$AO$31,40,FALSE))</f>
        <v/>
      </c>
    </row>
    <row r="27" spans="1:15">
      <c r="A27" s="281" t="s">
        <v>39</v>
      </c>
      <c r="B27" s="111">
        <v>1</v>
      </c>
      <c r="C27" s="94">
        <f ca="1">IF(ISERROR(INDEX('3. Segment Applications'!$A$7:$A$31,ROW(INDIRECT(ADDRESS(MATCH(SMALL('3. Segment Applications'!$Z$7:$Z$31,B27),'3. Segment Applications'!$Z$7:$Z$31,0),1))),1)),"",INDEX('3. Segment Applications'!$A$7:$A$31,ROW(INDIRECT(ADDRESS(MATCH(SMALL('3. Segment Applications'!$Z$7:$Z$31,B27),'3. Segment Applications'!$Z$7:$Z$31,0),1))),1))</f>
        <v>2</v>
      </c>
      <c r="D27" s="138">
        <v>2</v>
      </c>
      <c r="E27" s="94" t="str">
        <f>IF(ISERROR(VLOOKUP(IF(D27="",C27,D27),'2. Profile Applications'!$A$7:$AO$31,2,FALSE)),"",VLOOKUP(IF(D27="",C27,D27),'2. Profile Applications'!$A$7:$AO$31,2,FALSE))</f>
        <v>Manage Customer Service</v>
      </c>
      <c r="F27" s="37" t="str">
        <f>IF(ISERROR(VLOOKUP(IF(D27="",C27,D27),'2. Profile Applications'!$A$7:$AO$31,3,FALSE)),"",VLOOKUP(IF(D27="",C27,D27),'2. Profile Applications'!$A$7:$AO$31,3,FALSE))</f>
        <v>LOB Application</v>
      </c>
      <c r="G27" s="74">
        <f>IF(ISERROR(VLOOKUP(IF($D27="",$C27,$D27),'2. Profile Applications'!$A$7:$AO$31,32,FALSE)),"",VLOOKUP(IF($D27="",$C27,$D27),'2. Profile Applications'!$A$7:$AO$31,32,FALSE))</f>
        <v>3</v>
      </c>
      <c r="H27" s="75">
        <f>IF(ISERROR(VLOOKUP(IF($D27="",$C27,$D27),'2. Profile Applications'!$A$7:$AO$31,33,FALSE)),"",VLOOKUP(IF($D27="",$C27,$D27),'2. Profile Applications'!$A$7:$AO$31,33,FALSE))</f>
        <v>3.6</v>
      </c>
      <c r="I27" s="75">
        <f>IF(ISERROR(VLOOKUP(IF($D27="",$C27,$D27),'2. Profile Applications'!$A$7:$AO$31,34,FALSE)),"",VLOOKUP(IF($D27="",$C27,$D27),'2. Profile Applications'!$A$7:$AO$31,34,FALSE))</f>
        <v>3</v>
      </c>
      <c r="J27" s="75">
        <f>IF(ISERROR(VLOOKUP(IF($D27="",$C27,$D27),'2. Profile Applications'!$A$7:$AO$31,35,FALSE)),"",VLOOKUP(IF($D27="",$C27,$D27),'2. Profile Applications'!$A$7:$AO$31,35,FALSE))</f>
        <v>5</v>
      </c>
      <c r="K27" s="75">
        <f>IF(ISERROR(VLOOKUP(IF($D27="",$C27,$D27),'2. Profile Applications'!$A$7:$AO$31,36,FALSE)),"",VLOOKUP(IF($D27="",$C27,$D27),'2. Profile Applications'!$A$7:$AO$31,36,FALSE))</f>
        <v>4.2</v>
      </c>
      <c r="L27" s="76">
        <f>IF(ISERROR(VLOOKUP(IF($D27="",$C27,$D27),'2. Profile Applications'!$A$7:$AO$31,37,FALSE)),"",VLOOKUP(IF($D27="",$C27,$D27),'2. Profile Applications'!$A$7:$AO$31,37,FALSE))</f>
        <v>4.666666666666667</v>
      </c>
      <c r="M27" s="77">
        <f>IF(ISERROR(VLOOKUP(IF($D27="",$C27,$D27),'2. Profile Applications'!$A$7:$AO$31,38,FALSE)),"",VLOOKUP(IF($D27="",$C27,$D27),'2. Profile Applications'!$A$7:$AO$31,38,FALSE))</f>
        <v>3.5</v>
      </c>
      <c r="N27" s="78">
        <f>IF(ISERROR(VLOOKUP(IF($D27="",$C27,$D27),'2. Profile Applications'!$A$7:$AO$31,39,FALSE)),"",VLOOKUP(IF($D27="",$C27,$D27),'2. Profile Applications'!$A$7:$AO$31,39,FALSE))</f>
        <v>3.6666666666666665</v>
      </c>
      <c r="O27" s="79">
        <f>IF(ISERROR(VLOOKUP(IF($D27="",$C27,$D27),'2. Profile Applications'!$A$7:$AO$31,40,FALSE)),"",VLOOKUP(IF($D27="",$C27,$D27),'2. Profile Applications'!$A$7:$AO$31,40,FALSE))</f>
        <v>3.6666666666666665</v>
      </c>
    </row>
    <row r="28" spans="1:15">
      <c r="A28" s="279"/>
      <c r="B28" s="112">
        <v>2</v>
      </c>
      <c r="C28" s="95" t="str">
        <f ca="1">IF(ISERROR(INDEX('3. Segment Applications'!$A$7:$A$31,ROW(INDIRECT(ADDRESS(MATCH(SMALL('3. Segment Applications'!$Z$7:$Z$31,B28),'3. Segment Applications'!$Z$7:$Z$31,0),1))),1)),"",INDEX('3. Segment Applications'!$A$7:$A$31,ROW(INDIRECT(ADDRESS(MATCH(SMALL('3. Segment Applications'!$Z$7:$Z$31,B28),'3. Segment Applications'!$Z$7:$Z$31,0),1))),1))</f>
        <v/>
      </c>
      <c r="D28" s="139"/>
      <c r="E28" s="96" t="str">
        <f ca="1">IF(ISERROR(VLOOKUP(IF(D28="",C28,D28),'2. Profile Applications'!$A$7:$AO$31,2,FALSE)),"",VLOOKUP(IF(D28="",C28,D28),'2. Profile Applications'!$A$7:$AO$31,2,FALSE))</f>
        <v/>
      </c>
      <c r="F28" s="5" t="str">
        <f ca="1">IF(ISERROR(VLOOKUP(IF(D28="",C28,D28),'2. Profile Applications'!$A$7:$AO$31,3,FALSE)),"",VLOOKUP(IF(D28="",C28,D28),'2. Profile Applications'!$A$7:$AO$31,3,FALSE))</f>
        <v/>
      </c>
      <c r="G28" s="60" t="str">
        <f ca="1">IF(ISERROR(VLOOKUP(IF($D28="",$C28,$D28),'2. Profile Applications'!$A$7:$AO$31,32,FALSE)),"",VLOOKUP(IF($D28="",$C28,$D28),'2. Profile Applications'!$A$7:$AO$31,32,FALSE))</f>
        <v/>
      </c>
      <c r="H28" s="61" t="str">
        <f ca="1">IF(ISERROR(VLOOKUP(IF($D28="",$C28,$D28),'2. Profile Applications'!$A$7:$AO$31,33,FALSE)),"",VLOOKUP(IF($D28="",$C28,$D28),'2. Profile Applications'!$A$7:$AO$31,33,FALSE))</f>
        <v/>
      </c>
      <c r="I28" s="61" t="str">
        <f ca="1">IF(ISERROR(VLOOKUP(IF($D28="",$C28,$D28),'2. Profile Applications'!$A$7:$AO$31,34,FALSE)),"",VLOOKUP(IF($D28="",$C28,$D28),'2. Profile Applications'!$A$7:$AO$31,34,FALSE))</f>
        <v/>
      </c>
      <c r="J28" s="61" t="str">
        <f ca="1">IF(ISERROR(VLOOKUP(IF($D28="",$C28,$D28),'2. Profile Applications'!$A$7:$AO$31,35,FALSE)),"",VLOOKUP(IF($D28="",$C28,$D28),'2. Profile Applications'!$A$7:$AO$31,35,FALSE))</f>
        <v/>
      </c>
      <c r="K28" s="61" t="str">
        <f ca="1">IF(ISERROR(VLOOKUP(IF($D28="",$C28,$D28),'2. Profile Applications'!$A$7:$AO$31,36,FALSE)),"",VLOOKUP(IF($D28="",$C28,$D28),'2. Profile Applications'!$A$7:$AO$31,36,FALSE))</f>
        <v/>
      </c>
      <c r="L28" s="80" t="str">
        <f ca="1">IF(ISERROR(VLOOKUP(IF($D28="",$C28,$D28),'2. Profile Applications'!$A$7:$AO$31,37,FALSE)),"",VLOOKUP(IF($D28="",$C28,$D28),'2. Profile Applications'!$A$7:$AO$31,37,FALSE))</f>
        <v/>
      </c>
      <c r="M28" s="81" t="str">
        <f ca="1">IF(ISERROR(VLOOKUP(IF($D28="",$C28,$D28),'2. Profile Applications'!$A$7:$AO$31,38,FALSE)),"",VLOOKUP(IF($D28="",$C28,$D28),'2. Profile Applications'!$A$7:$AO$31,38,FALSE))</f>
        <v/>
      </c>
      <c r="N28" s="82" t="str">
        <f ca="1">IF(ISERROR(VLOOKUP(IF($D28="",$C28,$D28),'2. Profile Applications'!$A$7:$AO$31,39,FALSE)),"",VLOOKUP(IF($D28="",$C28,$D28),'2. Profile Applications'!$A$7:$AO$31,39,FALSE))</f>
        <v/>
      </c>
      <c r="O28" s="83" t="str">
        <f ca="1">IF(ISERROR(VLOOKUP(IF($D28="",$C28,$D28),'2. Profile Applications'!$A$7:$AO$31,40,FALSE)),"",VLOOKUP(IF($D28="",$C28,$D28),'2. Profile Applications'!$A$7:$AO$31,40,FALSE))</f>
        <v/>
      </c>
    </row>
    <row r="29" spans="1:15">
      <c r="A29" s="279"/>
      <c r="B29" s="112">
        <v>3</v>
      </c>
      <c r="C29" s="96" t="str">
        <f ca="1">IF(ISERROR(INDEX('3. Segment Applications'!$A$7:$A$31,ROW(INDIRECT(ADDRESS(MATCH(SMALL('3. Segment Applications'!$Z$7:$Z$31,B29),'3. Segment Applications'!$Z$7:$Z$31,0),1))),1)),"",INDEX('3. Segment Applications'!$A$7:$A$31,ROW(INDIRECT(ADDRESS(MATCH(SMALL('3. Segment Applications'!$Z$7:$Z$31,B29),'3. Segment Applications'!$Z$7:$Z$31,0),1))),1))</f>
        <v/>
      </c>
      <c r="D29" s="139"/>
      <c r="E29" s="96" t="str">
        <f ca="1">IF(ISERROR(VLOOKUP(IF(D29="",C29,D29),'2. Profile Applications'!$A$7:$AO$31,2,FALSE)),"",VLOOKUP(IF(D29="",C29,D29),'2. Profile Applications'!$A$7:$AO$31,2,FALSE))</f>
        <v/>
      </c>
      <c r="F29" s="5" t="str">
        <f ca="1">IF(ISERROR(VLOOKUP(IF(D29="",C29,D29),'2. Profile Applications'!$A$7:$AO$31,3,FALSE)),"",VLOOKUP(IF(D29="",C29,D29),'2. Profile Applications'!$A$7:$AO$31,3,FALSE))</f>
        <v/>
      </c>
      <c r="G29" s="84" t="str">
        <f ca="1">IF(ISERROR(VLOOKUP(IF($D29="",$C29,$D29),'2. Profile Applications'!$A$7:$AO$31,32,FALSE)),"",VLOOKUP(IF($D29="",$C29,$D29),'2. Profile Applications'!$A$7:$AO$31,32,FALSE))</f>
        <v/>
      </c>
      <c r="H29" s="85" t="str">
        <f ca="1">IF(ISERROR(VLOOKUP(IF($D29="",$C29,$D29),'2. Profile Applications'!$A$7:$AO$31,33,FALSE)),"",VLOOKUP(IF($D29="",$C29,$D29),'2. Profile Applications'!$A$7:$AO$31,33,FALSE))</f>
        <v/>
      </c>
      <c r="I29" s="85" t="str">
        <f ca="1">IF(ISERROR(VLOOKUP(IF($D29="",$C29,$D29),'2. Profile Applications'!$A$7:$AO$31,34,FALSE)),"",VLOOKUP(IF($D29="",$C29,$D29),'2. Profile Applications'!$A$7:$AO$31,34,FALSE))</f>
        <v/>
      </c>
      <c r="J29" s="85" t="str">
        <f ca="1">IF(ISERROR(VLOOKUP(IF($D29="",$C29,$D29),'2. Profile Applications'!$A$7:$AO$31,35,FALSE)),"",VLOOKUP(IF($D29="",$C29,$D29),'2. Profile Applications'!$A$7:$AO$31,35,FALSE))</f>
        <v/>
      </c>
      <c r="K29" s="85" t="str">
        <f ca="1">IF(ISERROR(VLOOKUP(IF($D29="",$C29,$D29),'2. Profile Applications'!$A$7:$AO$31,36,FALSE)),"",VLOOKUP(IF($D29="",$C29,$D29),'2. Profile Applications'!$A$7:$AO$31,36,FALSE))</f>
        <v/>
      </c>
      <c r="L29" s="86" t="str">
        <f ca="1">IF(ISERROR(VLOOKUP(IF($D29="",$C29,$D29),'2. Profile Applications'!$A$7:$AO$31,37,FALSE)),"",VLOOKUP(IF($D29="",$C29,$D29),'2. Profile Applications'!$A$7:$AO$31,37,FALSE))</f>
        <v/>
      </c>
      <c r="M29" s="87" t="str">
        <f ca="1">IF(ISERROR(VLOOKUP(IF($D29="",$C29,$D29),'2. Profile Applications'!$A$7:$AO$31,38,FALSE)),"",VLOOKUP(IF($D29="",$C29,$D29),'2. Profile Applications'!$A$7:$AO$31,38,FALSE))</f>
        <v/>
      </c>
      <c r="N29" s="88" t="str">
        <f ca="1">IF(ISERROR(VLOOKUP(IF($D29="",$C29,$D29),'2. Profile Applications'!$A$7:$AO$31,39,FALSE)),"",VLOOKUP(IF($D29="",$C29,$D29),'2. Profile Applications'!$A$7:$AO$31,39,FALSE))</f>
        <v/>
      </c>
      <c r="O29" s="89" t="str">
        <f ca="1">IF(ISERROR(VLOOKUP(IF($D29="",$C29,$D29),'2. Profile Applications'!$A$7:$AO$31,40,FALSE)),"",VLOOKUP(IF($D29="",$C29,$D29),'2. Profile Applications'!$A$7:$AO$31,40,FALSE))</f>
        <v/>
      </c>
    </row>
    <row r="30" spans="1:15">
      <c r="A30" s="279"/>
      <c r="B30" s="112">
        <v>4</v>
      </c>
      <c r="C30" s="95" t="str">
        <f ca="1">IF(ISERROR(INDEX('3. Segment Applications'!$A$7:$A$31,ROW(INDIRECT(ADDRESS(MATCH(SMALL('3. Segment Applications'!$Z$7:$Z$31,B30),'3. Segment Applications'!$Z$7:$Z$31,0),1))),1)),"",INDEX('3. Segment Applications'!$A$7:$A$31,ROW(INDIRECT(ADDRESS(MATCH(SMALL('3. Segment Applications'!$Z$7:$Z$31,B30),'3. Segment Applications'!$Z$7:$Z$31,0),1))),1))</f>
        <v/>
      </c>
      <c r="D30" s="139"/>
      <c r="E30" s="96" t="str">
        <f ca="1">IF(ISERROR(VLOOKUP(IF(D30="",C30,D30),'2. Profile Applications'!$A$7:$AO$31,2,FALSE)),"",VLOOKUP(IF(D30="",C30,D30),'2. Profile Applications'!$A$7:$AO$31,2,FALSE))</f>
        <v/>
      </c>
      <c r="F30" s="5" t="str">
        <f ca="1">IF(ISERROR(VLOOKUP(IF(D30="",C30,D30),'2. Profile Applications'!$A$7:$AO$31,3,FALSE)),"",VLOOKUP(IF(D30="",C30,D30),'2. Profile Applications'!$A$7:$AO$31,3,FALSE))</f>
        <v/>
      </c>
      <c r="G30" s="60" t="str">
        <f ca="1">IF(ISERROR(VLOOKUP(IF($D30="",$C30,$D30),'2. Profile Applications'!$A$7:$AO$31,32,FALSE)),"",VLOOKUP(IF($D30="",$C30,$D30),'2. Profile Applications'!$A$7:$AO$31,32,FALSE))</f>
        <v/>
      </c>
      <c r="H30" s="61" t="str">
        <f ca="1">IF(ISERROR(VLOOKUP(IF($D30="",$C30,$D30),'2. Profile Applications'!$A$7:$AO$31,33,FALSE)),"",VLOOKUP(IF($D30="",$C30,$D30),'2. Profile Applications'!$A$7:$AO$31,33,FALSE))</f>
        <v/>
      </c>
      <c r="I30" s="61" t="str">
        <f ca="1">IF(ISERROR(VLOOKUP(IF($D30="",$C30,$D30),'2. Profile Applications'!$A$7:$AO$31,34,FALSE)),"",VLOOKUP(IF($D30="",$C30,$D30),'2. Profile Applications'!$A$7:$AO$31,34,FALSE))</f>
        <v/>
      </c>
      <c r="J30" s="61" t="str">
        <f ca="1">IF(ISERROR(VLOOKUP(IF($D30="",$C30,$D30),'2. Profile Applications'!$A$7:$AO$31,35,FALSE)),"",VLOOKUP(IF($D30="",$C30,$D30),'2. Profile Applications'!$A$7:$AO$31,35,FALSE))</f>
        <v/>
      </c>
      <c r="K30" s="61" t="str">
        <f ca="1">IF(ISERROR(VLOOKUP(IF($D30="",$C30,$D30),'2. Profile Applications'!$A$7:$AO$31,36,FALSE)),"",VLOOKUP(IF($D30="",$C30,$D30),'2. Profile Applications'!$A$7:$AO$31,36,FALSE))</f>
        <v/>
      </c>
      <c r="L30" s="80" t="str">
        <f ca="1">IF(ISERROR(VLOOKUP(IF($D30="",$C30,$D30),'2. Profile Applications'!$A$7:$AO$31,37,FALSE)),"",VLOOKUP(IF($D30="",$C30,$D30),'2. Profile Applications'!$A$7:$AO$31,37,FALSE))</f>
        <v/>
      </c>
      <c r="M30" s="81" t="str">
        <f ca="1">IF(ISERROR(VLOOKUP(IF($D30="",$C30,$D30),'2. Profile Applications'!$A$7:$AO$31,38,FALSE)),"",VLOOKUP(IF($D30="",$C30,$D30),'2. Profile Applications'!$A$7:$AO$31,38,FALSE))</f>
        <v/>
      </c>
      <c r="N30" s="82" t="str">
        <f ca="1">IF(ISERROR(VLOOKUP(IF($D30="",$C30,$D30),'2. Profile Applications'!$A$7:$AO$31,39,FALSE)),"",VLOOKUP(IF($D30="",$C30,$D30),'2. Profile Applications'!$A$7:$AO$31,39,FALSE))</f>
        <v/>
      </c>
      <c r="O30" s="83" t="str">
        <f ca="1">IF(ISERROR(VLOOKUP(IF($D30="",$C30,$D30),'2. Profile Applications'!$A$7:$AO$31,40,FALSE)),"",VLOOKUP(IF($D30="",$C30,$D30),'2. Profile Applications'!$A$7:$AO$31,40,FALSE))</f>
        <v/>
      </c>
    </row>
    <row r="31" spans="1:15">
      <c r="A31" s="279"/>
      <c r="B31" s="112">
        <v>5</v>
      </c>
      <c r="C31" s="96" t="str">
        <f ca="1">IF(ISERROR(INDEX('3. Segment Applications'!$A$7:$A$31,ROW(INDIRECT(ADDRESS(MATCH(SMALL('3. Segment Applications'!$Z$7:$Z$31,B31),'3. Segment Applications'!$Z$7:$Z$31,0),1))),1)),"",INDEX('3. Segment Applications'!$A$7:$A$31,ROW(INDIRECT(ADDRESS(MATCH(SMALL('3. Segment Applications'!$Z$7:$Z$31,B31),'3. Segment Applications'!$Z$7:$Z$31,0),1))),1))</f>
        <v/>
      </c>
      <c r="D31" s="139"/>
      <c r="E31" s="96" t="str">
        <f ca="1">IF(ISERROR(VLOOKUP(IF(D31="",C31,D31),'2. Profile Applications'!$A$7:$AO$31,2,FALSE)),"",VLOOKUP(IF(D31="",C31,D31),'2. Profile Applications'!$A$7:$AO$31,2,FALSE))</f>
        <v/>
      </c>
      <c r="F31" s="5" t="str">
        <f ca="1">IF(ISERROR(VLOOKUP(IF(D31="",C31,D31),'2. Profile Applications'!$A$7:$AO$31,3,FALSE)),"",VLOOKUP(IF(D31="",C31,D31),'2. Profile Applications'!$A$7:$AO$31,3,FALSE))</f>
        <v/>
      </c>
      <c r="G31" s="84" t="str">
        <f ca="1">IF(ISERROR(VLOOKUP(IF($D31="",$C31,$D31),'2. Profile Applications'!$A$7:$AO$31,32,FALSE)),"",VLOOKUP(IF($D31="",$C31,$D31),'2. Profile Applications'!$A$7:$AO$31,32,FALSE))</f>
        <v/>
      </c>
      <c r="H31" s="85" t="str">
        <f ca="1">IF(ISERROR(VLOOKUP(IF($D31="",$C31,$D31),'2. Profile Applications'!$A$7:$AO$31,33,FALSE)),"",VLOOKUP(IF($D31="",$C31,$D31),'2. Profile Applications'!$A$7:$AO$31,33,FALSE))</f>
        <v/>
      </c>
      <c r="I31" s="85" t="str">
        <f ca="1">IF(ISERROR(VLOOKUP(IF($D31="",$C31,$D31),'2. Profile Applications'!$A$7:$AO$31,34,FALSE)),"",VLOOKUP(IF($D31="",$C31,$D31),'2. Profile Applications'!$A$7:$AO$31,34,FALSE))</f>
        <v/>
      </c>
      <c r="J31" s="85" t="str">
        <f ca="1">IF(ISERROR(VLOOKUP(IF($D31="",$C31,$D31),'2. Profile Applications'!$A$7:$AO$31,35,FALSE)),"",VLOOKUP(IF($D31="",$C31,$D31),'2. Profile Applications'!$A$7:$AO$31,35,FALSE))</f>
        <v/>
      </c>
      <c r="K31" s="85" t="str">
        <f ca="1">IF(ISERROR(VLOOKUP(IF($D31="",$C31,$D31),'2. Profile Applications'!$A$7:$AO$31,36,FALSE)),"",VLOOKUP(IF($D31="",$C31,$D31),'2. Profile Applications'!$A$7:$AO$31,36,FALSE))</f>
        <v/>
      </c>
      <c r="L31" s="86" t="str">
        <f ca="1">IF(ISERROR(VLOOKUP(IF($D31="",$C31,$D31),'2. Profile Applications'!$A$7:$AO$31,37,FALSE)),"",VLOOKUP(IF($D31="",$C31,$D31),'2. Profile Applications'!$A$7:$AO$31,37,FALSE))</f>
        <v/>
      </c>
      <c r="M31" s="87" t="str">
        <f ca="1">IF(ISERROR(VLOOKUP(IF($D31="",$C31,$D31),'2. Profile Applications'!$A$7:$AO$31,38,FALSE)),"",VLOOKUP(IF($D31="",$C31,$D31),'2. Profile Applications'!$A$7:$AO$31,38,FALSE))</f>
        <v/>
      </c>
      <c r="N31" s="88" t="str">
        <f ca="1">IF(ISERROR(VLOOKUP(IF($D31="",$C31,$D31),'2. Profile Applications'!$A$7:$AO$31,39,FALSE)),"",VLOOKUP(IF($D31="",$C31,$D31),'2. Profile Applications'!$A$7:$AO$31,39,FALSE))</f>
        <v/>
      </c>
      <c r="O31" s="89" t="str">
        <f ca="1">IF(ISERROR(VLOOKUP(IF($D31="",$C31,$D31),'2. Profile Applications'!$A$7:$AO$31,40,FALSE)),"",VLOOKUP(IF($D31="",$C31,$D31),'2. Profile Applications'!$A$7:$AO$31,40,FALSE))</f>
        <v/>
      </c>
    </row>
    <row r="32" spans="1:15">
      <c r="A32" s="279"/>
      <c r="B32" s="112">
        <v>6</v>
      </c>
      <c r="C32" s="95" t="str">
        <f ca="1">IF(ISERROR(INDEX('3. Segment Applications'!$A$7:$A$31,ROW(INDIRECT(ADDRESS(MATCH(SMALL('3. Segment Applications'!$Z$7:$Z$31,B32),'3. Segment Applications'!$Z$7:$Z$31,0),1))),1)),"",INDEX('3. Segment Applications'!$A$7:$A$31,ROW(INDIRECT(ADDRESS(MATCH(SMALL('3. Segment Applications'!$Z$7:$Z$31,B32),'3. Segment Applications'!$Z$7:$Z$31,0),1))),1))</f>
        <v/>
      </c>
      <c r="D32" s="139"/>
      <c r="E32" s="96" t="str">
        <f ca="1">IF(ISERROR(VLOOKUP(IF(D32="",C32,D32),'2. Profile Applications'!$A$7:$AO$31,2,FALSE)),"",VLOOKUP(IF(D32="",C32,D32),'2. Profile Applications'!$A$7:$AO$31,2,FALSE))</f>
        <v/>
      </c>
      <c r="F32" s="5" t="str">
        <f ca="1">IF(ISERROR(VLOOKUP(IF(D32="",C32,D32),'2. Profile Applications'!$A$7:$AO$31,3,FALSE)),"",VLOOKUP(IF(D32="",C32,D32),'2. Profile Applications'!$A$7:$AO$31,3,FALSE))</f>
        <v/>
      </c>
      <c r="G32" s="60" t="str">
        <f ca="1">IF(ISERROR(VLOOKUP(IF($D32="",$C32,$D32),'2. Profile Applications'!$A$7:$AO$31,32,FALSE)),"",VLOOKUP(IF($D32="",$C32,$D32),'2. Profile Applications'!$A$7:$AO$31,32,FALSE))</f>
        <v/>
      </c>
      <c r="H32" s="61" t="str">
        <f ca="1">IF(ISERROR(VLOOKUP(IF($D32="",$C32,$D32),'2. Profile Applications'!$A$7:$AO$31,33,FALSE)),"",VLOOKUP(IF($D32="",$C32,$D32),'2. Profile Applications'!$A$7:$AO$31,33,FALSE))</f>
        <v/>
      </c>
      <c r="I32" s="61" t="str">
        <f ca="1">IF(ISERROR(VLOOKUP(IF($D32="",$C32,$D32),'2. Profile Applications'!$A$7:$AO$31,34,FALSE)),"",VLOOKUP(IF($D32="",$C32,$D32),'2. Profile Applications'!$A$7:$AO$31,34,FALSE))</f>
        <v/>
      </c>
      <c r="J32" s="61" t="str">
        <f ca="1">IF(ISERROR(VLOOKUP(IF($D32="",$C32,$D32),'2. Profile Applications'!$A$7:$AO$31,35,FALSE)),"",VLOOKUP(IF($D32="",$C32,$D32),'2. Profile Applications'!$A$7:$AO$31,35,FALSE))</f>
        <v/>
      </c>
      <c r="K32" s="61" t="str">
        <f ca="1">IF(ISERROR(VLOOKUP(IF($D32="",$C32,$D32),'2. Profile Applications'!$A$7:$AO$31,36,FALSE)),"",VLOOKUP(IF($D32="",$C32,$D32),'2. Profile Applications'!$A$7:$AO$31,36,FALSE))</f>
        <v/>
      </c>
      <c r="L32" s="80" t="str">
        <f ca="1">IF(ISERROR(VLOOKUP(IF($D32="",$C32,$D32),'2. Profile Applications'!$A$7:$AO$31,37,FALSE)),"",VLOOKUP(IF($D32="",$C32,$D32),'2. Profile Applications'!$A$7:$AO$31,37,FALSE))</f>
        <v/>
      </c>
      <c r="M32" s="81" t="str">
        <f ca="1">IF(ISERROR(VLOOKUP(IF($D32="",$C32,$D32),'2. Profile Applications'!$A$7:$AO$31,38,FALSE)),"",VLOOKUP(IF($D32="",$C32,$D32),'2. Profile Applications'!$A$7:$AO$31,38,FALSE))</f>
        <v/>
      </c>
      <c r="N32" s="82" t="str">
        <f ca="1">IF(ISERROR(VLOOKUP(IF($D32="",$C32,$D32),'2. Profile Applications'!$A$7:$AO$31,39,FALSE)),"",VLOOKUP(IF($D32="",$C32,$D32),'2. Profile Applications'!$A$7:$AO$31,39,FALSE))</f>
        <v/>
      </c>
      <c r="O32" s="83" t="str">
        <f ca="1">IF(ISERROR(VLOOKUP(IF($D32="",$C32,$D32),'2. Profile Applications'!$A$7:$AO$31,40,FALSE)),"",VLOOKUP(IF($D32="",$C32,$D32),'2. Profile Applications'!$A$7:$AO$31,40,FALSE))</f>
        <v/>
      </c>
    </row>
    <row r="33" spans="1:15">
      <c r="A33" s="279"/>
      <c r="B33" s="112">
        <v>7</v>
      </c>
      <c r="C33" s="96" t="str">
        <f ca="1">IF(ISERROR(INDEX('3. Segment Applications'!$A$7:$A$31,ROW(INDIRECT(ADDRESS(MATCH(SMALL('3. Segment Applications'!$Z$7:$Z$31,B33),'3. Segment Applications'!$Z$7:$Z$31,0),1))),1)),"",INDEX('3. Segment Applications'!$A$7:$A$31,ROW(INDIRECT(ADDRESS(MATCH(SMALL('3. Segment Applications'!$Z$7:$Z$31,B33),'3. Segment Applications'!$Z$7:$Z$31,0),1))),1))</f>
        <v/>
      </c>
      <c r="D33" s="139"/>
      <c r="E33" s="96" t="str">
        <f ca="1">IF(ISERROR(VLOOKUP(IF(D33="",C33,D33),'2. Profile Applications'!$A$7:$AO$31,2,FALSE)),"",VLOOKUP(IF(D33="",C33,D33),'2. Profile Applications'!$A$7:$AO$31,2,FALSE))</f>
        <v/>
      </c>
      <c r="F33" s="5" t="str">
        <f ca="1">IF(ISERROR(VLOOKUP(IF(D33="",C33,D33),'2. Profile Applications'!$A$7:$AO$31,3,FALSE)),"",VLOOKUP(IF(D33="",C33,D33),'2. Profile Applications'!$A$7:$AO$31,3,FALSE))</f>
        <v/>
      </c>
      <c r="G33" s="84" t="str">
        <f ca="1">IF(ISERROR(VLOOKUP(IF($D33="",$C33,$D33),'2. Profile Applications'!$A$7:$AO$31,32,FALSE)),"",VLOOKUP(IF($D33="",$C33,$D33),'2. Profile Applications'!$A$7:$AO$31,32,FALSE))</f>
        <v/>
      </c>
      <c r="H33" s="85" t="str">
        <f ca="1">IF(ISERROR(VLOOKUP(IF($D33="",$C33,$D33),'2. Profile Applications'!$A$7:$AO$31,33,FALSE)),"",VLOOKUP(IF($D33="",$C33,$D33),'2. Profile Applications'!$A$7:$AO$31,33,FALSE))</f>
        <v/>
      </c>
      <c r="I33" s="85" t="str">
        <f ca="1">IF(ISERROR(VLOOKUP(IF($D33="",$C33,$D33),'2. Profile Applications'!$A$7:$AO$31,34,FALSE)),"",VLOOKUP(IF($D33="",$C33,$D33),'2. Profile Applications'!$A$7:$AO$31,34,FALSE))</f>
        <v/>
      </c>
      <c r="J33" s="85" t="str">
        <f ca="1">IF(ISERROR(VLOOKUP(IF($D33="",$C33,$D33),'2. Profile Applications'!$A$7:$AO$31,35,FALSE)),"",VLOOKUP(IF($D33="",$C33,$D33),'2. Profile Applications'!$A$7:$AO$31,35,FALSE))</f>
        <v/>
      </c>
      <c r="K33" s="85" t="str">
        <f ca="1">IF(ISERROR(VLOOKUP(IF($D33="",$C33,$D33),'2. Profile Applications'!$A$7:$AO$31,36,FALSE)),"",VLOOKUP(IF($D33="",$C33,$D33),'2. Profile Applications'!$A$7:$AO$31,36,FALSE))</f>
        <v/>
      </c>
      <c r="L33" s="86" t="str">
        <f ca="1">IF(ISERROR(VLOOKUP(IF($D33="",$C33,$D33),'2. Profile Applications'!$A$7:$AO$31,37,FALSE)),"",VLOOKUP(IF($D33="",$C33,$D33),'2. Profile Applications'!$A$7:$AO$31,37,FALSE))</f>
        <v/>
      </c>
      <c r="M33" s="87" t="str">
        <f ca="1">IF(ISERROR(VLOOKUP(IF($D33="",$C33,$D33),'2. Profile Applications'!$A$7:$AO$31,38,FALSE)),"",VLOOKUP(IF($D33="",$C33,$D33),'2. Profile Applications'!$A$7:$AO$31,38,FALSE))</f>
        <v/>
      </c>
      <c r="N33" s="88" t="str">
        <f ca="1">IF(ISERROR(VLOOKUP(IF($D33="",$C33,$D33),'2. Profile Applications'!$A$7:$AO$31,39,FALSE)),"",VLOOKUP(IF($D33="",$C33,$D33),'2. Profile Applications'!$A$7:$AO$31,39,FALSE))</f>
        <v/>
      </c>
      <c r="O33" s="89" t="str">
        <f ca="1">IF(ISERROR(VLOOKUP(IF($D33="",$C33,$D33),'2. Profile Applications'!$A$7:$AO$31,40,FALSE)),"",VLOOKUP(IF($D33="",$C33,$D33),'2. Profile Applications'!$A$7:$AO$31,40,FALSE))</f>
        <v/>
      </c>
    </row>
    <row r="34" spans="1:15">
      <c r="A34" s="279"/>
      <c r="B34" s="112">
        <v>8</v>
      </c>
      <c r="C34" s="95" t="str">
        <f ca="1">IF(ISERROR(INDEX('3. Segment Applications'!$A$7:$A$31,ROW(INDIRECT(ADDRESS(MATCH(SMALL('3. Segment Applications'!$Z$7:$Z$31,B34),'3. Segment Applications'!$Z$7:$Z$31,0),1))),1)),"",INDEX('3. Segment Applications'!$A$7:$A$31,ROW(INDIRECT(ADDRESS(MATCH(SMALL('3. Segment Applications'!$Z$7:$Z$31,B34),'3. Segment Applications'!$Z$7:$Z$31,0),1))),1))</f>
        <v/>
      </c>
      <c r="D34" s="139"/>
      <c r="E34" s="96" t="str">
        <f ca="1">IF(ISERROR(VLOOKUP(IF(D34="",C34,D34),'2. Profile Applications'!$A$7:$AO$31,2,FALSE)),"",VLOOKUP(IF(D34="",C34,D34),'2. Profile Applications'!$A$7:$AO$31,2,FALSE))</f>
        <v/>
      </c>
      <c r="F34" s="5" t="str">
        <f ca="1">IF(ISERROR(VLOOKUP(IF(D34="",C34,D34),'2. Profile Applications'!$A$7:$AO$31,3,FALSE)),"",VLOOKUP(IF(D34="",C34,D34),'2. Profile Applications'!$A$7:$AO$31,3,FALSE))</f>
        <v/>
      </c>
      <c r="G34" s="60" t="str">
        <f ca="1">IF(ISERROR(VLOOKUP(IF($D34="",$C34,$D34),'2. Profile Applications'!$A$7:$AO$31,32,FALSE)),"",VLOOKUP(IF($D34="",$C34,$D34),'2. Profile Applications'!$A$7:$AO$31,32,FALSE))</f>
        <v/>
      </c>
      <c r="H34" s="61" t="str">
        <f ca="1">IF(ISERROR(VLOOKUP(IF($D34="",$C34,$D34),'2. Profile Applications'!$A$7:$AO$31,33,FALSE)),"",VLOOKUP(IF($D34="",$C34,$D34),'2. Profile Applications'!$A$7:$AO$31,33,FALSE))</f>
        <v/>
      </c>
      <c r="I34" s="61" t="str">
        <f ca="1">IF(ISERROR(VLOOKUP(IF($D34="",$C34,$D34),'2. Profile Applications'!$A$7:$AO$31,34,FALSE)),"",VLOOKUP(IF($D34="",$C34,$D34),'2. Profile Applications'!$A$7:$AO$31,34,FALSE))</f>
        <v/>
      </c>
      <c r="J34" s="61" t="str">
        <f ca="1">IF(ISERROR(VLOOKUP(IF($D34="",$C34,$D34),'2. Profile Applications'!$A$7:$AO$31,35,FALSE)),"",VLOOKUP(IF($D34="",$C34,$D34),'2. Profile Applications'!$A$7:$AO$31,35,FALSE))</f>
        <v/>
      </c>
      <c r="K34" s="61" t="str">
        <f ca="1">IF(ISERROR(VLOOKUP(IF($D34="",$C34,$D34),'2. Profile Applications'!$A$7:$AO$31,36,FALSE)),"",VLOOKUP(IF($D34="",$C34,$D34),'2. Profile Applications'!$A$7:$AO$31,36,FALSE))</f>
        <v/>
      </c>
      <c r="L34" s="80" t="str">
        <f ca="1">IF(ISERROR(VLOOKUP(IF($D34="",$C34,$D34),'2. Profile Applications'!$A$7:$AO$31,37,FALSE)),"",VLOOKUP(IF($D34="",$C34,$D34),'2. Profile Applications'!$A$7:$AO$31,37,FALSE))</f>
        <v/>
      </c>
      <c r="M34" s="81" t="str">
        <f ca="1">IF(ISERROR(VLOOKUP(IF($D34="",$C34,$D34),'2. Profile Applications'!$A$7:$AO$31,38,FALSE)),"",VLOOKUP(IF($D34="",$C34,$D34),'2. Profile Applications'!$A$7:$AO$31,38,FALSE))</f>
        <v/>
      </c>
      <c r="N34" s="82" t="str">
        <f ca="1">IF(ISERROR(VLOOKUP(IF($D34="",$C34,$D34),'2. Profile Applications'!$A$7:$AO$31,39,FALSE)),"",VLOOKUP(IF($D34="",$C34,$D34),'2. Profile Applications'!$A$7:$AO$31,39,FALSE))</f>
        <v/>
      </c>
      <c r="O34" s="83" t="str">
        <f ca="1">IF(ISERROR(VLOOKUP(IF($D34="",$C34,$D34),'2. Profile Applications'!$A$7:$AO$31,40,FALSE)),"",VLOOKUP(IF($D34="",$C34,$D34),'2. Profile Applications'!$A$7:$AO$31,40,FALSE))</f>
        <v/>
      </c>
    </row>
    <row r="35" spans="1:15">
      <c r="A35" s="279"/>
      <c r="B35" s="112">
        <v>9</v>
      </c>
      <c r="C35" s="96" t="str">
        <f ca="1">IF(ISERROR(INDEX('3. Segment Applications'!$A$7:$A$31,ROW(INDIRECT(ADDRESS(MATCH(SMALL('3. Segment Applications'!$Z$7:$Z$31,B35),'3. Segment Applications'!$Z$7:$Z$31,0),1))),1)),"",INDEX('3. Segment Applications'!$A$7:$A$31,ROW(INDIRECT(ADDRESS(MATCH(SMALL('3. Segment Applications'!$Z$7:$Z$31,B35),'3. Segment Applications'!$Z$7:$Z$31,0),1))),1))</f>
        <v/>
      </c>
      <c r="D35" s="139"/>
      <c r="E35" s="96" t="str">
        <f ca="1">IF(ISERROR(VLOOKUP(IF(D35="",C35,D35),'2. Profile Applications'!$A$7:$AO$31,2,FALSE)),"",VLOOKUP(IF(D35="",C35,D35),'2. Profile Applications'!$A$7:$AO$31,2,FALSE))</f>
        <v/>
      </c>
      <c r="F35" s="5" t="str">
        <f ca="1">IF(ISERROR(VLOOKUP(IF(D35="",C35,D35),'2. Profile Applications'!$A$7:$AO$31,3,FALSE)),"",VLOOKUP(IF(D35="",C35,D35),'2. Profile Applications'!$A$7:$AO$31,3,FALSE))</f>
        <v/>
      </c>
      <c r="G35" s="84" t="str">
        <f ca="1">IF(ISERROR(VLOOKUP(IF($D35="",$C35,$D35),'2. Profile Applications'!$A$7:$AO$31,32,FALSE)),"",VLOOKUP(IF($D35="",$C35,$D35),'2. Profile Applications'!$A$7:$AO$31,32,FALSE))</f>
        <v/>
      </c>
      <c r="H35" s="85" t="str">
        <f ca="1">IF(ISERROR(VLOOKUP(IF($D35="",$C35,$D35),'2. Profile Applications'!$A$7:$AO$31,33,FALSE)),"",VLOOKUP(IF($D35="",$C35,$D35),'2. Profile Applications'!$A$7:$AO$31,33,FALSE))</f>
        <v/>
      </c>
      <c r="I35" s="85" t="str">
        <f ca="1">IF(ISERROR(VLOOKUP(IF($D35="",$C35,$D35),'2. Profile Applications'!$A$7:$AO$31,34,FALSE)),"",VLOOKUP(IF($D35="",$C35,$D35),'2. Profile Applications'!$A$7:$AO$31,34,FALSE))</f>
        <v/>
      </c>
      <c r="J35" s="85" t="str">
        <f ca="1">IF(ISERROR(VLOOKUP(IF($D35="",$C35,$D35),'2. Profile Applications'!$A$7:$AO$31,35,FALSE)),"",VLOOKUP(IF($D35="",$C35,$D35),'2. Profile Applications'!$A$7:$AO$31,35,FALSE))</f>
        <v/>
      </c>
      <c r="K35" s="85" t="str">
        <f ca="1">IF(ISERROR(VLOOKUP(IF($D35="",$C35,$D35),'2. Profile Applications'!$A$7:$AO$31,36,FALSE)),"",VLOOKUP(IF($D35="",$C35,$D35),'2. Profile Applications'!$A$7:$AO$31,36,FALSE))</f>
        <v/>
      </c>
      <c r="L35" s="86" t="str">
        <f ca="1">IF(ISERROR(VLOOKUP(IF($D35="",$C35,$D35),'2. Profile Applications'!$A$7:$AO$31,37,FALSE)),"",VLOOKUP(IF($D35="",$C35,$D35),'2. Profile Applications'!$A$7:$AO$31,37,FALSE))</f>
        <v/>
      </c>
      <c r="M35" s="87" t="str">
        <f ca="1">IF(ISERROR(VLOOKUP(IF($D35="",$C35,$D35),'2. Profile Applications'!$A$7:$AO$31,38,FALSE)),"",VLOOKUP(IF($D35="",$C35,$D35),'2. Profile Applications'!$A$7:$AO$31,38,FALSE))</f>
        <v/>
      </c>
      <c r="N35" s="88" t="str">
        <f ca="1">IF(ISERROR(VLOOKUP(IF($D35="",$C35,$D35),'2. Profile Applications'!$A$7:$AO$31,39,FALSE)),"",VLOOKUP(IF($D35="",$C35,$D35),'2. Profile Applications'!$A$7:$AO$31,39,FALSE))</f>
        <v/>
      </c>
      <c r="O35" s="89" t="str">
        <f ca="1">IF(ISERROR(VLOOKUP(IF($D35="",$C35,$D35),'2. Profile Applications'!$A$7:$AO$31,40,FALSE)),"",VLOOKUP(IF($D35="",$C35,$D35),'2. Profile Applications'!$A$7:$AO$31,40,FALSE))</f>
        <v/>
      </c>
    </row>
    <row r="36" spans="1:15" ht="14.65" thickBot="1">
      <c r="A36" s="280"/>
      <c r="B36" s="113">
        <v>10</v>
      </c>
      <c r="C36" s="97" t="str">
        <f ca="1">IF(ISERROR(INDEX('3. Segment Applications'!$A$7:$A$31,ROW(INDIRECT(ADDRESS(MATCH(SMALL('3. Segment Applications'!$Z$7:$Z$31,B36),'3. Segment Applications'!$Z$7:$Z$31,0),1))),1)),"",INDEX('3. Segment Applications'!$A$7:$A$31,ROW(INDIRECT(ADDRESS(MATCH(SMALL('3. Segment Applications'!$Z$7:$Z$31,B36),'3. Segment Applications'!$Z$7:$Z$31,0),1))),1))</f>
        <v/>
      </c>
      <c r="D36" s="140"/>
      <c r="E36" s="184" t="str">
        <f ca="1">IF(ISERROR(VLOOKUP(IF(D36="",C36,D36),'2. Profile Applications'!$A$7:$AO$31,2,FALSE)),"",VLOOKUP(IF(D36="",C36,D36),'2. Profile Applications'!$A$7:$AO$31,2,FALSE))</f>
        <v/>
      </c>
      <c r="F36" s="38" t="str">
        <f ca="1">IF(ISERROR(VLOOKUP(IF(D36="",C36,D36),'2. Profile Applications'!$A$7:$AO$31,3,FALSE)),"",VLOOKUP(IF(D36="",C36,D36),'2. Profile Applications'!$A$7:$AO$31,3,FALSE))</f>
        <v/>
      </c>
      <c r="G36" s="64" t="str">
        <f ca="1">IF(ISERROR(VLOOKUP(IF($D36="",$C36,$D36),'2. Profile Applications'!$A$7:$AO$31,32,FALSE)),"",VLOOKUP(IF($D36="",$C36,$D36),'2. Profile Applications'!$A$7:$AO$31,32,FALSE))</f>
        <v/>
      </c>
      <c r="H36" s="65" t="str">
        <f ca="1">IF(ISERROR(VLOOKUP(IF($D36="",$C36,$D36),'2. Profile Applications'!$A$7:$AO$31,33,FALSE)),"",VLOOKUP(IF($D36="",$C36,$D36),'2. Profile Applications'!$A$7:$AO$31,33,FALSE))</f>
        <v/>
      </c>
      <c r="I36" s="65" t="str">
        <f ca="1">IF(ISERROR(VLOOKUP(IF($D36="",$C36,$D36),'2. Profile Applications'!$A$7:$AO$31,34,FALSE)),"",VLOOKUP(IF($D36="",$C36,$D36),'2. Profile Applications'!$A$7:$AO$31,34,FALSE))</f>
        <v/>
      </c>
      <c r="J36" s="65" t="str">
        <f ca="1">IF(ISERROR(VLOOKUP(IF($D36="",$C36,$D36),'2. Profile Applications'!$A$7:$AO$31,35,FALSE)),"",VLOOKUP(IF($D36="",$C36,$D36),'2. Profile Applications'!$A$7:$AO$31,35,FALSE))</f>
        <v/>
      </c>
      <c r="K36" s="65" t="str">
        <f ca="1">IF(ISERROR(VLOOKUP(IF($D36="",$C36,$D36),'2. Profile Applications'!$A$7:$AO$31,36,FALSE)),"",VLOOKUP(IF($D36="",$C36,$D36),'2. Profile Applications'!$A$7:$AO$31,36,FALSE))</f>
        <v/>
      </c>
      <c r="L36" s="90" t="str">
        <f ca="1">IF(ISERROR(VLOOKUP(IF($D36="",$C36,$D36),'2. Profile Applications'!$A$7:$AO$31,37,FALSE)),"",VLOOKUP(IF($D36="",$C36,$D36),'2. Profile Applications'!$A$7:$AO$31,37,FALSE))</f>
        <v/>
      </c>
      <c r="M36" s="91" t="str">
        <f ca="1">IF(ISERROR(VLOOKUP(IF($D36="",$C36,$D36),'2. Profile Applications'!$A$7:$AO$31,38,FALSE)),"",VLOOKUP(IF($D36="",$C36,$D36),'2. Profile Applications'!$A$7:$AO$31,38,FALSE))</f>
        <v/>
      </c>
      <c r="N36" s="92" t="str">
        <f ca="1">IF(ISERROR(VLOOKUP(IF($D36="",$C36,$D36),'2. Profile Applications'!$A$7:$AO$31,39,FALSE)),"",VLOOKUP(IF($D36="",$C36,$D36),'2. Profile Applications'!$A$7:$AO$31,39,FALSE))</f>
        <v/>
      </c>
      <c r="O36" s="93" t="str">
        <f ca="1">IF(ISERROR(VLOOKUP(IF($D36="",$C36,$D36),'2. Profile Applications'!$A$7:$AO$31,40,FALSE)),"",VLOOKUP(IF($D36="",$C36,$D36),'2. Profile Applications'!$A$7:$AO$31,40,FALSE))</f>
        <v/>
      </c>
    </row>
    <row r="37" spans="1:15" ht="9" customHeight="1" thickBot="1">
      <c r="G37" s="33" t="str">
        <f>IF(ISERROR(VLOOKUP(IF($D37="",$C37,$D37),'2. Profile Applications'!$A$7:$AO$31,32,FALSE)),"",VLOOKUP(IF($D37="",$C37,$D37),'2. Profile Applications'!$A$7:$AO$31,32,FALSE))</f>
        <v/>
      </c>
      <c r="H37" s="33" t="str">
        <f>IF(ISERROR(VLOOKUP(IF($D37="",$C37,$D37),'2. Profile Applications'!$A$7:$AO$31,33,FALSE)),"",VLOOKUP(IF($D37="",$C37,$D37),'2. Profile Applications'!$A$7:$AO$31,33,FALSE))</f>
        <v/>
      </c>
      <c r="I37" s="20" t="str">
        <f>IF(ISERROR(VLOOKUP(IF($D37="",$C37,$D37),'2. Profile Applications'!$A$7:$AO$31,34,FALSE)),"",VLOOKUP(IF($D37="",$C37,$D37),'2. Profile Applications'!$A$7:$AO$31,34,FALSE))</f>
        <v/>
      </c>
      <c r="J37" s="20" t="str">
        <f>IF(ISERROR(VLOOKUP(IF($D37="",$C37,$D37),'2. Profile Applications'!$A$7:$AO$31,35,FALSE)),"",VLOOKUP(IF($D37="",$C37,$D37),'2. Profile Applications'!$A$7:$AO$31,35,FALSE))</f>
        <v/>
      </c>
      <c r="K37" s="20" t="str">
        <f>IF(ISERROR(VLOOKUP(IF($D37="",$C37,$D37),'2. Profile Applications'!$A$7:$AO$31,36,FALSE)),"",VLOOKUP(IF($D37="",$C37,$D37),'2. Profile Applications'!$A$7:$AO$31,36,FALSE))</f>
        <v/>
      </c>
      <c r="L37" s="20" t="str">
        <f>IF(ISERROR(VLOOKUP(IF($D37="",$C37,$D37),'2. Profile Applications'!$A$7:$AO$31,37,FALSE)),"",VLOOKUP(IF($D37="",$C37,$D37),'2. Profile Applications'!$A$7:$AO$31,37,FALSE))</f>
        <v/>
      </c>
      <c r="M37" s="20" t="str">
        <f>IF(ISERROR(VLOOKUP(IF($D37="",$C37,$D37),'2. Profile Applications'!$A$7:$AO$31,38,FALSE)),"",VLOOKUP(IF($D37="",$C37,$D37),'2. Profile Applications'!$A$7:$AO$31,38,FALSE))</f>
        <v/>
      </c>
      <c r="N37" s="20" t="str">
        <f>IF(ISERROR(VLOOKUP(IF($D37="",$C37,$D37),'2. Profile Applications'!$A$7:$AO$31,39,FALSE)),"",VLOOKUP(IF($D37="",$C37,$D37),'2. Profile Applications'!$A$7:$AO$31,39,FALSE))</f>
        <v/>
      </c>
      <c r="O37" s="20" t="str">
        <f>IF(ISERROR(VLOOKUP(IF($D37="",$C37,$D37),'2. Profile Applications'!$A$7:$AO$31,40,FALSE)),"",VLOOKUP(IF($D37="",$C37,$D37),'2. Profile Applications'!$A$7:$AO$31,40,FALSE))</f>
        <v/>
      </c>
    </row>
    <row r="38" spans="1:15">
      <c r="A38" s="281" t="s">
        <v>40</v>
      </c>
      <c r="B38" s="111">
        <v>1</v>
      </c>
      <c r="C38" s="94">
        <f ca="1">IF(ISERROR(INDEX('3. Segment Applications'!$A$7:$A$31,ROW(INDIRECT(ADDRESS(MATCH(SMALL('3. Segment Applications'!$AA$7:$AA$31,B38),'3. Segment Applications'!$AA$7:$AA$31,0),1))),1)),"",INDEX('3. Segment Applications'!$A$7:$A$31,ROW(INDIRECT(ADDRESS(MATCH(SMALL('3. Segment Applications'!$AA$7:$AA$31,B38),'3. Segment Applications'!$AA$7:$AA$31,0),1))),1))</f>
        <v>6</v>
      </c>
      <c r="D38" s="138">
        <v>6</v>
      </c>
      <c r="E38" s="94" t="str">
        <f>IF(ISERROR(VLOOKUP(IF(D38="",C38,D38),'2. Profile Applications'!$A$7:$AO$31,2,FALSE)),"",VLOOKUP(IF(D38="",C38,D38),'2. Profile Applications'!$A$7:$AO$31,2,FALSE))</f>
        <v>Unified Communications</v>
      </c>
      <c r="F38" s="37" t="str">
        <f>IF(ISERROR(VLOOKUP(IF(D38="",C38,D38),'2. Profile Applications'!$A$7:$AO$31,3,FALSE)),"",VLOOKUP(IF(D38="",C38,D38),'2. Profile Applications'!$A$7:$AO$31,3,FALSE))</f>
        <v>Conference Mgmt Server</v>
      </c>
      <c r="G38" s="74">
        <f>IF(ISERROR(VLOOKUP(IF($D38="",$C38,$D38),'2. Profile Applications'!$A$7:$AO$31,32,FALSE)),"",VLOOKUP(IF($D38="",$C38,$D38),'2. Profile Applications'!$A$7:$AO$31,32,FALSE))</f>
        <v>5</v>
      </c>
      <c r="H38" s="75">
        <f>IF(ISERROR(VLOOKUP(IF($D38="",$C38,$D38),'2. Profile Applications'!$A$7:$AO$31,33,FALSE)),"",VLOOKUP(IF($D38="",$C38,$D38),'2. Profile Applications'!$A$7:$AO$31,33,FALSE))</f>
        <v>3</v>
      </c>
      <c r="I38" s="75">
        <f>IF(ISERROR(VLOOKUP(IF($D38="",$C38,$D38),'2. Profile Applications'!$A$7:$AO$31,34,FALSE)),"",VLOOKUP(IF($D38="",$C38,$D38),'2. Profile Applications'!$A$7:$AO$31,34,FALSE))</f>
        <v>4.1111111111111107</v>
      </c>
      <c r="J38" s="75">
        <f>IF(ISERROR(VLOOKUP(IF($D38="",$C38,$D38),'2. Profile Applications'!$A$7:$AO$31,35,FALSE)),"",VLOOKUP(IF($D38="",$C38,$D38),'2. Profile Applications'!$A$7:$AO$31,35,FALSE))</f>
        <v>2</v>
      </c>
      <c r="K38" s="75">
        <f>IF(ISERROR(VLOOKUP(IF($D38="",$C38,$D38),'2. Profile Applications'!$A$7:$AO$31,36,FALSE)),"",VLOOKUP(IF($D38="",$C38,$D38),'2. Profile Applications'!$A$7:$AO$31,36,FALSE))</f>
        <v>4</v>
      </c>
      <c r="L38" s="76">
        <f>IF(ISERROR(VLOOKUP(IF($D38="",$C38,$D38),'2. Profile Applications'!$A$7:$AO$31,37,FALSE)),"",VLOOKUP(IF($D38="",$C38,$D38),'2. Profile Applications'!$A$7:$AO$31,37,FALSE))</f>
        <v>3</v>
      </c>
      <c r="M38" s="77">
        <f>IF(ISERROR(VLOOKUP(IF($D38="",$C38,$D38),'2. Profile Applications'!$A$7:$AO$31,38,FALSE)),"",VLOOKUP(IF($D38="",$C38,$D38),'2. Profile Applications'!$A$7:$AO$31,38,FALSE))</f>
        <v>4.75</v>
      </c>
      <c r="N38" s="78">
        <f>IF(ISERROR(VLOOKUP(IF($D38="",$C38,$D38),'2. Profile Applications'!$A$7:$AO$31,39,FALSE)),"",VLOOKUP(IF($D38="",$C38,$D38),'2. Profile Applications'!$A$7:$AO$31,39,FALSE))</f>
        <v>4.333333333333333</v>
      </c>
      <c r="O38" s="79">
        <f>IF(ISERROR(VLOOKUP(IF($D38="",$C38,$D38),'2. Profile Applications'!$A$7:$AO$31,40,FALSE)),"",VLOOKUP(IF($D38="",$C38,$D38),'2. Profile Applications'!$A$7:$AO$31,40,FALSE))</f>
        <v>3.0833333333333335</v>
      </c>
    </row>
    <row r="39" spans="1:15" ht="26.25">
      <c r="A39" s="279"/>
      <c r="B39" s="112">
        <v>2</v>
      </c>
      <c r="C39" s="95">
        <f ca="1">IF(ISERROR(INDEX('3. Segment Applications'!$A$7:$A$31,ROW(INDIRECT(ADDRESS(MATCH(SMALL('3. Segment Applications'!$AA$7:$AA$31,B39),'3. Segment Applications'!$AA$7:$AA$31,0),1))),1)),"",INDEX('3. Segment Applications'!$A$7:$A$31,ROW(INDIRECT(ADDRESS(MATCH(SMALL('3. Segment Applications'!$AA$7:$AA$31,B39),'3. Segment Applications'!$AA$7:$AA$31,0),1))),1))</f>
        <v>1</v>
      </c>
      <c r="D39" s="139">
        <v>1</v>
      </c>
      <c r="E39" s="96" t="str">
        <f>IF(ISERROR(VLOOKUP(IF(D39="",C39,D39),'2. Profile Applications'!$A$7:$AO$31,2,FALSE)),"",VLOOKUP(IF(D39="",C39,D39),'2. Profile Applications'!$A$7:$AO$31,2,FALSE))</f>
        <v>Market and Sell Products and Services</v>
      </c>
      <c r="F39" s="5" t="str">
        <f>IF(ISERROR(VLOOKUP(IF(D39="",C39,D39),'2. Profile Applications'!$A$7:$AO$31,3,FALSE)),"",VLOOKUP(IF(D39="",C39,D39),'2. Profile Applications'!$A$7:$AO$31,3,FALSE))</f>
        <v>Customer Relationship Management</v>
      </c>
      <c r="G39" s="60">
        <f>IF(ISERROR(VLOOKUP(IF($D39="",$C39,$D39),'2. Profile Applications'!$A$7:$AO$31,32,FALSE)),"",VLOOKUP(IF($D39="",$C39,$D39),'2. Profile Applications'!$A$7:$AO$31,32,FALSE))</f>
        <v>3</v>
      </c>
      <c r="H39" s="61">
        <f>IF(ISERROR(VLOOKUP(IF($D39="",$C39,$D39),'2. Profile Applications'!$A$7:$AO$31,33,FALSE)),"",VLOOKUP(IF($D39="",$C39,$D39),'2. Profile Applications'!$A$7:$AO$31,33,FALSE))</f>
        <v>2.6</v>
      </c>
      <c r="I39" s="61">
        <f>IF(ISERROR(VLOOKUP(IF($D39="",$C39,$D39),'2. Profile Applications'!$A$7:$AO$31,34,FALSE)),"",VLOOKUP(IF($D39="",$C39,$D39),'2. Profile Applications'!$A$7:$AO$31,34,FALSE))</f>
        <v>3.8888888888888888</v>
      </c>
      <c r="J39" s="61">
        <f>IF(ISERROR(VLOOKUP(IF($D39="",$C39,$D39),'2. Profile Applications'!$A$7:$AO$31,35,FALSE)),"",VLOOKUP(IF($D39="",$C39,$D39),'2. Profile Applications'!$A$7:$AO$31,35,FALSE))</f>
        <v>3</v>
      </c>
      <c r="K39" s="61">
        <f>IF(ISERROR(VLOOKUP(IF($D39="",$C39,$D39),'2. Profile Applications'!$A$7:$AO$31,36,FALSE)),"",VLOOKUP(IF($D39="",$C39,$D39),'2. Profile Applications'!$A$7:$AO$31,36,FALSE))</f>
        <v>4.2</v>
      </c>
      <c r="L39" s="80">
        <f>IF(ISERROR(VLOOKUP(IF($D39="",$C39,$D39),'2. Profile Applications'!$A$7:$AO$31,37,FALSE)),"",VLOOKUP(IF($D39="",$C39,$D39),'2. Profile Applications'!$A$7:$AO$31,37,FALSE))</f>
        <v>3.6666666666666665</v>
      </c>
      <c r="M39" s="81">
        <f>IF(ISERROR(VLOOKUP(IF($D39="",$C39,$D39),'2. Profile Applications'!$A$7:$AO$31,38,FALSE)),"",VLOOKUP(IF($D39="",$C39,$D39),'2. Profile Applications'!$A$7:$AO$31,38,FALSE))</f>
        <v>4</v>
      </c>
      <c r="N39" s="82">
        <f>IF(ISERROR(VLOOKUP(IF($D39="",$C39,$D39),'2. Profile Applications'!$A$7:$AO$31,39,FALSE)),"",VLOOKUP(IF($D39="",$C39,$D39),'2. Profile Applications'!$A$7:$AO$31,39,FALSE))</f>
        <v>3.9333333333333331</v>
      </c>
      <c r="O39" s="83">
        <f>IF(ISERROR(VLOOKUP(IF($D39="",$C39,$D39),'2. Profile Applications'!$A$7:$AO$31,40,FALSE)),"",VLOOKUP(IF($D39="",$C39,$D39),'2. Profile Applications'!$A$7:$AO$31,40,FALSE))</f>
        <v>3.3333333333333335</v>
      </c>
    </row>
    <row r="40" spans="1:15">
      <c r="A40" s="279"/>
      <c r="B40" s="112">
        <v>3</v>
      </c>
      <c r="C40" s="96">
        <f ca="1">IF(ISERROR(INDEX('3. Segment Applications'!$A$7:$A$31,ROW(INDIRECT(ADDRESS(MATCH(SMALL('3. Segment Applications'!$AA$7:$AA$31,B40),'3. Segment Applications'!$AA$7:$AA$31,0),1))),1)),"",INDEX('3. Segment Applications'!$A$7:$A$31,ROW(INDIRECT(ADDRESS(MATCH(SMALL('3. Segment Applications'!$AA$7:$AA$31,B40),'3. Segment Applications'!$AA$7:$AA$31,0),1))),1))</f>
        <v>4</v>
      </c>
      <c r="D40" s="139">
        <v>4</v>
      </c>
      <c r="E40" s="96" t="str">
        <f>IF(ISERROR(VLOOKUP(IF(D40="",C40,D40),'2. Profile Applications'!$A$7:$AO$31,2,FALSE)),"",VLOOKUP(IF(D40="",C40,D40),'2. Profile Applications'!$A$7:$AO$31,2,FALSE))</f>
        <v>Unified Communications</v>
      </c>
      <c r="F40" s="5" t="str">
        <f>IF(ISERROR(VLOOKUP(IF(D40="",C40,D40),'2. Profile Applications'!$A$7:$AO$31,3,FALSE)),"",VLOOKUP(IF(D40="",C40,D40),'2. Profile Applications'!$A$7:$AO$31,3,FALSE))</f>
        <v>Email Server</v>
      </c>
      <c r="G40" s="84">
        <f>IF(ISERROR(VLOOKUP(IF($D40="",$C40,$D40),'2. Profile Applications'!$A$7:$AO$31,32,FALSE)),"",VLOOKUP(IF($D40="",$C40,$D40),'2. Profile Applications'!$A$7:$AO$31,32,FALSE))</f>
        <v>3</v>
      </c>
      <c r="H40" s="85">
        <f>IF(ISERROR(VLOOKUP(IF($D40="",$C40,$D40),'2. Profile Applications'!$A$7:$AO$31,33,FALSE)),"",VLOOKUP(IF($D40="",$C40,$D40),'2. Profile Applications'!$A$7:$AO$31,33,FALSE))</f>
        <v>3.6</v>
      </c>
      <c r="I40" s="85">
        <f>IF(ISERROR(VLOOKUP(IF($D40="",$C40,$D40),'2. Profile Applications'!$A$7:$AO$31,34,FALSE)),"",VLOOKUP(IF($D40="",$C40,$D40),'2. Profile Applications'!$A$7:$AO$31,34,FALSE))</f>
        <v>2.8888888888888888</v>
      </c>
      <c r="J40" s="85">
        <f>IF(ISERROR(VLOOKUP(IF($D40="",$C40,$D40),'2. Profile Applications'!$A$7:$AO$31,35,FALSE)),"",VLOOKUP(IF($D40="",$C40,$D40),'2. Profile Applications'!$A$7:$AO$31,35,FALSE))</f>
        <v>4</v>
      </c>
      <c r="K40" s="85">
        <f>IF(ISERROR(VLOOKUP(IF($D40="",$C40,$D40),'2. Profile Applications'!$A$7:$AO$31,36,FALSE)),"",VLOOKUP(IF($D40="",$C40,$D40),'2. Profile Applications'!$A$7:$AO$31,36,FALSE))</f>
        <v>3.2</v>
      </c>
      <c r="L40" s="86">
        <f>IF(ISERROR(VLOOKUP(IF($D40="",$C40,$D40),'2. Profile Applications'!$A$7:$AO$31,37,FALSE)),"",VLOOKUP(IF($D40="",$C40,$D40),'2. Profile Applications'!$A$7:$AO$31,37,FALSE))</f>
        <v>4</v>
      </c>
      <c r="M40" s="87">
        <f>IF(ISERROR(VLOOKUP(IF($D40="",$C40,$D40),'2. Profile Applications'!$A$7:$AO$31,38,FALSE)),"",VLOOKUP(IF($D40="",$C40,$D40),'2. Profile Applications'!$A$7:$AO$31,38,FALSE))</f>
        <v>3</v>
      </c>
      <c r="N40" s="88">
        <f>IF(ISERROR(VLOOKUP(IF($D40="",$C40,$D40),'2. Profile Applications'!$A$7:$AO$31,39,FALSE)),"",VLOOKUP(IF($D40="",$C40,$D40),'2. Profile Applications'!$A$7:$AO$31,39,FALSE))</f>
        <v>3.0666666666666669</v>
      </c>
      <c r="O40" s="89">
        <f>IF(ISERROR(VLOOKUP(IF($D40="",$C40,$D40),'2. Profile Applications'!$A$7:$AO$31,40,FALSE)),"",VLOOKUP(IF($D40="",$C40,$D40),'2. Profile Applications'!$A$7:$AO$31,40,FALSE))</f>
        <v>3.5</v>
      </c>
    </row>
    <row r="41" spans="1:15">
      <c r="A41" s="279"/>
      <c r="B41" s="112">
        <v>4</v>
      </c>
      <c r="C41" s="95">
        <f ca="1">IF(ISERROR(INDEX('3. Segment Applications'!$A$7:$A$31,ROW(INDIRECT(ADDRESS(MATCH(SMALL('3. Segment Applications'!$AA$7:$AA$31,B41),'3. Segment Applications'!$AA$7:$AA$31,0),1))),1)),"",INDEX('3. Segment Applications'!$A$7:$A$31,ROW(INDIRECT(ADDRESS(MATCH(SMALL('3. Segment Applications'!$AA$7:$AA$31,B41),'3. Segment Applications'!$AA$7:$AA$31,0),1))),1))</f>
        <v>3</v>
      </c>
      <c r="D41" s="139">
        <v>3</v>
      </c>
      <c r="E41" s="96" t="str">
        <f>IF(ISERROR(VLOOKUP(IF(D41="",C41,D41),'2. Profile Applications'!$A$7:$AO$31,2,FALSE)),"",VLOOKUP(IF(D41="",C41,D41),'2. Profile Applications'!$A$7:$AO$31,2,FALSE))</f>
        <v>Collaboration</v>
      </c>
      <c r="F41" s="5" t="str">
        <f>IF(ISERROR(VLOOKUP(IF(D41="",C41,D41),'2. Profile Applications'!$A$7:$AO$31,3,FALSE)),"",VLOOKUP(IF(D41="",C41,D41),'2. Profile Applications'!$A$7:$AO$31,3,FALSE))</f>
        <v>Intranet Portal Site</v>
      </c>
      <c r="G41" s="60">
        <f>IF(ISERROR(VLOOKUP(IF($D41="",$C41,$D41),'2. Profile Applications'!$A$7:$AO$31,32,FALSE)),"",VLOOKUP(IF($D41="",$C41,$D41),'2. Profile Applications'!$A$7:$AO$31,32,FALSE))</f>
        <v>4</v>
      </c>
      <c r="H41" s="61">
        <f>IF(ISERROR(VLOOKUP(IF($D41="",$C41,$D41),'2. Profile Applications'!$A$7:$AO$31,33,FALSE)),"",VLOOKUP(IF($D41="",$C41,$D41),'2. Profile Applications'!$A$7:$AO$31,33,FALSE))</f>
        <v>3</v>
      </c>
      <c r="I41" s="61">
        <f>IF(ISERROR(VLOOKUP(IF($D41="",$C41,$D41),'2. Profile Applications'!$A$7:$AO$31,34,FALSE)),"",VLOOKUP(IF($D41="",$C41,$D41),'2. Profile Applications'!$A$7:$AO$31,34,FALSE))</f>
        <v>2.5555555555555554</v>
      </c>
      <c r="J41" s="61">
        <f>IF(ISERROR(VLOOKUP(IF($D41="",$C41,$D41),'2. Profile Applications'!$A$7:$AO$31,35,FALSE)),"",VLOOKUP(IF($D41="",$C41,$D41),'2. Profile Applications'!$A$7:$AO$31,35,FALSE))</f>
        <v>4</v>
      </c>
      <c r="K41" s="61">
        <f>IF(ISERROR(VLOOKUP(IF($D41="",$C41,$D41),'2. Profile Applications'!$A$7:$AO$31,36,FALSE)),"",VLOOKUP(IF($D41="",$C41,$D41),'2. Profile Applications'!$A$7:$AO$31,36,FALSE))</f>
        <v>3</v>
      </c>
      <c r="L41" s="80">
        <f>IF(ISERROR(VLOOKUP(IF($D41="",$C41,$D41),'2. Profile Applications'!$A$7:$AO$31,37,FALSE)),"",VLOOKUP(IF($D41="",$C41,$D41),'2. Profile Applications'!$A$7:$AO$31,37,FALSE))</f>
        <v>3</v>
      </c>
      <c r="M41" s="81">
        <f>IF(ISERROR(VLOOKUP(IF($D41="",$C41,$D41),'2. Profile Applications'!$A$7:$AO$31,38,FALSE)),"",VLOOKUP(IF($D41="",$C41,$D41),'2. Profile Applications'!$A$7:$AO$31,38,FALSE))</f>
        <v>3.25</v>
      </c>
      <c r="N41" s="82">
        <f>IF(ISERROR(VLOOKUP(IF($D41="",$C41,$D41),'2. Profile Applications'!$A$7:$AO$31,39,FALSE)),"",VLOOKUP(IF($D41="",$C41,$D41),'2. Profile Applications'!$A$7:$AO$31,39,FALSE))</f>
        <v>2.9333333333333331</v>
      </c>
      <c r="O41" s="83">
        <f>IF(ISERROR(VLOOKUP(IF($D41="",$C41,$D41),'2. Profile Applications'!$A$7:$AO$31,40,FALSE)),"",VLOOKUP(IF($D41="",$C41,$D41),'2. Profile Applications'!$A$7:$AO$31,40,FALSE))</f>
        <v>2.9166666666666665</v>
      </c>
    </row>
    <row r="42" spans="1:15">
      <c r="A42" s="279"/>
      <c r="B42" s="112">
        <v>5</v>
      </c>
      <c r="C42" s="96" t="str">
        <f ca="1">IF(ISERROR(INDEX('3. Segment Applications'!$A$7:$A$31,ROW(INDIRECT(ADDRESS(MATCH(SMALL('3. Segment Applications'!$AA$7:$AA$31,B42),'3. Segment Applications'!$AA$7:$AA$31,0),1))),1)),"",INDEX('3. Segment Applications'!$A$7:$A$31,ROW(INDIRECT(ADDRESS(MATCH(SMALL('3. Segment Applications'!$AA$7:$AA$31,B42),'3. Segment Applications'!$AA$7:$AA$31,0),1))),1))</f>
        <v/>
      </c>
      <c r="D42" s="139"/>
      <c r="E42" s="96" t="str">
        <f ca="1">IF(ISERROR(VLOOKUP(IF(D42="",C42,D42),'2. Profile Applications'!$A$7:$AO$31,2,FALSE)),"",VLOOKUP(IF(D42="",C42,D42),'2. Profile Applications'!$A$7:$AO$31,2,FALSE))</f>
        <v/>
      </c>
      <c r="F42" s="5" t="str">
        <f ca="1">IF(ISERROR(VLOOKUP(IF(D42="",C42,D42),'2. Profile Applications'!$A$7:$AO$31,3,FALSE)),"",VLOOKUP(IF(D42="",C42,D42),'2. Profile Applications'!$A$7:$AO$31,3,FALSE))</f>
        <v/>
      </c>
      <c r="G42" s="84" t="str">
        <f ca="1">IF(ISERROR(VLOOKUP(IF($D42="",$C42,$D42),'2. Profile Applications'!$A$7:$AO$31,32,FALSE)),"",VLOOKUP(IF($D42="",$C42,$D42),'2. Profile Applications'!$A$7:$AO$31,32,FALSE))</f>
        <v/>
      </c>
      <c r="H42" s="85" t="str">
        <f ca="1">IF(ISERROR(VLOOKUP(IF($D42="",$C42,$D42),'2. Profile Applications'!$A$7:$AO$31,33,FALSE)),"",VLOOKUP(IF($D42="",$C42,$D42),'2. Profile Applications'!$A$7:$AO$31,33,FALSE))</f>
        <v/>
      </c>
      <c r="I42" s="85" t="str">
        <f ca="1">IF(ISERROR(VLOOKUP(IF($D42="",$C42,$D42),'2. Profile Applications'!$A$7:$AO$31,34,FALSE)),"",VLOOKUP(IF($D42="",$C42,$D42),'2. Profile Applications'!$A$7:$AO$31,34,FALSE))</f>
        <v/>
      </c>
      <c r="J42" s="85" t="str">
        <f ca="1">IF(ISERROR(VLOOKUP(IF($D42="",$C42,$D42),'2. Profile Applications'!$A$7:$AO$31,35,FALSE)),"",VLOOKUP(IF($D42="",$C42,$D42),'2. Profile Applications'!$A$7:$AO$31,35,FALSE))</f>
        <v/>
      </c>
      <c r="K42" s="85" t="str">
        <f ca="1">IF(ISERROR(VLOOKUP(IF($D42="",$C42,$D42),'2. Profile Applications'!$A$7:$AO$31,36,FALSE)),"",VLOOKUP(IF($D42="",$C42,$D42),'2. Profile Applications'!$A$7:$AO$31,36,FALSE))</f>
        <v/>
      </c>
      <c r="L42" s="86" t="str">
        <f ca="1">IF(ISERROR(VLOOKUP(IF($D42="",$C42,$D42),'2. Profile Applications'!$A$7:$AO$31,37,FALSE)),"",VLOOKUP(IF($D42="",$C42,$D42),'2. Profile Applications'!$A$7:$AO$31,37,FALSE))</f>
        <v/>
      </c>
      <c r="M42" s="87" t="str">
        <f ca="1">IF(ISERROR(VLOOKUP(IF($D42="",$C42,$D42),'2. Profile Applications'!$A$7:$AO$31,38,FALSE)),"",VLOOKUP(IF($D42="",$C42,$D42),'2. Profile Applications'!$A$7:$AO$31,38,FALSE))</f>
        <v/>
      </c>
      <c r="N42" s="88" t="str">
        <f ca="1">IF(ISERROR(VLOOKUP(IF($D42="",$C42,$D42),'2. Profile Applications'!$A$7:$AO$31,39,FALSE)),"",VLOOKUP(IF($D42="",$C42,$D42),'2. Profile Applications'!$A$7:$AO$31,39,FALSE))</f>
        <v/>
      </c>
      <c r="O42" s="89" t="str">
        <f ca="1">IF(ISERROR(VLOOKUP(IF($D42="",$C42,$D42),'2. Profile Applications'!$A$7:$AO$31,40,FALSE)),"",VLOOKUP(IF($D42="",$C42,$D42),'2. Profile Applications'!$A$7:$AO$31,40,FALSE))</f>
        <v/>
      </c>
    </row>
    <row r="43" spans="1:15">
      <c r="A43" s="279"/>
      <c r="B43" s="112">
        <v>6</v>
      </c>
      <c r="C43" s="95" t="str">
        <f ca="1">IF(ISERROR(INDEX('3. Segment Applications'!$A$7:$A$31,ROW(INDIRECT(ADDRESS(MATCH(SMALL('3. Segment Applications'!$AA$7:$AA$31,B43),'3. Segment Applications'!$AA$7:$AA$31,0),1))),1)),"",INDEX('3. Segment Applications'!$A$7:$A$31,ROW(INDIRECT(ADDRESS(MATCH(SMALL('3. Segment Applications'!$AA$7:$AA$31,B43),'3. Segment Applications'!$AA$7:$AA$31,0),1))),1))</f>
        <v/>
      </c>
      <c r="D43" s="139"/>
      <c r="E43" s="96" t="str">
        <f ca="1">IF(ISERROR(VLOOKUP(IF(D43="",C43,D43),'2. Profile Applications'!$A$7:$AO$31,2,FALSE)),"",VLOOKUP(IF(D43="",C43,D43),'2. Profile Applications'!$A$7:$AO$31,2,FALSE))</f>
        <v/>
      </c>
      <c r="F43" s="5" t="str">
        <f ca="1">IF(ISERROR(VLOOKUP(IF(D43="",C43,D43),'2. Profile Applications'!$A$7:$AO$31,3,FALSE)),"",VLOOKUP(IF(D43="",C43,D43),'2. Profile Applications'!$A$7:$AO$31,3,FALSE))</f>
        <v/>
      </c>
      <c r="G43" s="60" t="str">
        <f ca="1">IF(ISERROR(VLOOKUP(IF($D43="",$C43,$D43),'2. Profile Applications'!$A$7:$AO$31,32,FALSE)),"",VLOOKUP(IF($D43="",$C43,$D43),'2. Profile Applications'!$A$7:$AO$31,32,FALSE))</f>
        <v/>
      </c>
      <c r="H43" s="61" t="str">
        <f ca="1">IF(ISERROR(VLOOKUP(IF($D43="",$C43,$D43),'2. Profile Applications'!$A$7:$AO$31,33,FALSE)),"",VLOOKUP(IF($D43="",$C43,$D43),'2. Profile Applications'!$A$7:$AO$31,33,FALSE))</f>
        <v/>
      </c>
      <c r="I43" s="61" t="str">
        <f ca="1">IF(ISERROR(VLOOKUP(IF($D43="",$C43,$D43),'2. Profile Applications'!$A$7:$AO$31,34,FALSE)),"",VLOOKUP(IF($D43="",$C43,$D43),'2. Profile Applications'!$A$7:$AO$31,34,FALSE))</f>
        <v/>
      </c>
      <c r="J43" s="61" t="str">
        <f ca="1">IF(ISERROR(VLOOKUP(IF($D43="",$C43,$D43),'2. Profile Applications'!$A$7:$AO$31,35,FALSE)),"",VLOOKUP(IF($D43="",$C43,$D43),'2. Profile Applications'!$A$7:$AO$31,35,FALSE))</f>
        <v/>
      </c>
      <c r="K43" s="61" t="str">
        <f ca="1">IF(ISERROR(VLOOKUP(IF($D43="",$C43,$D43),'2. Profile Applications'!$A$7:$AO$31,36,FALSE)),"",VLOOKUP(IF($D43="",$C43,$D43),'2. Profile Applications'!$A$7:$AO$31,36,FALSE))</f>
        <v/>
      </c>
      <c r="L43" s="80" t="str">
        <f ca="1">IF(ISERROR(VLOOKUP(IF($D43="",$C43,$D43),'2. Profile Applications'!$A$7:$AO$31,37,FALSE)),"",VLOOKUP(IF($D43="",$C43,$D43),'2. Profile Applications'!$A$7:$AO$31,37,FALSE))</f>
        <v/>
      </c>
      <c r="M43" s="81" t="str">
        <f ca="1">IF(ISERROR(VLOOKUP(IF($D43="",$C43,$D43),'2. Profile Applications'!$A$7:$AO$31,38,FALSE)),"",VLOOKUP(IF($D43="",$C43,$D43),'2. Profile Applications'!$A$7:$AO$31,38,FALSE))</f>
        <v/>
      </c>
      <c r="N43" s="82" t="str">
        <f ca="1">IF(ISERROR(VLOOKUP(IF($D43="",$C43,$D43),'2. Profile Applications'!$A$7:$AO$31,39,FALSE)),"",VLOOKUP(IF($D43="",$C43,$D43),'2. Profile Applications'!$A$7:$AO$31,39,FALSE))</f>
        <v/>
      </c>
      <c r="O43" s="83" t="str">
        <f ca="1">IF(ISERROR(VLOOKUP(IF($D43="",$C43,$D43),'2. Profile Applications'!$A$7:$AO$31,40,FALSE)),"",VLOOKUP(IF($D43="",$C43,$D43),'2. Profile Applications'!$A$7:$AO$31,40,FALSE))</f>
        <v/>
      </c>
    </row>
    <row r="44" spans="1:15">
      <c r="A44" s="279"/>
      <c r="B44" s="112">
        <v>7</v>
      </c>
      <c r="C44" s="96" t="str">
        <f ca="1">IF(ISERROR(INDEX('3. Segment Applications'!$A$7:$A$31,ROW(INDIRECT(ADDRESS(MATCH(SMALL('3. Segment Applications'!$AA$7:$AA$31,B44),'3. Segment Applications'!$AA$7:$AA$31,0),1))),1)),"",INDEX('3. Segment Applications'!$A$7:$A$31,ROW(INDIRECT(ADDRESS(MATCH(SMALL('3. Segment Applications'!$AA$7:$AA$31,B44),'3. Segment Applications'!$AA$7:$AA$31,0),1))),1))</f>
        <v/>
      </c>
      <c r="D44" s="139"/>
      <c r="E44" s="96" t="str">
        <f ca="1">IF(ISERROR(VLOOKUP(IF(D44="",C44,D44),'2. Profile Applications'!$A$7:$AO$31,2,FALSE)),"",VLOOKUP(IF(D44="",C44,D44),'2. Profile Applications'!$A$7:$AO$31,2,FALSE))</f>
        <v/>
      </c>
      <c r="F44" s="5" t="str">
        <f ca="1">IF(ISERROR(VLOOKUP(IF(D44="",C44,D44),'2. Profile Applications'!$A$7:$AO$31,3,FALSE)),"",VLOOKUP(IF(D44="",C44,D44),'2. Profile Applications'!$A$7:$AO$31,3,FALSE))</f>
        <v/>
      </c>
      <c r="G44" s="84" t="str">
        <f ca="1">IF(ISERROR(VLOOKUP(IF($D44="",$C44,$D44),'2. Profile Applications'!$A$7:$AO$31,32,FALSE)),"",VLOOKUP(IF($D44="",$C44,$D44),'2. Profile Applications'!$A$7:$AO$31,32,FALSE))</f>
        <v/>
      </c>
      <c r="H44" s="85" t="str">
        <f ca="1">IF(ISERROR(VLOOKUP(IF($D44="",$C44,$D44),'2. Profile Applications'!$A$7:$AO$31,33,FALSE)),"",VLOOKUP(IF($D44="",$C44,$D44),'2. Profile Applications'!$A$7:$AO$31,33,FALSE))</f>
        <v/>
      </c>
      <c r="I44" s="85" t="str">
        <f ca="1">IF(ISERROR(VLOOKUP(IF($D44="",$C44,$D44),'2. Profile Applications'!$A$7:$AO$31,34,FALSE)),"",VLOOKUP(IF($D44="",$C44,$D44),'2. Profile Applications'!$A$7:$AO$31,34,FALSE))</f>
        <v/>
      </c>
      <c r="J44" s="85" t="str">
        <f ca="1">IF(ISERROR(VLOOKUP(IF($D44="",$C44,$D44),'2. Profile Applications'!$A$7:$AO$31,35,FALSE)),"",VLOOKUP(IF($D44="",$C44,$D44),'2. Profile Applications'!$A$7:$AO$31,35,FALSE))</f>
        <v/>
      </c>
      <c r="K44" s="85" t="str">
        <f ca="1">IF(ISERROR(VLOOKUP(IF($D44="",$C44,$D44),'2. Profile Applications'!$A$7:$AO$31,36,FALSE)),"",VLOOKUP(IF($D44="",$C44,$D44),'2. Profile Applications'!$A$7:$AO$31,36,FALSE))</f>
        <v/>
      </c>
      <c r="L44" s="86" t="str">
        <f ca="1">IF(ISERROR(VLOOKUP(IF($D44="",$C44,$D44),'2. Profile Applications'!$A$7:$AO$31,37,FALSE)),"",VLOOKUP(IF($D44="",$C44,$D44),'2. Profile Applications'!$A$7:$AO$31,37,FALSE))</f>
        <v/>
      </c>
      <c r="M44" s="87" t="str">
        <f ca="1">IF(ISERROR(VLOOKUP(IF($D44="",$C44,$D44),'2. Profile Applications'!$A$7:$AO$31,38,FALSE)),"",VLOOKUP(IF($D44="",$C44,$D44),'2. Profile Applications'!$A$7:$AO$31,38,FALSE))</f>
        <v/>
      </c>
      <c r="N44" s="88" t="str">
        <f ca="1">IF(ISERROR(VLOOKUP(IF($D44="",$C44,$D44),'2. Profile Applications'!$A$7:$AO$31,39,FALSE)),"",VLOOKUP(IF($D44="",$C44,$D44),'2. Profile Applications'!$A$7:$AO$31,39,FALSE))</f>
        <v/>
      </c>
      <c r="O44" s="89" t="str">
        <f ca="1">IF(ISERROR(VLOOKUP(IF($D44="",$C44,$D44),'2. Profile Applications'!$A$7:$AO$31,40,FALSE)),"",VLOOKUP(IF($D44="",$C44,$D44),'2. Profile Applications'!$A$7:$AO$31,40,FALSE))</f>
        <v/>
      </c>
    </row>
    <row r="45" spans="1:15">
      <c r="A45" s="279"/>
      <c r="B45" s="112">
        <v>8</v>
      </c>
      <c r="C45" s="95" t="str">
        <f ca="1">IF(ISERROR(INDEX('3. Segment Applications'!$A$7:$A$31,ROW(INDIRECT(ADDRESS(MATCH(SMALL('3. Segment Applications'!$AA$7:$AA$31,B45),'3. Segment Applications'!$AA$7:$AA$31,0),1))),1)),"",INDEX('3. Segment Applications'!$A$7:$A$31,ROW(INDIRECT(ADDRESS(MATCH(SMALL('3. Segment Applications'!$AA$7:$AA$31,B45),'3. Segment Applications'!$AA$7:$AA$31,0),1))),1))</f>
        <v/>
      </c>
      <c r="D45" s="139"/>
      <c r="E45" s="96" t="str">
        <f ca="1">IF(ISERROR(VLOOKUP(IF(D45="",C45,D45),'2. Profile Applications'!$A$7:$AO$31,2,FALSE)),"",VLOOKUP(IF(D45="",C45,D45),'2. Profile Applications'!$A$7:$AO$31,2,FALSE))</f>
        <v/>
      </c>
      <c r="F45" s="5" t="str">
        <f ca="1">IF(ISERROR(VLOOKUP(IF(D45="",C45,D45),'2. Profile Applications'!$A$7:$AO$31,3,FALSE)),"",VLOOKUP(IF(D45="",C45,D45),'2. Profile Applications'!$A$7:$AO$31,3,FALSE))</f>
        <v/>
      </c>
      <c r="G45" s="60" t="str">
        <f ca="1">IF(ISERROR(VLOOKUP(IF($D45="",$C45,$D45),'2. Profile Applications'!$A$7:$AO$31,32,FALSE)),"",VLOOKUP(IF($D45="",$C45,$D45),'2. Profile Applications'!$A$7:$AO$31,32,FALSE))</f>
        <v/>
      </c>
      <c r="H45" s="61" t="str">
        <f ca="1">IF(ISERROR(VLOOKUP(IF($D45="",$C45,$D45),'2. Profile Applications'!$A$7:$AO$31,33,FALSE)),"",VLOOKUP(IF($D45="",$C45,$D45),'2. Profile Applications'!$A$7:$AO$31,33,FALSE))</f>
        <v/>
      </c>
      <c r="I45" s="61" t="str">
        <f ca="1">IF(ISERROR(VLOOKUP(IF($D45="",$C45,$D45),'2. Profile Applications'!$A$7:$AO$31,34,FALSE)),"",VLOOKUP(IF($D45="",$C45,$D45),'2. Profile Applications'!$A$7:$AO$31,34,FALSE))</f>
        <v/>
      </c>
      <c r="J45" s="61" t="str">
        <f ca="1">IF(ISERROR(VLOOKUP(IF($D45="",$C45,$D45),'2. Profile Applications'!$A$7:$AO$31,35,FALSE)),"",VLOOKUP(IF($D45="",$C45,$D45),'2. Profile Applications'!$A$7:$AO$31,35,FALSE))</f>
        <v/>
      </c>
      <c r="K45" s="61" t="str">
        <f ca="1">IF(ISERROR(VLOOKUP(IF($D45="",$C45,$D45),'2. Profile Applications'!$A$7:$AO$31,36,FALSE)),"",VLOOKUP(IF($D45="",$C45,$D45),'2. Profile Applications'!$A$7:$AO$31,36,FALSE))</f>
        <v/>
      </c>
      <c r="L45" s="80" t="str">
        <f ca="1">IF(ISERROR(VLOOKUP(IF($D45="",$C45,$D45),'2. Profile Applications'!$A$7:$AO$31,37,FALSE)),"",VLOOKUP(IF($D45="",$C45,$D45),'2. Profile Applications'!$A$7:$AO$31,37,FALSE))</f>
        <v/>
      </c>
      <c r="M45" s="81" t="str">
        <f ca="1">IF(ISERROR(VLOOKUP(IF($D45="",$C45,$D45),'2. Profile Applications'!$A$7:$AO$31,38,FALSE)),"",VLOOKUP(IF($D45="",$C45,$D45),'2. Profile Applications'!$A$7:$AO$31,38,FALSE))</f>
        <v/>
      </c>
      <c r="N45" s="82" t="str">
        <f ca="1">IF(ISERROR(VLOOKUP(IF($D45="",$C45,$D45),'2. Profile Applications'!$A$7:$AO$31,39,FALSE)),"",VLOOKUP(IF($D45="",$C45,$D45),'2. Profile Applications'!$A$7:$AO$31,39,FALSE))</f>
        <v/>
      </c>
      <c r="O45" s="83" t="str">
        <f ca="1">IF(ISERROR(VLOOKUP(IF($D45="",$C45,$D45),'2. Profile Applications'!$A$7:$AO$31,40,FALSE)),"",VLOOKUP(IF($D45="",$C45,$D45),'2. Profile Applications'!$A$7:$AO$31,40,FALSE))</f>
        <v/>
      </c>
    </row>
    <row r="46" spans="1:15">
      <c r="A46" s="279"/>
      <c r="B46" s="112">
        <v>9</v>
      </c>
      <c r="C46" s="96" t="str">
        <f ca="1">IF(ISERROR(INDEX('3. Segment Applications'!$A$7:$A$31,ROW(INDIRECT(ADDRESS(MATCH(SMALL('3. Segment Applications'!$AA$7:$AA$31,B46),'3. Segment Applications'!$AA$7:$AA$31,0),1))),1)),"",INDEX('3. Segment Applications'!$A$7:$A$31,ROW(INDIRECT(ADDRESS(MATCH(SMALL('3. Segment Applications'!$AA$7:$AA$31,B46),'3. Segment Applications'!$AA$7:$AA$31,0),1))),1))</f>
        <v/>
      </c>
      <c r="D46" s="139"/>
      <c r="E46" s="96" t="str">
        <f ca="1">IF(ISERROR(VLOOKUP(IF(D46="",C46,D46),'2. Profile Applications'!$A$7:$AO$31,2,FALSE)),"",VLOOKUP(IF(D46="",C46,D46),'2. Profile Applications'!$A$7:$AO$31,2,FALSE))</f>
        <v/>
      </c>
      <c r="F46" s="5" t="str">
        <f ca="1">IF(ISERROR(VLOOKUP(IF(D46="",C46,D46),'2. Profile Applications'!$A$7:$AO$31,3,FALSE)),"",VLOOKUP(IF(D46="",C46,D46),'2. Profile Applications'!$A$7:$AO$31,3,FALSE))</f>
        <v/>
      </c>
      <c r="G46" s="84" t="str">
        <f ca="1">IF(ISERROR(VLOOKUP(IF($D46="",$C46,$D46),'2. Profile Applications'!$A$7:$AO$31,32,FALSE)),"",VLOOKUP(IF($D46="",$C46,$D46),'2. Profile Applications'!$A$7:$AO$31,32,FALSE))</f>
        <v/>
      </c>
      <c r="H46" s="85" t="str">
        <f ca="1">IF(ISERROR(VLOOKUP(IF($D46="",$C46,$D46),'2. Profile Applications'!$A$7:$AO$31,33,FALSE)),"",VLOOKUP(IF($D46="",$C46,$D46),'2. Profile Applications'!$A$7:$AO$31,33,FALSE))</f>
        <v/>
      </c>
      <c r="I46" s="85" t="str">
        <f ca="1">IF(ISERROR(VLOOKUP(IF($D46="",$C46,$D46),'2. Profile Applications'!$A$7:$AO$31,34,FALSE)),"",VLOOKUP(IF($D46="",$C46,$D46),'2. Profile Applications'!$A$7:$AO$31,34,FALSE))</f>
        <v/>
      </c>
      <c r="J46" s="85" t="str">
        <f ca="1">IF(ISERROR(VLOOKUP(IF($D46="",$C46,$D46),'2. Profile Applications'!$A$7:$AO$31,35,FALSE)),"",VLOOKUP(IF($D46="",$C46,$D46),'2. Profile Applications'!$A$7:$AO$31,35,FALSE))</f>
        <v/>
      </c>
      <c r="K46" s="85" t="str">
        <f ca="1">IF(ISERROR(VLOOKUP(IF($D46="",$C46,$D46),'2. Profile Applications'!$A$7:$AO$31,36,FALSE)),"",VLOOKUP(IF($D46="",$C46,$D46),'2. Profile Applications'!$A$7:$AO$31,36,FALSE))</f>
        <v/>
      </c>
      <c r="L46" s="86" t="str">
        <f ca="1">IF(ISERROR(VLOOKUP(IF($D46="",$C46,$D46),'2. Profile Applications'!$A$7:$AO$31,37,FALSE)),"",VLOOKUP(IF($D46="",$C46,$D46),'2. Profile Applications'!$A$7:$AO$31,37,FALSE))</f>
        <v/>
      </c>
      <c r="M46" s="87" t="str">
        <f ca="1">IF(ISERROR(VLOOKUP(IF($D46="",$C46,$D46),'2. Profile Applications'!$A$7:$AO$31,38,FALSE)),"",VLOOKUP(IF($D46="",$C46,$D46),'2. Profile Applications'!$A$7:$AO$31,38,FALSE))</f>
        <v/>
      </c>
      <c r="N46" s="88" t="str">
        <f ca="1">IF(ISERROR(VLOOKUP(IF($D46="",$C46,$D46),'2. Profile Applications'!$A$7:$AO$31,39,FALSE)),"",VLOOKUP(IF($D46="",$C46,$D46),'2. Profile Applications'!$A$7:$AO$31,39,FALSE))</f>
        <v/>
      </c>
      <c r="O46" s="89" t="str">
        <f ca="1">IF(ISERROR(VLOOKUP(IF($D46="",$C46,$D46),'2. Profile Applications'!$A$7:$AO$31,40,FALSE)),"",VLOOKUP(IF($D46="",$C46,$D46),'2. Profile Applications'!$A$7:$AO$31,40,FALSE))</f>
        <v/>
      </c>
    </row>
    <row r="47" spans="1:15" ht="14.65" thickBot="1">
      <c r="A47" s="280"/>
      <c r="B47" s="113">
        <v>10</v>
      </c>
      <c r="C47" s="97" t="str">
        <f ca="1">IF(ISERROR(INDEX('3. Segment Applications'!$A$7:$A$31,ROW(INDIRECT(ADDRESS(MATCH(SMALL('3. Segment Applications'!$AA$7:$AA$31,B47),'3. Segment Applications'!$AA$7:$AA$31,0),1))),1)),"",INDEX('3. Segment Applications'!$A$7:$A$31,ROW(INDIRECT(ADDRESS(MATCH(SMALL('3. Segment Applications'!$AA$7:$AA$31,B47),'3. Segment Applications'!$AA$7:$AA$31,0),1))),1))</f>
        <v/>
      </c>
      <c r="D47" s="140"/>
      <c r="E47" s="184" t="str">
        <f ca="1">IF(ISERROR(VLOOKUP(IF(D47="",C47,D47),'2. Profile Applications'!$A$7:$AO$31,2,FALSE)),"",VLOOKUP(IF(D47="",C47,D47),'2. Profile Applications'!$A$7:$AO$31,2,FALSE))</f>
        <v/>
      </c>
      <c r="F47" s="38" t="str">
        <f ca="1">IF(ISERROR(VLOOKUP(IF(D47="",C47,D47),'2. Profile Applications'!$A$7:$AO$31,3,FALSE)),"",VLOOKUP(IF(D47="",C47,D47),'2. Profile Applications'!$A$7:$AO$31,3,FALSE))</f>
        <v/>
      </c>
      <c r="G47" s="64" t="str">
        <f ca="1">IF(ISERROR(VLOOKUP(IF($D47="",$C47,$D47),'2. Profile Applications'!$A$7:$AO$31,32,FALSE)),"",VLOOKUP(IF($D47="",$C47,$D47),'2. Profile Applications'!$A$7:$AO$31,32,FALSE))</f>
        <v/>
      </c>
      <c r="H47" s="65" t="str">
        <f ca="1">IF(ISERROR(VLOOKUP(IF($D47="",$C47,$D47),'2. Profile Applications'!$A$7:$AO$31,33,FALSE)),"",VLOOKUP(IF($D47="",$C47,$D47),'2. Profile Applications'!$A$7:$AO$31,33,FALSE))</f>
        <v/>
      </c>
      <c r="I47" s="65" t="str">
        <f ca="1">IF(ISERROR(VLOOKUP(IF($D47="",$C47,$D47),'2. Profile Applications'!$A$7:$AO$31,34,FALSE)),"",VLOOKUP(IF($D47="",$C47,$D47),'2. Profile Applications'!$A$7:$AO$31,34,FALSE))</f>
        <v/>
      </c>
      <c r="J47" s="65" t="str">
        <f ca="1">IF(ISERROR(VLOOKUP(IF($D47="",$C47,$D47),'2. Profile Applications'!$A$7:$AO$31,35,FALSE)),"",VLOOKUP(IF($D47="",$C47,$D47),'2. Profile Applications'!$A$7:$AO$31,35,FALSE))</f>
        <v/>
      </c>
      <c r="K47" s="65" t="str">
        <f ca="1">IF(ISERROR(VLOOKUP(IF($D47="",$C47,$D47),'2. Profile Applications'!$A$7:$AO$31,36,FALSE)),"",VLOOKUP(IF($D47="",$C47,$D47),'2. Profile Applications'!$A$7:$AO$31,36,FALSE))</f>
        <v/>
      </c>
      <c r="L47" s="90" t="str">
        <f ca="1">IF(ISERROR(VLOOKUP(IF($D47="",$C47,$D47),'2. Profile Applications'!$A$7:$AO$31,37,FALSE)),"",VLOOKUP(IF($D47="",$C47,$D47),'2. Profile Applications'!$A$7:$AO$31,37,FALSE))</f>
        <v/>
      </c>
      <c r="M47" s="91" t="str">
        <f ca="1">IF(ISERROR(VLOOKUP(IF($D47="",$C47,$D47),'2. Profile Applications'!$A$7:$AO$31,38,FALSE)),"",VLOOKUP(IF($D47="",$C47,$D47),'2. Profile Applications'!$A$7:$AO$31,38,FALSE))</f>
        <v/>
      </c>
      <c r="N47" s="92" t="str">
        <f ca="1">IF(ISERROR(VLOOKUP(IF($D47="",$C47,$D47),'2. Profile Applications'!$A$7:$AO$31,39,FALSE)),"",VLOOKUP(IF($D47="",$C47,$D47),'2. Profile Applications'!$A$7:$AO$31,39,FALSE))</f>
        <v/>
      </c>
      <c r="O47" s="93" t="str">
        <f ca="1">IF(ISERROR(VLOOKUP(IF($D47="",$C47,$D47),'2. Profile Applications'!$A$7:$AO$31,40,FALSE)),"",VLOOKUP(IF($D47="",$C47,$D47),'2. Profile Applications'!$A$7:$AO$31,40,FALSE))</f>
        <v/>
      </c>
    </row>
  </sheetData>
  <mergeCells count="7">
    <mergeCell ref="G3:O3"/>
    <mergeCell ref="A5:A14"/>
    <mergeCell ref="A16:A25"/>
    <mergeCell ref="A27:A36"/>
    <mergeCell ref="A38:A47"/>
    <mergeCell ref="C3:F3"/>
    <mergeCell ref="A3:B3"/>
  </mergeCells>
  <conditionalFormatting sqref="G38:O47 G27:O36 G16:O25 G5:O14">
    <cfRule type="colorScale" priority="3">
      <colorScale>
        <cfvo type="num" val="1"/>
        <cfvo type="num" val="3"/>
        <cfvo type="num" val="5"/>
        <color rgb="FFF8696B"/>
        <color rgb="FFFFEB84"/>
        <color rgb="FF63BE7B"/>
      </colorScale>
    </cfRule>
  </conditionalFormatting>
  <conditionalFormatting sqref="M5:O14 M16:O25 M27:O36 M38:O47">
    <cfRule type="cellIs" dxfId="1" priority="2" operator="equal">
      <formula>0</formula>
    </cfRule>
  </conditionalFormatting>
  <conditionalFormatting sqref="G5:O14 G16:O25 G27:O36 G38:O47">
    <cfRule type="cellIs" dxfId="0" priority="1" operator="equal">
      <formul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Start</vt:lpstr>
      <vt:lpstr>Dashboard</vt:lpstr>
      <vt:lpstr>1. Identify Objectives</vt:lpstr>
      <vt:lpstr>2. Profile Applications</vt:lpstr>
      <vt:lpstr>3. Segment Applications</vt:lpstr>
      <vt:lpstr>4. Prioritize Alternatives</vt:lpstr>
      <vt:lpstr>5. Prioritize Applications</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Portfolio Assessment Tool</dc:title>
  <dc:creator/>
  <cp:lastModifiedBy/>
  <dcterms:created xsi:type="dcterms:W3CDTF">2006-09-16T00:00:00Z</dcterms:created>
  <dcterms:modified xsi:type="dcterms:W3CDTF">2018-05-08T19:31:35Z</dcterms:modified>
</cp:coreProperties>
</file>