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res\Desktop\ispp\"/>
    </mc:Choice>
  </mc:AlternateContent>
  <xr:revisionPtr revIDLastSave="0" documentId="13_ncr:1_{53244535-2920-4C5B-8FA8-556C97FC9C31}" xr6:coauthVersionLast="32" xr6:coauthVersionMax="32" xr10:uidLastSave="{00000000-0000-0000-0000-000000000000}"/>
  <bookViews>
    <workbookView xWindow="0" yWindow="0" windowWidth="21570" windowHeight="8430" xr2:uid="{651E74E8-F1B3-4915-8AC1-5B0902A4A5DB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S3" i="1"/>
  <c r="S5" i="1"/>
  <c r="E4" i="1" l="1"/>
  <c r="E5" i="1"/>
  <c r="E6" i="1"/>
  <c r="E7" i="1"/>
  <c r="E8" i="1" s="1"/>
  <c r="E9" i="1" s="1"/>
  <c r="E10" i="1" s="1"/>
  <c r="E11" i="1" s="1"/>
  <c r="E12" i="1" s="1"/>
  <c r="E13" i="1" s="1"/>
  <c r="E14" i="1" s="1"/>
  <c r="E3" i="1"/>
  <c r="E2" i="1"/>
  <c r="F40" i="1"/>
  <c r="F41" i="1"/>
  <c r="F42" i="1" s="1"/>
  <c r="F39" i="1"/>
  <c r="F38" i="1"/>
  <c r="E39" i="1"/>
  <c r="E40" i="1"/>
  <c r="E41" i="1"/>
  <c r="E42" i="1"/>
  <c r="E43" i="1"/>
  <c r="E44" i="1"/>
  <c r="E45" i="1"/>
  <c r="E46" i="1"/>
  <c r="E47" i="1"/>
  <c r="E48" i="1"/>
  <c r="E49" i="1"/>
  <c r="E38" i="1"/>
  <c r="B8" i="1"/>
  <c r="B9" i="1"/>
  <c r="B10" i="1" s="1"/>
  <c r="B11" i="1" s="1"/>
  <c r="B12" i="1" s="1"/>
  <c r="B13" i="1" s="1"/>
  <c r="B14" i="1" s="1"/>
  <c r="B7" i="1"/>
  <c r="B4" i="1"/>
  <c r="B5" i="1"/>
  <c r="B6" i="1" s="1"/>
  <c r="B3" i="1"/>
  <c r="L30" i="1"/>
  <c r="J30" i="1"/>
  <c r="J29" i="1"/>
  <c r="J28" i="1"/>
  <c r="J33" i="1"/>
  <c r="J31" i="1"/>
  <c r="F43" i="1" l="1"/>
  <c r="K33" i="1"/>
  <c r="K30" i="1"/>
  <c r="S4" i="1" l="1"/>
  <c r="S6" i="1" s="1"/>
  <c r="C2" i="1"/>
  <c r="C3" i="1"/>
  <c r="D3" i="1" s="1"/>
  <c r="F44" i="1"/>
  <c r="B2" i="1"/>
  <c r="C4" i="1" l="1"/>
  <c r="F45" i="1"/>
  <c r="D4" i="1" l="1"/>
  <c r="C5" i="1"/>
  <c r="F46" i="1"/>
  <c r="C6" i="1" l="1"/>
  <c r="D5" i="1"/>
  <c r="F47" i="1"/>
  <c r="D6" i="1" l="1"/>
  <c r="C7" i="1"/>
  <c r="F48" i="1"/>
  <c r="C8" i="1" l="1"/>
  <c r="D7" i="1"/>
  <c r="F49" i="1"/>
  <c r="C9" i="1" l="1"/>
  <c r="D8" i="1"/>
  <c r="D9" i="1" l="1"/>
  <c r="C10" i="1"/>
  <c r="C11" i="1" l="1"/>
  <c r="D10" i="1"/>
  <c r="D11" i="1" l="1"/>
  <c r="C12" i="1"/>
  <c r="C13" i="1" l="1"/>
  <c r="D12" i="1"/>
  <c r="C14" i="1" l="1"/>
  <c r="D13" i="1"/>
  <c r="C16" i="1" l="1"/>
  <c r="C17" i="1" s="1"/>
  <c r="C18" i="1"/>
  <c r="D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 Garrido Resina</author>
  </authors>
  <commentList>
    <comment ref="F29" authorId="0" shapeId="0" xr:uid="{AB9F8C34-14DA-427D-BC11-5A17EA264283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  <comment ref="G30" authorId="0" shapeId="0" xr:uid="{1434A08C-8389-43CC-B8BD-C59B36F4B06B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5 Personas
</t>
        </r>
      </text>
    </comment>
    <comment ref="H30" authorId="0" shapeId="0" xr:uid="{6D10A929-5AA4-4694-8AD8-B133E3F23FED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5 Personas
</t>
        </r>
      </text>
    </comment>
    <comment ref="G32" authorId="0" shapeId="0" xr:uid="{FF3B41A7-9C3F-457F-9229-EAEE5E948AE9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Personas
</t>
        </r>
      </text>
    </comment>
    <comment ref="H32" authorId="0" shapeId="0" xr:uid="{FC110C07-DF26-4254-8768-4312E2E7B65A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Personas
</t>
        </r>
      </text>
    </comment>
    <comment ref="E33" authorId="0" shapeId="0" xr:uid="{0D8792D3-5D1D-425D-A724-C29560394362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Estimado desde estandar Heroku</t>
        </r>
      </text>
    </comment>
    <comment ref="F33" authorId="0" shapeId="0" xr:uid="{828FC1E7-6834-4531-8B62-1CC6EC82ABFF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mes
</t>
        </r>
      </text>
    </comment>
  </commentList>
</comments>
</file>

<file path=xl/sharedStrings.xml><?xml version="1.0" encoding="utf-8"?>
<sst xmlns="http://schemas.openxmlformats.org/spreadsheetml/2006/main" count="47" uniqueCount="39">
  <si>
    <t>Mes</t>
  </si>
  <si>
    <t>Ingresos</t>
  </si>
  <si>
    <t>Tipo</t>
  </si>
  <si>
    <t>Subtipo</t>
  </si>
  <si>
    <t>Concepto</t>
  </si>
  <si>
    <t>€/Ud.</t>
  </si>
  <si>
    <t>Total</t>
  </si>
  <si>
    <t>Directo</t>
  </si>
  <si>
    <t>Salario</t>
  </si>
  <si>
    <t>Salario Project manager</t>
  </si>
  <si>
    <t>Business Analyst</t>
  </si>
  <si>
    <t>Ingenieros Software</t>
  </si>
  <si>
    <t>Indirecto</t>
  </si>
  <si>
    <t>Amortización equipos</t>
  </si>
  <si>
    <t>-</t>
  </si>
  <si>
    <t>Arrendamientos y canones (local)(mes)</t>
  </si>
  <si>
    <t>Hosting</t>
  </si>
  <si>
    <t>Psona</t>
  </si>
  <si>
    <t>G.Directo</t>
  </si>
  <si>
    <t>Marketing</t>
  </si>
  <si>
    <t>Subtotal</t>
  </si>
  <si>
    <t>Solo indirecto</t>
  </si>
  <si>
    <t>Horas/semana</t>
  </si>
  <si>
    <t>Semanas</t>
  </si>
  <si>
    <t>Total/Mes</t>
  </si>
  <si>
    <t>Sobregasto(ontingencia</t>
  </si>
  <si>
    <t>Total inicial</t>
  </si>
  <si>
    <t>Total lanzado</t>
  </si>
  <si>
    <t>Media ejercicios(€/Escuela)</t>
  </si>
  <si>
    <t>Lic.Peq</t>
  </si>
  <si>
    <t>Lic.Media</t>
  </si>
  <si>
    <t>Lic. Grande</t>
  </si>
  <si>
    <t>Acum</t>
  </si>
  <si>
    <t>Income</t>
  </si>
  <si>
    <t>Indirect costs</t>
  </si>
  <si>
    <t>Total costs</t>
  </si>
  <si>
    <t>Presupuesto actual</t>
  </si>
  <si>
    <t>Cantidad</t>
  </si>
  <si>
    <t>Directo(sueldos)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</si>
</sst>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3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44" fontId="0" fillId="5" borderId="4" xfId="1" applyFont="1" applyFill="1" applyBorder="1"/>
    <xf numFmtId="0" fontId="0" fillId="0" borderId="5" xfId="0" applyBorder="1"/>
    <xf numFmtId="0" fontId="0" fillId="0" borderId="0" xfId="0" applyBorder="1"/>
    <xf numFmtId="0" fontId="0" fillId="6" borderId="5" xfId="0" applyFill="1" applyBorder="1"/>
    <xf numFmtId="0" fontId="0" fillId="6" borderId="0" xfId="0" applyFill="1" applyBorder="1"/>
    <xf numFmtId="44" fontId="0" fillId="6" borderId="6" xfId="1" applyFont="1" applyFill="1" applyBorder="1"/>
    <xf numFmtId="0" fontId="0" fillId="0" borderId="7" xfId="0" applyBorder="1"/>
    <xf numFmtId="0" fontId="0" fillId="0" borderId="8" xfId="0" applyBorder="1"/>
    <xf numFmtId="0" fontId="3" fillId="5" borderId="7" xfId="0" applyFont="1" applyFill="1" applyBorder="1"/>
    <xf numFmtId="0" fontId="0" fillId="5" borderId="8" xfId="0" applyFill="1" applyBorder="1"/>
    <xf numFmtId="44" fontId="0" fillId="5" borderId="9" xfId="1" applyFont="1" applyFill="1" applyBorder="1"/>
    <xf numFmtId="0" fontId="0" fillId="7" borderId="2" xfId="0" applyFill="1" applyBorder="1"/>
    <xf numFmtId="0" fontId="0" fillId="6" borderId="2" xfId="0" applyFill="1" applyBorder="1"/>
    <xf numFmtId="0" fontId="0" fillId="6" borderId="3" xfId="0" applyFill="1" applyBorder="1"/>
    <xf numFmtId="44" fontId="0" fillId="6" borderId="4" xfId="1" applyFont="1" applyFill="1" applyBorder="1"/>
    <xf numFmtId="0" fontId="0" fillId="5" borderId="5" xfId="0" applyFill="1" applyBorder="1"/>
    <xf numFmtId="0" fontId="0" fillId="5" borderId="0" xfId="0" applyFill="1" applyBorder="1"/>
    <xf numFmtId="44" fontId="0" fillId="5" borderId="6" xfId="1" applyFont="1" applyFill="1" applyBorder="1"/>
    <xf numFmtId="0" fontId="0" fillId="6" borderId="7" xfId="0" applyFill="1" applyBorder="1"/>
    <xf numFmtId="0" fontId="0" fillId="6" borderId="8" xfId="0" applyFill="1" applyBorder="1"/>
    <xf numFmtId="44" fontId="0" fillId="6" borderId="9" xfId="1" applyFont="1" applyFill="1" applyBorder="1"/>
    <xf numFmtId="44" fontId="0" fillId="0" borderId="0" xfId="0" applyNumberFormat="1"/>
    <xf numFmtId="0" fontId="0" fillId="3" borderId="3" xfId="0" applyFill="1" applyBorder="1"/>
    <xf numFmtId="0" fontId="0" fillId="7" borderId="3" xfId="0" applyFill="1" applyBorder="1"/>
    <xf numFmtId="6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0" fillId="0" borderId="0" xfId="0" applyNumberFormat="1"/>
    <xf numFmtId="0" fontId="0" fillId="8" borderId="0" xfId="0" applyFill="1" applyAlignment="1">
      <alignment horizontal="center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0" fillId="8" borderId="0" xfId="0" applyFill="1"/>
    <xf numFmtId="0" fontId="0" fillId="5" borderId="0" xfId="0" applyFill="1"/>
    <xf numFmtId="164" fontId="0" fillId="9" borderId="0" xfId="0" applyNumberFormat="1" applyFill="1"/>
    <xf numFmtId="44" fontId="0" fillId="9" borderId="0" xfId="0" applyNumberFormat="1" applyFill="1"/>
    <xf numFmtId="6" fontId="0" fillId="9" borderId="0" xfId="0" applyNumberFormat="1" applyFill="1"/>
    <xf numFmtId="164" fontId="0" fillId="6" borderId="0" xfId="0" applyNumberFormat="1" applyFill="1"/>
    <xf numFmtId="0" fontId="0" fillId="10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7037286708803"/>
          <c:y val="0.13136681392101951"/>
          <c:w val="0.83775181176729785"/>
          <c:h val="0.67612539652609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Total costs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Hoja1!$D$2:$D$14</c:f>
              <c:numCache>
                <c:formatCode>#,##0.00\ "€"</c:formatCode>
                <c:ptCount val="13"/>
                <c:pt idx="0" formatCode="General">
                  <c:v>0</c:v>
                </c:pt>
                <c:pt idx="1">
                  <c:v>7659.5</c:v>
                </c:pt>
                <c:pt idx="2">
                  <c:v>14852</c:v>
                </c:pt>
                <c:pt idx="3">
                  <c:v>22044.5</c:v>
                </c:pt>
                <c:pt idx="4">
                  <c:v>29237</c:v>
                </c:pt>
                <c:pt idx="5">
                  <c:v>32318.5</c:v>
                </c:pt>
                <c:pt idx="6">
                  <c:v>35400</c:v>
                </c:pt>
                <c:pt idx="7">
                  <c:v>38481.5</c:v>
                </c:pt>
                <c:pt idx="8">
                  <c:v>41563</c:v>
                </c:pt>
                <c:pt idx="9">
                  <c:v>44644.5</c:v>
                </c:pt>
                <c:pt idx="10">
                  <c:v>47726</c:v>
                </c:pt>
                <c:pt idx="11">
                  <c:v>50807.5</c:v>
                </c:pt>
                <c:pt idx="12">
                  <c:v>53889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E-43E1-9676-9E796323F2A2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Income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Hoja1!$E$3:$E$14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1330</c:v>
                </c:pt>
                <c:pt idx="5">
                  <c:v>4020</c:v>
                </c:pt>
                <c:pt idx="6">
                  <c:v>8310</c:v>
                </c:pt>
                <c:pt idx="7">
                  <c:v>14450</c:v>
                </c:pt>
                <c:pt idx="8">
                  <c:v>24250</c:v>
                </c:pt>
                <c:pt idx="9">
                  <c:v>37190</c:v>
                </c:pt>
                <c:pt idx="10">
                  <c:v>53560</c:v>
                </c:pt>
                <c:pt idx="11">
                  <c:v>73870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EE-43E1-9676-9E796323F2A2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Indirect costs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Hoja1!$C$2:$C$14</c:f>
              <c:numCache>
                <c:formatCode>#,##0.00\ "€"</c:formatCode>
                <c:ptCount val="13"/>
                <c:pt idx="0" formatCode="_(&quot;€&quot;* #,##0.00_);_(&quot;€&quot;* \(#,##0.00\);_(&quot;€&quot;* &quot;-&quot;??_);_(@_)">
                  <c:v>0</c:v>
                </c:pt>
                <c:pt idx="1">
                  <c:v>2133</c:v>
                </c:pt>
                <c:pt idx="2">
                  <c:v>4266</c:v>
                </c:pt>
                <c:pt idx="3">
                  <c:v>6399</c:v>
                </c:pt>
                <c:pt idx="4">
                  <c:v>8532</c:v>
                </c:pt>
                <c:pt idx="5">
                  <c:v>9602.5</c:v>
                </c:pt>
                <c:pt idx="6">
                  <c:v>10673</c:v>
                </c:pt>
                <c:pt idx="7">
                  <c:v>11743.5</c:v>
                </c:pt>
                <c:pt idx="8">
                  <c:v>12814</c:v>
                </c:pt>
                <c:pt idx="9">
                  <c:v>13884.5</c:v>
                </c:pt>
                <c:pt idx="10">
                  <c:v>14955</c:v>
                </c:pt>
                <c:pt idx="11">
                  <c:v>16025.5</c:v>
                </c:pt>
                <c:pt idx="12">
                  <c:v>17096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EE-43E1-9676-9E796323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76024"/>
        <c:axId val="618071760"/>
      </c:scatterChart>
      <c:valAx>
        <c:axId val="61807602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200" baseline="0"/>
                  <a:t>Month</a:t>
                </a:r>
              </a:p>
            </c:rich>
          </c:tx>
          <c:layout>
            <c:manualLayout>
              <c:xMode val="edge"/>
              <c:yMode val="edge"/>
              <c:x val="0.50084682257597934"/>
              <c:y val="0.90640482780406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071760"/>
        <c:crosses val="autoZero"/>
        <c:crossBetween val="midCat"/>
      </c:valAx>
      <c:valAx>
        <c:axId val="6180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200" baseline="0"/>
                  <a:t>Money (€)</a:t>
                </a:r>
              </a:p>
            </c:rich>
          </c:tx>
          <c:layout>
            <c:manualLayout>
              <c:xMode val="edge"/>
              <c:yMode val="edge"/>
              <c:x val="1.2517208175265765E-4"/>
              <c:y val="2.422647038260800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07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53947474748517"/>
          <c:y val="0.17420767647158542"/>
          <c:w val="0.26789107937190232"/>
          <c:h val="0.30271953394549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64-40CB-A723-939B700DB2A1}"/>
              </c:ext>
            </c:extLst>
          </c:dPt>
          <c:dLbls>
            <c:delete val="1"/>
          </c:dLbls>
          <c:cat>
            <c:strRef>
              <c:f>Hoja1!$R$3:$R$5</c:f>
              <c:strCache>
                <c:ptCount val="3"/>
                <c:pt idx="0">
                  <c:v>Directo(sueldos)</c:v>
                </c:pt>
                <c:pt idx="1">
                  <c:v>Indirecto</c:v>
                </c:pt>
                <c:pt idx="2">
                  <c:v>Marketing</c:v>
                </c:pt>
              </c:strCache>
            </c:strRef>
          </c:cat>
          <c:val>
            <c:numRef>
              <c:f>Hoja1!$S$3:$S$5</c:f>
              <c:numCache>
                <c:formatCode>_("€"* #,##0.00_);_("€"* \(#,##0.00\);_("€"* "-"??_);_(@_)</c:formatCode>
                <c:ptCount val="3"/>
                <c:pt idx="0" formatCode="#,##0.00\ &quot;€&quot;">
                  <c:v>20238</c:v>
                </c:pt>
                <c:pt idx="1">
                  <c:v>4282</c:v>
                </c:pt>
                <c:pt idx="2" formatCode="&quot;€&quot;#,##0_);[Red]\(&quot;€&quot;#,##0\)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4-40CB-A723-939B700DB2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457201</xdr:colOff>
      <xdr:row>4</xdr:row>
      <xdr:rowOff>123823</xdr:rowOff>
    </xdr:from>
    <xdr:to>
      <xdr:col>16</xdr:col>
      <xdr:colOff>485775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BBD64-19F1-48BC-8ECC-6ED1F3DC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43897</xdr:colOff>
      <xdr:row>23</xdr:row>
      <xdr:rowOff>120512</xdr:rowOff>
    </xdr:from>
    <xdr:to>
      <xdr:col>21</xdr:col>
      <xdr:colOff>520147</xdr:colOff>
      <xdr:row>38</xdr:row>
      <xdr:rowOff>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37B9F8-2B9B-4D5E-B348-ED304157A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15EF-445F-4E73-B938-696EC84ACC4B}">
  <dimension ref="A1:T49"/>
  <sheetViews>
    <sheetView tabSelected="1" topLeftCell="G10" zoomScale="115" zoomScaleNormal="115" workbookViewId="0">
      <selection activeCell="M25" sqref="M25"/>
    </sheetView>
  </sheetViews>
  <sheetFormatPr baseColWidth="10" defaultRowHeight="15" x14ac:dyDescent="0.25"/>
  <cols>
    <col min="2" max="3" width="11.42578125" customWidth="1"/>
    <col min="4" max="4" width="12" bestFit="1" customWidth="1"/>
    <col min="10" max="10" width="22.28515625" bestFit="1" customWidth="1"/>
    <col min="18" max="18" width="15.7109375" bestFit="1" customWidth="1"/>
  </cols>
  <sheetData>
    <row r="1" spans="1:20" x14ac:dyDescent="0.25">
      <c r="A1" t="s">
        <v>0</v>
      </c>
      <c r="B1" t="s">
        <v>18</v>
      </c>
      <c r="C1" t="s">
        <v>34</v>
      </c>
      <c r="D1" t="s">
        <v>35</v>
      </c>
      <c r="E1" t="s">
        <v>33</v>
      </c>
      <c r="J1" t="s">
        <v>19</v>
      </c>
      <c r="K1" s="29">
        <v>4250</v>
      </c>
      <c r="R1" s="35" t="s">
        <v>36</v>
      </c>
      <c r="S1" s="35"/>
      <c r="T1" s="34"/>
    </row>
    <row r="2" spans="1:20" x14ac:dyDescent="0.25">
      <c r="A2">
        <v>0</v>
      </c>
      <c r="B2" s="32">
        <f>A2*$K$30</f>
        <v>0</v>
      </c>
      <c r="C2" s="26">
        <f>A2*$K$33</f>
        <v>0</v>
      </c>
      <c r="D2">
        <v>0</v>
      </c>
      <c r="E2" s="29">
        <f>B38*200+C38*550+D38*700+F38*$K$3</f>
        <v>0</v>
      </c>
      <c r="J2" t="s">
        <v>25</v>
      </c>
      <c r="K2">
        <v>4150</v>
      </c>
      <c r="R2" s="42" t="s">
        <v>4</v>
      </c>
      <c r="S2" s="42" t="s">
        <v>37</v>
      </c>
    </row>
    <row r="3" spans="1:20" x14ac:dyDescent="0.25">
      <c r="A3">
        <v>1</v>
      </c>
      <c r="B3" s="32">
        <f>$K$30+B2</f>
        <v>4022</v>
      </c>
      <c r="C3" s="32">
        <f>$K$33+C2+$K$1/4*1</f>
        <v>2133</v>
      </c>
      <c r="D3" s="32">
        <f>(B3+C3)+$K$2/4*A3+467</f>
        <v>7659.5</v>
      </c>
      <c r="E3" s="29">
        <f>B38*200+C38*550+D38*700+F38*$K$3+E2</f>
        <v>0</v>
      </c>
      <c r="J3" t="s">
        <v>28</v>
      </c>
      <c r="K3" s="29">
        <v>10</v>
      </c>
      <c r="R3" s="36" t="s">
        <v>38</v>
      </c>
      <c r="S3" s="38">
        <f>B6+K2</f>
        <v>20238</v>
      </c>
    </row>
    <row r="4" spans="1:20" x14ac:dyDescent="0.25">
      <c r="A4">
        <v>2</v>
      </c>
      <c r="B4" s="32">
        <f t="shared" ref="B4:B6" si="0">$K$30+B3</f>
        <v>8044</v>
      </c>
      <c r="C4" s="32">
        <f>$K$33+C3+$K$1/4</f>
        <v>4266</v>
      </c>
      <c r="D4" s="32">
        <f>(B4+C4)+$K$2/4*A4+467</f>
        <v>14852</v>
      </c>
      <c r="E4" s="29">
        <f t="shared" ref="E4:E14" si="1">B39*200+C39*550+D39*700+F39*$K$3+E3</f>
        <v>0</v>
      </c>
      <c r="R4" s="36" t="s">
        <v>12</v>
      </c>
      <c r="S4" s="39">
        <f>$K$33*4</f>
        <v>4282</v>
      </c>
    </row>
    <row r="5" spans="1:20" x14ac:dyDescent="0.25">
      <c r="A5">
        <v>3</v>
      </c>
      <c r="B5" s="32">
        <f t="shared" si="0"/>
        <v>12066</v>
      </c>
      <c r="C5" s="32">
        <f>$K$33+C4+$K$1/4</f>
        <v>6399</v>
      </c>
      <c r="D5" s="32">
        <f>(B5+C5)+$K$2/4*A5+467</f>
        <v>22044.5</v>
      </c>
      <c r="E5" s="29">
        <f t="shared" si="1"/>
        <v>0</v>
      </c>
      <c r="R5" s="36" t="s">
        <v>19</v>
      </c>
      <c r="S5" s="40">
        <f>K1</f>
        <v>4250</v>
      </c>
    </row>
    <row r="6" spans="1:20" x14ac:dyDescent="0.25">
      <c r="A6">
        <v>4</v>
      </c>
      <c r="B6" s="32">
        <f t="shared" si="0"/>
        <v>16088</v>
      </c>
      <c r="C6" s="32">
        <f>$K$33+C5+$K$1/4</f>
        <v>8532</v>
      </c>
      <c r="D6" s="32">
        <f>(B6+C6)+$K$2/4*A6+467</f>
        <v>29237</v>
      </c>
      <c r="E6" s="29">
        <f t="shared" si="1"/>
        <v>0</v>
      </c>
      <c r="R6" s="37" t="s">
        <v>6</v>
      </c>
      <c r="S6" s="41">
        <f>S3+S4+S5</f>
        <v>28770</v>
      </c>
    </row>
    <row r="7" spans="1:20" x14ac:dyDescent="0.25">
      <c r="A7">
        <v>5</v>
      </c>
      <c r="B7" s="32">
        <f>$L$30+B6</f>
        <v>18099</v>
      </c>
      <c r="C7" s="32">
        <f t="shared" ref="C7:C14" si="2">$K$33+C6</f>
        <v>9602.5</v>
      </c>
      <c r="D7" s="32">
        <f t="shared" ref="D7:D14" si="3">(B7+C7)+$K$2+467</f>
        <v>32318.5</v>
      </c>
      <c r="E7" s="29">
        <f t="shared" si="1"/>
        <v>1330</v>
      </c>
    </row>
    <row r="8" spans="1:20" x14ac:dyDescent="0.25">
      <c r="A8">
        <v>6</v>
      </c>
      <c r="B8" s="32">
        <f t="shared" ref="B8:B14" si="4">$L$30+B7</f>
        <v>20110</v>
      </c>
      <c r="C8" s="32">
        <f t="shared" si="2"/>
        <v>10673</v>
      </c>
      <c r="D8" s="32">
        <f t="shared" si="3"/>
        <v>35400</v>
      </c>
      <c r="E8" s="29">
        <f t="shared" si="1"/>
        <v>4020</v>
      </c>
    </row>
    <row r="9" spans="1:20" x14ac:dyDescent="0.25">
      <c r="A9">
        <v>7</v>
      </c>
      <c r="B9" s="32">
        <f t="shared" si="4"/>
        <v>22121</v>
      </c>
      <c r="C9" s="32">
        <f t="shared" si="2"/>
        <v>11743.5</v>
      </c>
      <c r="D9" s="32">
        <f t="shared" si="3"/>
        <v>38481.5</v>
      </c>
      <c r="E9" s="29">
        <f t="shared" si="1"/>
        <v>8310</v>
      </c>
    </row>
    <row r="10" spans="1:20" x14ac:dyDescent="0.25">
      <c r="A10">
        <v>8</v>
      </c>
      <c r="B10" s="32">
        <f t="shared" si="4"/>
        <v>24132</v>
      </c>
      <c r="C10" s="32">
        <f t="shared" si="2"/>
        <v>12814</v>
      </c>
      <c r="D10" s="32">
        <f t="shared" si="3"/>
        <v>41563</v>
      </c>
      <c r="E10" s="29">
        <f t="shared" si="1"/>
        <v>14450</v>
      </c>
    </row>
    <row r="11" spans="1:20" x14ac:dyDescent="0.25">
      <c r="A11">
        <v>9</v>
      </c>
      <c r="B11" s="32">
        <f t="shared" si="4"/>
        <v>26143</v>
      </c>
      <c r="C11" s="32">
        <f t="shared" si="2"/>
        <v>13884.5</v>
      </c>
      <c r="D11" s="32">
        <f t="shared" si="3"/>
        <v>44644.5</v>
      </c>
      <c r="E11" s="29">
        <f t="shared" si="1"/>
        <v>24250</v>
      </c>
    </row>
    <row r="12" spans="1:20" x14ac:dyDescent="0.25">
      <c r="A12">
        <v>10</v>
      </c>
      <c r="B12" s="32">
        <f t="shared" si="4"/>
        <v>28154</v>
      </c>
      <c r="C12" s="32">
        <f t="shared" si="2"/>
        <v>14955</v>
      </c>
      <c r="D12" s="32">
        <f t="shared" si="3"/>
        <v>47726</v>
      </c>
      <c r="E12" s="29">
        <f t="shared" si="1"/>
        <v>37190</v>
      </c>
    </row>
    <row r="13" spans="1:20" x14ac:dyDescent="0.25">
      <c r="A13">
        <v>11</v>
      </c>
      <c r="B13" s="32">
        <f t="shared" si="4"/>
        <v>30165</v>
      </c>
      <c r="C13" s="32">
        <f t="shared" si="2"/>
        <v>16025.5</v>
      </c>
      <c r="D13" s="32">
        <f t="shared" si="3"/>
        <v>50807.5</v>
      </c>
      <c r="E13" s="29">
        <f t="shared" si="1"/>
        <v>53560</v>
      </c>
    </row>
    <row r="14" spans="1:20" x14ac:dyDescent="0.25">
      <c r="A14">
        <v>12</v>
      </c>
      <c r="B14" s="32">
        <f t="shared" si="4"/>
        <v>32176</v>
      </c>
      <c r="C14" s="32">
        <f t="shared" si="2"/>
        <v>17096</v>
      </c>
      <c r="D14" s="32">
        <f t="shared" si="3"/>
        <v>53889</v>
      </c>
      <c r="E14" s="29">
        <f t="shared" si="1"/>
        <v>73870</v>
      </c>
    </row>
    <row r="16" spans="1:20" x14ac:dyDescent="0.25">
      <c r="B16" t="s">
        <v>20</v>
      </c>
      <c r="C16" s="32">
        <f>B14+C14</f>
        <v>49272</v>
      </c>
    </row>
    <row r="17" spans="1:12" x14ac:dyDescent="0.25">
      <c r="B17" t="s">
        <v>6</v>
      </c>
      <c r="C17" s="32">
        <f>C16+K1</f>
        <v>53522</v>
      </c>
    </row>
    <row r="18" spans="1:12" x14ac:dyDescent="0.25">
      <c r="B18" t="s">
        <v>21</v>
      </c>
      <c r="C18" s="32">
        <f>C14+K1</f>
        <v>21346</v>
      </c>
    </row>
    <row r="27" spans="1:12" x14ac:dyDescent="0.25">
      <c r="A27" s="30" t="s">
        <v>2</v>
      </c>
      <c r="B27" s="30"/>
      <c r="C27" s="30"/>
      <c r="D27" s="30" t="s">
        <v>3</v>
      </c>
      <c r="E27" s="30" t="s">
        <v>4</v>
      </c>
      <c r="F27" s="30" t="s">
        <v>5</v>
      </c>
      <c r="G27" s="30" t="s">
        <v>17</v>
      </c>
      <c r="H27" s="30" t="s">
        <v>22</v>
      </c>
      <c r="I27" s="31" t="s">
        <v>23</v>
      </c>
      <c r="J27" s="30" t="s">
        <v>24</v>
      </c>
    </row>
    <row r="28" spans="1:12" x14ac:dyDescent="0.25">
      <c r="A28" s="1" t="s">
        <v>7</v>
      </c>
      <c r="B28" s="27"/>
      <c r="C28" s="27"/>
      <c r="D28" s="2" t="s">
        <v>8</v>
      </c>
      <c r="E28" s="3" t="s">
        <v>9</v>
      </c>
      <c r="F28" s="4">
        <v>27.19</v>
      </c>
      <c r="G28" s="4">
        <v>1</v>
      </c>
      <c r="H28" s="4">
        <v>10</v>
      </c>
      <c r="I28" s="21">
        <v>4</v>
      </c>
      <c r="J28" s="5">
        <f>F28*G28*H28*I28</f>
        <v>1087.6000000000001</v>
      </c>
    </row>
    <row r="29" spans="1:12" x14ac:dyDescent="0.25">
      <c r="A29" s="6"/>
      <c r="B29" s="7"/>
      <c r="C29" s="7"/>
      <c r="D29" s="7"/>
      <c r="E29" s="8" t="s">
        <v>10</v>
      </c>
      <c r="F29" s="9">
        <v>16.010000000000002</v>
      </c>
      <c r="G29" s="9">
        <v>1</v>
      </c>
      <c r="H29" s="9">
        <v>10</v>
      </c>
      <c r="I29" s="21">
        <v>4</v>
      </c>
      <c r="J29" s="10">
        <f>F29*G29*H29*I29</f>
        <v>640.40000000000009</v>
      </c>
      <c r="K29" t="s">
        <v>26</v>
      </c>
      <c r="L29" t="s">
        <v>27</v>
      </c>
    </row>
    <row r="30" spans="1:12" x14ac:dyDescent="0.25">
      <c r="A30" s="11"/>
      <c r="B30" s="12"/>
      <c r="C30" s="12"/>
      <c r="D30" s="12"/>
      <c r="E30" s="13" t="s">
        <v>11</v>
      </c>
      <c r="F30" s="14">
        <v>11.47</v>
      </c>
      <c r="G30" s="14">
        <v>5</v>
      </c>
      <c r="H30" s="14">
        <v>10</v>
      </c>
      <c r="I30" s="21">
        <v>4</v>
      </c>
      <c r="J30" s="15">
        <f>F30*G30*H30*I30</f>
        <v>2294</v>
      </c>
      <c r="K30" s="26">
        <f>J28+J29+J30</f>
        <v>4022</v>
      </c>
      <c r="L30" s="26">
        <f>K30/2</f>
        <v>2011</v>
      </c>
    </row>
    <row r="31" spans="1:12" x14ac:dyDescent="0.25">
      <c r="A31" s="16" t="s">
        <v>12</v>
      </c>
      <c r="B31" s="28"/>
      <c r="C31" s="28"/>
      <c r="D31" s="2"/>
      <c r="E31" s="17" t="s">
        <v>13</v>
      </c>
      <c r="F31" s="18" t="s">
        <v>14</v>
      </c>
      <c r="G31" s="18" t="s">
        <v>14</v>
      </c>
      <c r="H31" s="18" t="s">
        <v>14</v>
      </c>
      <c r="J31" s="19">
        <f>O29</f>
        <v>0</v>
      </c>
    </row>
    <row r="32" spans="1:12" x14ac:dyDescent="0.25">
      <c r="A32" s="6"/>
      <c r="B32" s="7"/>
      <c r="C32" s="7"/>
      <c r="D32" s="7"/>
      <c r="E32" s="20" t="s">
        <v>15</v>
      </c>
      <c r="F32" s="21">
        <v>150</v>
      </c>
      <c r="G32" s="21">
        <v>7</v>
      </c>
      <c r="H32" s="21">
        <v>7</v>
      </c>
      <c r="J32" s="22">
        <f>F32*G32</f>
        <v>1050</v>
      </c>
    </row>
    <row r="33" spans="1:11" x14ac:dyDescent="0.25">
      <c r="A33" s="11"/>
      <c r="B33" s="12"/>
      <c r="C33" s="12"/>
      <c r="D33" s="12"/>
      <c r="E33" s="23" t="s">
        <v>16</v>
      </c>
      <c r="F33" s="24">
        <v>20.5</v>
      </c>
      <c r="G33" s="24">
        <v>1</v>
      </c>
      <c r="H33" s="24">
        <v>1</v>
      </c>
      <c r="J33" s="25">
        <f>F33*G33</f>
        <v>20.5</v>
      </c>
      <c r="K33" s="26">
        <f>J32+J33</f>
        <v>1070.5</v>
      </c>
    </row>
    <row r="36" spans="1:11" x14ac:dyDescent="0.25">
      <c r="A36" s="33" t="s">
        <v>1</v>
      </c>
      <c r="B36" s="33"/>
      <c r="C36" s="33"/>
      <c r="D36" s="33"/>
      <c r="E36" s="33"/>
    </row>
    <row r="37" spans="1:11" x14ac:dyDescent="0.25">
      <c r="A37" t="s">
        <v>0</v>
      </c>
      <c r="B37" t="s">
        <v>29</v>
      </c>
      <c r="C37" t="s">
        <v>30</v>
      </c>
      <c r="D37" t="s">
        <v>31</v>
      </c>
      <c r="E37" t="s">
        <v>6</v>
      </c>
      <c r="F37" t="s">
        <v>32</v>
      </c>
    </row>
    <row r="38" spans="1:11" x14ac:dyDescent="0.25">
      <c r="A38">
        <v>1</v>
      </c>
      <c r="B38">
        <v>0</v>
      </c>
      <c r="C38">
        <v>0</v>
      </c>
      <c r="D38">
        <v>0</v>
      </c>
      <c r="E38">
        <f>B38+C38+D38</f>
        <v>0</v>
      </c>
      <c r="F38">
        <f>E38</f>
        <v>0</v>
      </c>
    </row>
    <row r="39" spans="1:11" x14ac:dyDescent="0.25">
      <c r="A39">
        <v>2</v>
      </c>
      <c r="B39">
        <v>0</v>
      </c>
      <c r="C39">
        <v>0</v>
      </c>
      <c r="D39">
        <v>0</v>
      </c>
      <c r="E39">
        <f t="shared" ref="E39:E49" si="5">B39+C39+D39</f>
        <v>0</v>
      </c>
      <c r="F39">
        <f>E39+F38</f>
        <v>0</v>
      </c>
    </row>
    <row r="40" spans="1:11" x14ac:dyDescent="0.25">
      <c r="A40">
        <v>3</v>
      </c>
      <c r="B40">
        <v>0</v>
      </c>
      <c r="C40">
        <v>0</v>
      </c>
      <c r="D40">
        <v>0</v>
      </c>
      <c r="E40">
        <f t="shared" si="5"/>
        <v>0</v>
      </c>
      <c r="F40">
        <f t="shared" ref="F40:F49" si="6">E40+F39</f>
        <v>0</v>
      </c>
    </row>
    <row r="41" spans="1:11" x14ac:dyDescent="0.25">
      <c r="A41">
        <v>4</v>
      </c>
      <c r="B41">
        <v>0</v>
      </c>
      <c r="C41">
        <v>0</v>
      </c>
      <c r="D41">
        <v>0</v>
      </c>
      <c r="E41">
        <f t="shared" si="5"/>
        <v>0</v>
      </c>
      <c r="F41">
        <f t="shared" si="6"/>
        <v>0</v>
      </c>
    </row>
    <row r="42" spans="1:11" x14ac:dyDescent="0.25">
      <c r="A42">
        <v>5</v>
      </c>
      <c r="B42">
        <v>1</v>
      </c>
      <c r="C42">
        <v>2</v>
      </c>
      <c r="D42">
        <v>0</v>
      </c>
      <c r="E42">
        <f t="shared" si="5"/>
        <v>3</v>
      </c>
      <c r="F42">
        <f t="shared" si="6"/>
        <v>3</v>
      </c>
    </row>
    <row r="43" spans="1:11" x14ac:dyDescent="0.25">
      <c r="A43">
        <v>6</v>
      </c>
      <c r="B43">
        <v>2</v>
      </c>
      <c r="C43">
        <v>4</v>
      </c>
      <c r="D43">
        <v>0</v>
      </c>
      <c r="E43">
        <f t="shared" si="5"/>
        <v>6</v>
      </c>
      <c r="F43">
        <f t="shared" si="6"/>
        <v>9</v>
      </c>
    </row>
    <row r="44" spans="1:11" x14ac:dyDescent="0.25">
      <c r="A44">
        <v>7</v>
      </c>
      <c r="B44">
        <v>4</v>
      </c>
      <c r="C44">
        <v>6</v>
      </c>
      <c r="D44">
        <v>0</v>
      </c>
      <c r="E44">
        <f t="shared" si="5"/>
        <v>10</v>
      </c>
      <c r="F44">
        <f t="shared" si="6"/>
        <v>19</v>
      </c>
    </row>
    <row r="45" spans="1:11" x14ac:dyDescent="0.25">
      <c r="A45">
        <v>8</v>
      </c>
      <c r="B45">
        <v>7</v>
      </c>
      <c r="C45">
        <v>8</v>
      </c>
      <c r="D45">
        <v>0</v>
      </c>
      <c r="E45">
        <f t="shared" si="5"/>
        <v>15</v>
      </c>
      <c r="F45">
        <f t="shared" si="6"/>
        <v>34</v>
      </c>
    </row>
    <row r="46" spans="1:11" x14ac:dyDescent="0.25">
      <c r="A46">
        <v>9</v>
      </c>
      <c r="B46">
        <v>15</v>
      </c>
      <c r="C46">
        <v>10</v>
      </c>
      <c r="D46">
        <v>1</v>
      </c>
      <c r="E46">
        <f t="shared" si="5"/>
        <v>26</v>
      </c>
      <c r="F46">
        <f t="shared" si="6"/>
        <v>60</v>
      </c>
    </row>
    <row r="47" spans="1:11" x14ac:dyDescent="0.25">
      <c r="A47">
        <v>10</v>
      </c>
      <c r="B47">
        <v>20</v>
      </c>
      <c r="C47">
        <v>12</v>
      </c>
      <c r="D47">
        <v>2</v>
      </c>
      <c r="E47">
        <f t="shared" si="5"/>
        <v>34</v>
      </c>
      <c r="F47">
        <f t="shared" si="6"/>
        <v>94</v>
      </c>
    </row>
    <row r="48" spans="1:11" x14ac:dyDescent="0.25">
      <c r="A48">
        <v>11</v>
      </c>
      <c r="B48">
        <v>26</v>
      </c>
      <c r="C48">
        <v>14</v>
      </c>
      <c r="D48">
        <v>3</v>
      </c>
      <c r="E48">
        <f t="shared" si="5"/>
        <v>43</v>
      </c>
      <c r="F48">
        <f t="shared" si="6"/>
        <v>137</v>
      </c>
    </row>
    <row r="49" spans="1:6" x14ac:dyDescent="0.25">
      <c r="A49">
        <v>12</v>
      </c>
      <c r="B49">
        <v>34</v>
      </c>
      <c r="C49">
        <v>16</v>
      </c>
      <c r="D49">
        <v>4</v>
      </c>
      <c r="E49">
        <f t="shared" si="5"/>
        <v>54</v>
      </c>
      <c r="F49">
        <f t="shared" si="6"/>
        <v>191</v>
      </c>
    </row>
  </sheetData>
  <mergeCells count="2">
    <mergeCell ref="A36:E36"/>
    <mergeCell ref="R1:S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Garrido Resina</dc:creator>
  <cp:lastModifiedBy>Ale Garrido Resina</cp:lastModifiedBy>
  <dcterms:created xsi:type="dcterms:W3CDTF">2018-05-24T13:46:46Z</dcterms:created>
  <dcterms:modified xsi:type="dcterms:W3CDTF">2018-05-31T15:47:15Z</dcterms:modified>
</cp:coreProperties>
</file>