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gres\Desktop\"/>
    </mc:Choice>
  </mc:AlternateContent>
  <xr:revisionPtr revIDLastSave="0" documentId="13_ncr:9_{3B7D3016-AB3B-4185-A947-A04F13F11E0C}" xr6:coauthVersionLast="28" xr6:coauthVersionMax="28" xr10:uidLastSave="{00000000-0000-0000-0000-000000000000}"/>
  <bookViews>
    <workbookView xWindow="0" yWindow="0" windowWidth="15345" windowHeight="7155" activeTab="1" xr2:uid="{00000000-000D-0000-FFFF-FFFF00000000}"/>
  </bookViews>
  <sheets>
    <sheet name="Costes y presupuesto" sheetId="2" r:id="rId1"/>
    <sheet name="Hoja1" sheetId="4" r:id="rId2"/>
    <sheet name="Caculadora" sheetId="1" r:id="rId3"/>
    <sheet name="Imputaciones semana" sheetId="3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4" i="2" l="1"/>
  <c r="B10" i="1"/>
  <c r="G3" i="1" l="1"/>
  <c r="K3" i="1"/>
  <c r="G4" i="1"/>
  <c r="G7" i="2"/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H14" i="1"/>
  <c r="G14" i="1"/>
  <c r="F14" i="1"/>
  <c r="E14" i="1"/>
  <c r="D14" i="1"/>
  <c r="C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14" i="1"/>
  <c r="B6" i="1"/>
  <c r="E6" i="1" s="1"/>
  <c r="I25" i="1" l="1"/>
  <c r="I22" i="1"/>
  <c r="I26" i="1"/>
  <c r="I27" i="1"/>
  <c r="I23" i="1"/>
  <c r="I28" i="1"/>
  <c r="I21" i="1"/>
  <c r="I24" i="1"/>
  <c r="I17" i="1"/>
  <c r="I18" i="1"/>
  <c r="I19" i="1"/>
  <c r="I20" i="1"/>
  <c r="C30" i="1"/>
  <c r="G30" i="1"/>
  <c r="H30" i="1"/>
  <c r="B30" i="1"/>
  <c r="E4" i="2"/>
  <c r="F7" i="2"/>
  <c r="F4" i="2"/>
  <c r="E3" i="2"/>
  <c r="E2" i="2"/>
  <c r="F6" i="2"/>
  <c r="F5" i="2"/>
  <c r="M3" i="2"/>
  <c r="F30" i="1" l="1"/>
  <c r="B9" i="1"/>
  <c r="B8" i="1"/>
  <c r="B7" i="1"/>
  <c r="D6" i="1"/>
  <c r="B5" i="1"/>
  <c r="B4" i="1"/>
  <c r="B3" i="1"/>
  <c r="F3" i="2"/>
  <c r="F2" i="2"/>
  <c r="F8" i="2" l="1"/>
  <c r="F10" i="2" s="1"/>
  <c r="D5" i="1"/>
  <c r="E5" i="1"/>
  <c r="D4" i="1"/>
  <c r="E4" i="1"/>
  <c r="D3" i="1"/>
  <c r="E3" i="1"/>
  <c r="D9" i="1"/>
  <c r="E9" i="1"/>
  <c r="D8" i="1"/>
  <c r="E8" i="1"/>
  <c r="D7" i="1"/>
  <c r="E7" i="1"/>
  <c r="I16" i="1"/>
  <c r="D30" i="1"/>
  <c r="I15" i="1"/>
  <c r="E30" i="1"/>
  <c r="I14" i="1"/>
  <c r="J14" i="1" s="1"/>
  <c r="J15" i="1" l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E10" i="1"/>
  <c r="I30" i="1"/>
  <c r="F9" i="2"/>
  <c r="F11" i="2" s="1"/>
  <c r="L29" i="1" l="1"/>
  <c r="L13" i="1"/>
  <c r="L14" i="1"/>
  <c r="L23" i="1"/>
  <c r="L17" i="1"/>
  <c r="L24" i="1"/>
  <c r="L18" i="1"/>
  <c r="L25" i="1"/>
  <c r="L19" i="1"/>
  <c r="L26" i="1"/>
  <c r="L16" i="1"/>
  <c r="L20" i="1"/>
  <c r="L27" i="1"/>
  <c r="L21" i="1"/>
  <c r="L28" i="1"/>
  <c r="L15" i="1"/>
  <c r="L22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Ale Garrido Resina</author>
  </authors>
  <commentList>
    <comment ref="D3" authorId="0" shapeId="1025" xr:uid="{00000000-0006-0000-0000-000001000000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Ud:Hora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762000</xdr:colOff>
                <xdr:row>1</xdr:row>
                <xdr:rowOff>95250</xdr:rowOff>
              </from>
              <to>
                <xdr:col>2</xdr:col>
                <xdr:colOff>2133600</xdr:colOff>
                <xdr:row>5</xdr:row>
                <xdr:rowOff>85725</xdr:rowOff>
              </to>
            </anchor>
          </commentPr>
        </mc:Fallback>
      </mc:AlternateContent>
    </comment>
    <comment ref="E4" authorId="0" shapeId="1026" xr:uid="{86E73C43-D059-4835-B52A-8FC7F8C2205E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5 Personas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142875</xdr:colOff>
                <xdr:row>2</xdr:row>
                <xdr:rowOff>95250</xdr:rowOff>
              </from>
              <to>
                <xdr:col>6</xdr:col>
                <xdr:colOff>723900</xdr:colOff>
                <xdr:row>6</xdr:row>
                <xdr:rowOff>85725</xdr:rowOff>
              </to>
            </anchor>
          </commentPr>
        </mc:Fallback>
      </mc:AlternateContent>
    </comment>
    <comment ref="E6" authorId="0" shapeId="1027" xr:uid="{D19F6C76-3A92-43F7-97B9-6CF61675D128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Personas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381000</xdr:colOff>
                <xdr:row>4</xdr:row>
                <xdr:rowOff>95250</xdr:rowOff>
              </from>
              <to>
                <xdr:col>5</xdr:col>
                <xdr:colOff>781050</xdr:colOff>
                <xdr:row>8</xdr:row>
                <xdr:rowOff>85725</xdr:rowOff>
              </to>
            </anchor>
          </commentPr>
        </mc:Fallback>
      </mc:AlternateContent>
    </comment>
    <comment ref="C7" authorId="0" shapeId="1028" xr:uid="{93866095-A2B7-4213-A35B-D8DB04B493CE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Estimado desde estandar Heroku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5</xdr:row>
                <xdr:rowOff>95250</xdr:rowOff>
              </from>
              <to>
                <xdr:col>5</xdr:col>
                <xdr:colOff>542925</xdr:colOff>
                <xdr:row>9</xdr:row>
                <xdr:rowOff>85725</xdr:rowOff>
              </to>
            </anchor>
          </commentPr>
        </mc:Fallback>
      </mc:AlternateContent>
    </comment>
    <comment ref="D7" authorId="0" shapeId="1029" xr:uid="{514106E6-D39A-4A26-8092-A9441E50D899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mes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5</xdr:row>
                <xdr:rowOff>95250</xdr:rowOff>
              </from>
              <to>
                <xdr:col>6</xdr:col>
                <xdr:colOff>142875</xdr:colOff>
                <xdr:row>9</xdr:row>
                <xdr:rowOff>85725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Ale Garrido Resina</author>
  </authors>
  <commentList>
    <comment ref="C7" authorId="0" shapeId="2049" xr:uid="{7F6D6435-8F3B-4611-8AC3-4965CC473C5B}">
      <text>
        <r>
          <rPr>
            <b/>
            <sz val="9"/>
            <color indexed="81"/>
            <rFont val="Tahoma"/>
            <family val="2"/>
          </rPr>
          <t>Ale Garrido Resina:</t>
        </r>
        <r>
          <rPr>
            <sz val="9"/>
            <color indexed="81"/>
            <rFont val="Tahoma"/>
            <family val="2"/>
          </rPr>
          <t xml:space="preserve">
Ud:Hora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5</xdr:row>
                <xdr:rowOff>85725</xdr:rowOff>
              </from>
              <to>
                <xdr:col>4</xdr:col>
                <xdr:colOff>723900</xdr:colOff>
                <xdr:row>9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<sst xmlns="http://purl.oclc.org/ooxml/spreadsheetml/main" count="84" uniqueCount="57">
  <si>
    <t>Registered time</t>
  </si>
  <si>
    <t>User</t>
  </si>
  <si>
    <t>Álvaro Sánchez López</t>
  </si>
  <si>
    <t>Miguel A. Baños Carretón</t>
  </si>
  <si>
    <t>€/H</t>
  </si>
  <si>
    <t>Concepto</t>
  </si>
  <si>
    <t>€/Ud.</t>
  </si>
  <si>
    <t>Uds.</t>
  </si>
  <si>
    <t>Directo</t>
  </si>
  <si>
    <t>Indirecto</t>
  </si>
  <si>
    <t>Total</t>
  </si>
  <si>
    <t>Tipo</t>
  </si>
  <si>
    <t>Subtipo</t>
  </si>
  <si>
    <t>Salario</t>
  </si>
  <si>
    <t>Marketing(20%)</t>
  </si>
  <si>
    <t>Contingencia(20%)</t>
  </si>
  <si>
    <t>SubTotal</t>
  </si>
  <si>
    <t>Horas</t>
  </si>
  <si>
    <t>…</t>
  </si>
  <si>
    <t>Coste total de personal actual</t>
  </si>
  <si>
    <t>Coste por semana</t>
  </si>
  <si>
    <t>Semana 1</t>
  </si>
  <si>
    <t>Semana 2</t>
  </si>
  <si>
    <t>Semana 3</t>
  </si>
  <si>
    <t>Semana 4</t>
  </si>
  <si>
    <t>Semana 5</t>
  </si>
  <si>
    <t>Semana 6</t>
  </si>
  <si>
    <t>Semana 7</t>
  </si>
  <si>
    <t>Alejandro Garrido Resina</t>
  </si>
  <si>
    <t>Alejandro Román Rodríguez</t>
  </si>
  <si>
    <t>Amortización equipos</t>
  </si>
  <si>
    <t>Amortización</t>
  </si>
  <si>
    <t>nºEquipos</t>
  </si>
  <si>
    <t>Precio</t>
  </si>
  <si>
    <t>Años</t>
  </si>
  <si>
    <t>Duración(meses)</t>
  </si>
  <si>
    <t>-</t>
  </si>
  <si>
    <t>Arrendamientos y canones (local)(mes)</t>
  </si>
  <si>
    <t>Horas semanales</t>
  </si>
  <si>
    <t>Salario Project manager</t>
  </si>
  <si>
    <t>Business Analyst</t>
  </si>
  <si>
    <t>Ingenieros Software</t>
  </si>
  <si>
    <t>Hosting</t>
  </si>
  <si>
    <t>Álvaro Domínguez Núñez</t>
  </si>
  <si>
    <t>Andrés Fernández Alés</t>
  </si>
  <si>
    <t>Jesús Sosa Sánchez</t>
  </si>
  <si>
    <t>Semana 8</t>
  </si>
  <si>
    <t>Semana 9</t>
  </si>
  <si>
    <t>Subtotal</t>
  </si>
  <si>
    <t>Acumulado</t>
  </si>
  <si>
    <t>Total semana</t>
  </si>
  <si>
    <t>Progreso</t>
  </si>
  <si>
    <t>Real</t>
  </si>
  <si>
    <t>Objetivo</t>
  </si>
  <si>
    <t>Gastos indirectos</t>
  </si>
  <si>
    <t>Mes</t>
  </si>
  <si>
    <t>4688(16%)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</si>
</sst>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400]h:mm:ss\ AM/PM"/>
    <numFmt numFmtId="165" formatCode="#,##0.00\ &quot;€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44" fontId="0" fillId="0" borderId="0" xfId="0" applyNumberFormat="1"/>
    <xf numFmtId="0" fontId="0" fillId="34" borderId="10" xfId="0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4" borderId="11" xfId="0" applyFill="1" applyBorder="1" applyAlignment="1">
      <alignment horizontal="center" vertical="center"/>
    </xf>
    <xf numFmtId="0" fontId="0" fillId="38" borderId="11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7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4" fontId="0" fillId="39" borderId="0" xfId="0" applyNumberFormat="1" applyFill="1"/>
    <xf numFmtId="0" fontId="0" fillId="40" borderId="0" xfId="0" applyFill="1"/>
    <xf numFmtId="0" fontId="0" fillId="34" borderId="0" xfId="0" applyFill="1"/>
    <xf numFmtId="0" fontId="0" fillId="0" borderId="11" xfId="0" applyBorder="1"/>
    <xf numFmtId="0" fontId="0" fillId="0" borderId="0" xfId="0" applyBorder="1"/>
    <xf numFmtId="0" fontId="0" fillId="35" borderId="12" xfId="0" applyFill="1" applyBorder="1"/>
    <xf numFmtId="0" fontId="0" fillId="33" borderId="13" xfId="0" applyFill="1" applyBorder="1"/>
    <xf numFmtId="0" fontId="0" fillId="41" borderId="13" xfId="0" applyFill="1" applyBorder="1"/>
    <xf numFmtId="0" fontId="0" fillId="42" borderId="13" xfId="0" applyFill="1" applyBorder="1"/>
    <xf numFmtId="44" fontId="0" fillId="41" borderId="14" xfId="1" applyFont="1" applyFill="1" applyBorder="1"/>
    <xf numFmtId="0" fontId="0" fillId="33" borderId="0" xfId="0" applyFill="1" applyBorder="1"/>
    <xf numFmtId="44" fontId="0" fillId="33" borderId="15" xfId="1" applyFont="1" applyFill="1" applyBorder="1"/>
    <xf numFmtId="0" fontId="0" fillId="41" borderId="17" xfId="0" applyFill="1" applyBorder="1"/>
    <xf numFmtId="44" fontId="0" fillId="41" borderId="18" xfId="1" applyFont="1" applyFill="1" applyBorder="1"/>
    <xf numFmtId="0" fontId="0" fillId="43" borderId="12" xfId="0" applyFill="1" applyBorder="1"/>
    <xf numFmtId="44" fontId="0" fillId="33" borderId="14" xfId="1" applyFont="1" applyFill="1" applyBorder="1"/>
    <xf numFmtId="0" fontId="0" fillId="41" borderId="0" xfId="0" applyFill="1" applyBorder="1"/>
    <xf numFmtId="44" fontId="0" fillId="41" borderId="15" xfId="1" applyFont="1" applyFill="1" applyBorder="1"/>
    <xf numFmtId="0" fontId="0" fillId="33" borderId="17" xfId="0" applyFill="1" applyBorder="1"/>
    <xf numFmtId="44" fontId="0" fillId="33" borderId="18" xfId="1" applyFont="1" applyFill="1" applyBorder="1"/>
    <xf numFmtId="0" fontId="0" fillId="0" borderId="0" xfId="0" applyNumberFormat="1"/>
    <xf numFmtId="165" fontId="0" fillId="0" borderId="11" xfId="0" applyNumberFormat="1" applyBorder="1"/>
    <xf numFmtId="165" fontId="0" fillId="0" borderId="0" xfId="0" applyNumberFormat="1" applyBorder="1"/>
    <xf numFmtId="165" fontId="0" fillId="0" borderId="15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0" fontId="0" fillId="44" borderId="12" xfId="0" applyFill="1" applyBorder="1"/>
    <xf numFmtId="0" fontId="0" fillId="44" borderId="13" xfId="0" applyFill="1" applyBorder="1"/>
    <xf numFmtId="0" fontId="0" fillId="44" borderId="16" xfId="0" applyFill="1" applyBorder="1"/>
    <xf numFmtId="0" fontId="0" fillId="44" borderId="17" xfId="0" applyFill="1" applyBorder="1"/>
    <xf numFmtId="44" fontId="0" fillId="45" borderId="14" xfId="0" applyNumberFormat="1" applyFill="1" applyBorder="1"/>
    <xf numFmtId="44" fontId="0" fillId="45" borderId="18" xfId="0" applyNumberFormat="1" applyFill="1" applyBorder="1"/>
    <xf numFmtId="0" fontId="0" fillId="41" borderId="12" xfId="0" applyFill="1" applyBorder="1"/>
    <xf numFmtId="0" fontId="0" fillId="33" borderId="11" xfId="0" applyFill="1" applyBorder="1"/>
    <xf numFmtId="0" fontId="20" fillId="41" borderId="16" xfId="0" applyFont="1" applyFill="1" applyBorder="1"/>
    <xf numFmtId="0" fontId="0" fillId="33" borderId="12" xfId="0" applyFill="1" applyBorder="1"/>
    <xf numFmtId="0" fontId="0" fillId="41" borderId="11" xfId="0" applyFill="1" applyBorder="1"/>
    <xf numFmtId="0" fontId="0" fillId="33" borderId="16" xfId="0" applyFill="1" applyBorder="1"/>
    <xf numFmtId="0" fontId="0" fillId="46" borderId="16" xfId="0" applyFill="1" applyBorder="1" applyAlignment="1">
      <alignment horizontal="center" vertical="center"/>
    </xf>
    <xf numFmtId="44" fontId="0" fillId="46" borderId="18" xfId="0" applyNumberFormat="1" applyFill="1" applyBorder="1" applyAlignment="1">
      <alignment horizontal="center" vertical="center"/>
    </xf>
    <xf numFmtId="0" fontId="0" fillId="44" borderId="19" xfId="0" applyFill="1" applyBorder="1"/>
    <xf numFmtId="0" fontId="0" fillId="44" borderId="21" xfId="0" applyFill="1" applyBorder="1"/>
    <xf numFmtId="0" fontId="0" fillId="44" borderId="22" xfId="0" applyFill="1" applyBorder="1"/>
    <xf numFmtId="9" fontId="0" fillId="46" borderId="22" xfId="43" applyFont="1" applyFill="1" applyBorder="1" applyAlignment="1">
      <alignment horizontal="center" vertical="center"/>
    </xf>
    <xf numFmtId="1" fontId="0" fillId="46" borderId="24" xfId="0" applyNumberFormat="1" applyFill="1" applyBorder="1" applyAlignment="1">
      <alignment horizontal="center" vertical="center"/>
    </xf>
    <xf numFmtId="0" fontId="0" fillId="46" borderId="24" xfId="0" applyFill="1" applyBorder="1" applyAlignment="1">
      <alignment horizontal="center" vertical="center"/>
    </xf>
    <xf numFmtId="0" fontId="0" fillId="35" borderId="13" xfId="0" applyNumberFormat="1" applyFill="1" applyBorder="1"/>
    <xf numFmtId="0" fontId="0" fillId="35" borderId="13" xfId="0" applyFill="1" applyBorder="1"/>
    <xf numFmtId="2" fontId="0" fillId="35" borderId="13" xfId="0" applyNumberFormat="1" applyFill="1" applyBorder="1"/>
    <xf numFmtId="165" fontId="0" fillId="35" borderId="14" xfId="0" applyNumberFormat="1" applyFill="1" applyBorder="1"/>
    <xf numFmtId="0" fontId="0" fillId="35" borderId="0" xfId="0" applyNumberFormat="1" applyFill="1" applyBorder="1"/>
    <xf numFmtId="0" fontId="0" fillId="35" borderId="0" xfId="0" applyFill="1" applyBorder="1"/>
    <xf numFmtId="2" fontId="0" fillId="35" borderId="0" xfId="0" applyNumberFormat="1" applyFill="1" applyBorder="1"/>
    <xf numFmtId="165" fontId="0" fillId="35" borderId="15" xfId="0" applyNumberFormat="1" applyFill="1" applyBorder="1"/>
    <xf numFmtId="0" fontId="0" fillId="35" borderId="17" xfId="0" applyNumberFormat="1" applyFill="1" applyBorder="1"/>
    <xf numFmtId="0" fontId="0" fillId="35" borderId="17" xfId="0" applyFill="1" applyBorder="1"/>
    <xf numFmtId="2" fontId="0" fillId="35" borderId="17" xfId="0" applyNumberFormat="1" applyFill="1" applyBorder="1"/>
    <xf numFmtId="165" fontId="0" fillId="35" borderId="18" xfId="0" applyNumberFormat="1" applyFill="1" applyBorder="1"/>
    <xf numFmtId="0" fontId="0" fillId="43" borderId="11" xfId="0" applyFill="1" applyBorder="1"/>
    <xf numFmtId="0" fontId="0" fillId="43" borderId="16" xfId="0" applyFill="1" applyBorder="1"/>
    <xf numFmtId="0" fontId="0" fillId="47" borderId="0" xfId="0" applyFill="1"/>
    <xf numFmtId="44" fontId="0" fillId="42" borderId="0" xfId="0" applyNumberFormat="1" applyFill="1"/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4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5" borderId="12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21" xfId="0" applyFill="1" applyBorder="1" applyAlignment="1">
      <alignment horizontal="center"/>
    </xf>
    <xf numFmtId="0" fontId="21" fillId="0" borderId="0" xfId="0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Porcentaje" xfId="43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07852530799599E-2"/>
          <c:y val="0.34458365212517977"/>
          <c:w val="0.92661673496259889"/>
          <c:h val="0.2541850444156597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Caculadora!$G$1:$G$2</c:f>
              <c:strCache>
                <c:ptCount val="2"/>
                <c:pt idx="0">
                  <c:v>Progreso</c:v>
                </c:pt>
                <c:pt idx="1">
                  <c:v>Real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4688#(16%)</a:t>
                    </a:r>
                    <a:br>
                      <a:rPr lang="en-US"/>
                    </a:br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09-4349-BB70-B4830E9B94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Caculadora!$G$3</c:f>
              <c:numCache>
                <c:formatCode>0%</c:formatCode>
                <c:ptCount val="1"/>
                <c:pt idx="0">
                  <c:v>0.16164377259962187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Caculadora!$G$5</c15:f>
                <c15:dlblRangeCache>
                  <c:ptCount val="1"/>
                  <c:pt idx="0">
                    <c:v>4688(16%)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E409-4349-BB70-B4830E9B9444}"/>
            </c:ext>
          </c:extLst>
        </c:ser>
        <c:ser>
          <c:idx val="1"/>
          <c:order val="1"/>
          <c:tx>
            <c:strRef>
              <c:f>Caculadora!$H$1:$H$2</c:f>
              <c:strCache>
                <c:ptCount val="2"/>
                <c:pt idx="0">
                  <c:v>Progreso</c:v>
                </c:pt>
                <c:pt idx="1">
                  <c:v>Objetivo</c:v>
                </c:pt>
              </c:strCache>
            </c:strRef>
          </c:tx>
          <c:spPr>
            <a:solidFill>
              <a:schemeClr val="accent1">
                <a:alpha val="15%"/>
              </a:schemeClr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706F960-E611-4E7F-B0C2-57CB3561C6F1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09-4349-BB70-B4830E9B94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Caculadora!$H$3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Caculadora!$H$4</c15:f>
                <c15:dlblRangeCache>
                  <c:ptCount val="1"/>
                  <c:pt idx="0">
                    <c:v>29000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409-4349-BB70-B4830E9B9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97695119"/>
        <c:axId val="522222911"/>
      </c:barChart>
      <c:valAx>
        <c:axId val="522222911"/>
        <c:scaling>
          <c:orientation val="minMax"/>
        </c:scaling>
        <c:delete val="0"/>
        <c:axPos val="t"/>
        <c:numFmt formatCode="0%" sourceLinked="1"/>
        <c:majorTickMark val="in"/>
        <c:minorTickMark val="none"/>
        <c:tickLblPos val="nextTo"/>
        <c:spPr>
          <a:noFill/>
          <a:ln cap="rnd">
            <a:solidFill>
              <a:schemeClr val="accent1"/>
            </a:solidFill>
            <a:round/>
            <a:headEnd w="lg" len="lg"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800" b="0" i="0" u="none" strike="noStrike" kern="1200" baseline="0%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7695119"/>
        <c:crosses val="max"/>
        <c:crossBetween val="between"/>
        <c:majorUnit val="0.25"/>
      </c:valAx>
      <c:catAx>
        <c:axId val="597695119"/>
        <c:scaling>
          <c:orientation val="minMax"/>
        </c:scaling>
        <c:delete val="1"/>
        <c:axPos val="l"/>
        <c:majorTickMark val="out"/>
        <c:minorTickMark val="none"/>
        <c:tickLblPos val="nextTo"/>
        <c:crossAx val="522222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69203849518809"/>
          <c:y val="6.9444444444444448E-2"/>
          <c:w val="0.68473139526760662"/>
          <c:h val="0.84630431612715074"/>
        </c:manualLayout>
      </c:layout>
      <c:lineChart>
        <c:grouping val="standard"/>
        <c:varyColors val="0"/>
        <c:ser>
          <c:idx val="0"/>
          <c:order val="0"/>
          <c:tx>
            <c:v>Gastado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Caculadora!$J$14:$J$16</c:f>
              <c:numCache>
                <c:formatCode>#,##0.00\ "€"</c:formatCode>
                <c:ptCount val="3"/>
                <c:pt idx="0">
                  <c:v>786.37500000000023</c:v>
                </c:pt>
                <c:pt idx="1">
                  <c:v>2479.6110000000008</c:v>
                </c:pt>
                <c:pt idx="2">
                  <c:v>3159.641000000001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E-482A-8138-6F93BA323EB6}"/>
            </c:ext>
          </c:extLst>
        </c:ser>
        <c:ser>
          <c:idx val="2"/>
          <c:order val="2"/>
          <c:tx>
            <c:v>Estimado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Caculadora!$L$14:$L$29</c:f>
              <c:numCache>
                <c:formatCode>_("€"* #,##0.00_);_("€"* \(#,##0.00\);_("€"* "-"??_);_(@_)</c:formatCode>
                <c:ptCount val="16"/>
                <c:pt idx="0">
                  <c:v>1816.0333333333335</c:v>
                </c:pt>
                <c:pt idx="1">
                  <c:v>3632.0666666666671</c:v>
                </c:pt>
                <c:pt idx="2">
                  <c:v>5448.1</c:v>
                </c:pt>
                <c:pt idx="3">
                  <c:v>7264.1333333333341</c:v>
                </c:pt>
                <c:pt idx="4">
                  <c:v>9080.1666666666679</c:v>
                </c:pt>
                <c:pt idx="5">
                  <c:v>10896.2</c:v>
                </c:pt>
                <c:pt idx="6">
                  <c:v>12712.233333333335</c:v>
                </c:pt>
                <c:pt idx="7">
                  <c:v>14528.266666666668</c:v>
                </c:pt>
                <c:pt idx="8">
                  <c:v>16344.300000000001</c:v>
                </c:pt>
                <c:pt idx="9">
                  <c:v>18160.333333333336</c:v>
                </c:pt>
                <c:pt idx="10">
                  <c:v>19976.366666666669</c:v>
                </c:pt>
                <c:pt idx="11">
                  <c:v>21792.400000000001</c:v>
                </c:pt>
                <c:pt idx="12">
                  <c:v>23608.433333333334</c:v>
                </c:pt>
                <c:pt idx="13">
                  <c:v>25424.466666666671</c:v>
                </c:pt>
                <c:pt idx="14">
                  <c:v>27240.500000000004</c:v>
                </c:pt>
                <c:pt idx="15">
                  <c:v>29056.533333333336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E-482A-8138-6F93BA32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61200"/>
        <c:axId val="335739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Caculadora!$K$14:$K$20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CCE-482A-8138-6F93BA323EB6}"/>
                  </c:ext>
                </c:extLst>
              </c15:ser>
            </c15:filteredLineSeries>
          </c:ext>
        </c:extLst>
      </c:lineChart>
      <c:catAx>
        <c:axId val="1647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Semanas</a:t>
                </a:r>
              </a:p>
            </c:rich>
          </c:tx>
          <c:layout>
            <c:manualLayout>
              <c:xMode val="edge"/>
              <c:yMode val="edge"/>
              <c:x val="0.86692234763430231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5739584"/>
        <c:crosses val="autoZero"/>
        <c:auto val="1"/>
        <c:lblAlgn val="ctr"/>
        <c:lblOffset val="100"/>
        <c:noMultiLvlLbl val="0"/>
      </c:catAx>
      <c:valAx>
        <c:axId val="335739584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Presupuesto</a:t>
                </a:r>
                <a:r>
                  <a:rPr lang="es-ES" baseline="0%"/>
                  <a:t> (€)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7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446308341892051"/>
          <c:y val="0.7222222222222221"/>
          <c:w val="0.1545172885997945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010917113621679E-2"/>
          <c:y val="5.0925925925925923E-2"/>
          <c:w val="0.96250922439042941"/>
          <c:h val="0.84630431612715074"/>
        </c:manualLayout>
      </c:layout>
      <c:lineChart>
        <c:grouping val="standard"/>
        <c:varyColors val="0"/>
        <c:ser>
          <c:idx val="0"/>
          <c:order val="0"/>
          <c:tx>
            <c:v>Gastado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Caculadora!$J$14:$J$16</c:f>
              <c:numCache>
                <c:formatCode>#,##0.00\ "€"</c:formatCode>
                <c:ptCount val="3"/>
                <c:pt idx="0">
                  <c:v>786.37500000000023</c:v>
                </c:pt>
                <c:pt idx="1">
                  <c:v>2479.6110000000008</c:v>
                </c:pt>
                <c:pt idx="2">
                  <c:v>3159.641000000001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1-4738-B608-7F29A7F5D55D}"/>
            </c:ext>
          </c:extLst>
        </c:ser>
        <c:ser>
          <c:idx val="2"/>
          <c:order val="2"/>
          <c:tx>
            <c:v>Estimado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Caculadora!$L$14:$L$29</c:f>
              <c:numCache>
                <c:formatCode>_("€"* #,##0.00_);_("€"* \(#,##0.00\);_("€"* "-"??_);_(@_)</c:formatCode>
                <c:ptCount val="16"/>
                <c:pt idx="0">
                  <c:v>1816.0333333333335</c:v>
                </c:pt>
                <c:pt idx="1">
                  <c:v>3632.0666666666671</c:v>
                </c:pt>
                <c:pt idx="2">
                  <c:v>5448.1</c:v>
                </c:pt>
                <c:pt idx="3">
                  <c:v>7264.1333333333341</c:v>
                </c:pt>
                <c:pt idx="4">
                  <c:v>9080.1666666666679</c:v>
                </c:pt>
                <c:pt idx="5">
                  <c:v>10896.2</c:v>
                </c:pt>
                <c:pt idx="6">
                  <c:v>12712.233333333335</c:v>
                </c:pt>
                <c:pt idx="7">
                  <c:v>14528.266666666668</c:v>
                </c:pt>
                <c:pt idx="8">
                  <c:v>16344.300000000001</c:v>
                </c:pt>
                <c:pt idx="9">
                  <c:v>18160.333333333336</c:v>
                </c:pt>
                <c:pt idx="10">
                  <c:v>19976.366666666669</c:v>
                </c:pt>
                <c:pt idx="11">
                  <c:v>21792.400000000001</c:v>
                </c:pt>
                <c:pt idx="12">
                  <c:v>23608.433333333334</c:v>
                </c:pt>
                <c:pt idx="13">
                  <c:v>25424.466666666671</c:v>
                </c:pt>
                <c:pt idx="14">
                  <c:v>27240.500000000004</c:v>
                </c:pt>
                <c:pt idx="15">
                  <c:v>29056.533333333336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1-4738-B608-7F29A7F5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61200"/>
        <c:axId val="335739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Caculadora!$K$14:$K$20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661-4738-B608-7F29A7F5D55D}"/>
                  </c:ext>
                </c:extLst>
              </c15:ser>
            </c15:filteredLineSeries>
          </c:ext>
        </c:extLst>
      </c:lineChart>
      <c:catAx>
        <c:axId val="164761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5739584"/>
        <c:crosses val="autoZero"/>
        <c:auto val="1"/>
        <c:lblAlgn val="ctr"/>
        <c:lblOffset val="100"/>
        <c:noMultiLvlLbl val="0"/>
      </c:catAx>
      <c:valAx>
        <c:axId val="335739584"/>
        <c:scaling>
          <c:orientation val="minMax"/>
          <c:max val="300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1647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446308341892051"/>
          <c:y val="0.7222222222222221"/>
          <c:w val="0.1545172885997945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07852530799599E-2"/>
          <c:y val="0.34458365212517977"/>
          <c:w val="0.92661673496259889"/>
          <c:h val="0.25418504441565976"/>
        </c:manualLayout>
      </c:layout>
      <c:barChart>
        <c:barDir val="bar"/>
        <c:grouping val="percentStacked"/>
        <c:varyColors val="0"/>
        <c:ser>
          <c:idx val="1"/>
          <c:order val="1"/>
          <c:tx>
            <c:strRef>
              <c:f>Hoja1!$H$1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15%"/>
                </a:schemeClr>
              </a:solidFill>
              <a:ln>
                <a:solidFill>
                  <a:schemeClr val="accent1"/>
                </a:solidFill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B81-4B8A-9CC2-7323559F094F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5-EB81-4B8A-9CC2-7323559F094F}"/>
            </c:ext>
          </c:extLst>
        </c:ser>
        <c:ser>
          <c:idx val="2"/>
          <c:order val="2"/>
          <c:tx>
            <c:strRef>
              <c:f>Hoja1!$G$1</c:f>
              <c:strCache>
                <c:ptCount val="1"/>
                <c:pt idx="0">
                  <c:v>19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EB81-4B8A-9CC2-7323559F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97695119"/>
        <c:axId val="522222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Hoja1!$G$1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1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1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4-EB81-4B8A-9CC2-7323559F094F}"/>
                  </c:ext>
                </c:extLst>
              </c15:ser>
            </c15:filteredBarSeries>
          </c:ext>
        </c:extLst>
      </c:barChart>
      <c:valAx>
        <c:axId val="5222229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 cap="rnd">
            <a:solidFill>
              <a:schemeClr val="accent1"/>
            </a:solidFill>
            <a:round/>
            <a:headEnd w="lg" len="lg"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800" b="0" i="0" u="none" strike="noStrike" kern="1200" baseline="0%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7695119"/>
        <c:crosses val="max"/>
        <c:crossBetween val="between"/>
        <c:majorUnit val="0.25"/>
      </c:valAx>
      <c:catAx>
        <c:axId val="597695119"/>
        <c:scaling>
          <c:orientation val="minMax"/>
        </c:scaling>
        <c:delete val="1"/>
        <c:axPos val="l"/>
        <c:majorTickMark val="out"/>
        <c:minorTickMark val="none"/>
        <c:tickLblPos val="nextTo"/>
        <c:crossAx val="522222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170949</xdr:colOff>
      <xdr:row>14</xdr:row>
      <xdr:rowOff>187492</xdr:rowOff>
    </xdr:from>
    <xdr:to>
      <xdr:col>6</xdr:col>
      <xdr:colOff>545785</xdr:colOff>
      <xdr:row>26</xdr:row>
      <xdr:rowOff>85519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78CC80-9EF6-4ADD-B060-B7DA1112C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95250</xdr:colOff>
      <xdr:row>4</xdr:row>
      <xdr:rowOff>133350</xdr:rowOff>
    </xdr:from>
    <xdr:to>
      <xdr:col>15</xdr:col>
      <xdr:colOff>19050</xdr:colOff>
      <xdr:row>19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D435CB-CF32-4D44-8F73-691DA66C6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762000</xdr:colOff>
          <xdr:row>1</xdr:row>
          <xdr:rowOff>95250</xdr:rowOff>
        </xdr:from>
        <xdr:to>
          <xdr:col>2</xdr:col>
          <xdr:colOff>2133600</xdr:colOff>
          <xdr:row>5</xdr:row>
          <xdr:rowOff>85725</xdr:rowOff>
        </xdr:to>
        <xdr:sp macro="" textlink="">
          <xdr:nvSpPr>
            <xdr:cNvPr id="1025" name="Comentario 1" hidden="1">
              <a:extLst>
                <a:ext uri="{FF2B5EF4-FFF2-40B4-BE49-F238E27FC236}">
                  <a16:creationId xmlns:a16="http://schemas.microsoft.com/office/drawing/2014/main" id="{0883D118-F92D-436A-91DE-02BDD4E28B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5100" y="2857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Ud:Hora</a:t>
              </a:r>
            </a:p>
            <a:p>
              <a:pPr algn="l" rtl="0">
                <a:defRPr sz="1000"/>
              </a:pP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142875</xdr:colOff>
          <xdr:row>2</xdr:row>
          <xdr:rowOff>95250</xdr:rowOff>
        </xdr:from>
        <xdr:to>
          <xdr:col>6</xdr:col>
          <xdr:colOff>723900</xdr:colOff>
          <xdr:row>6</xdr:row>
          <xdr:rowOff>85725</xdr:rowOff>
        </xdr:to>
        <xdr:sp macro="" textlink="">
          <xdr:nvSpPr>
            <xdr:cNvPr id="1026" name="Comentario 5" hidden="1">
              <a:extLst>
                <a:ext uri="{FF2B5EF4-FFF2-40B4-BE49-F238E27FC236}">
                  <a16:creationId xmlns:a16="http://schemas.microsoft.com/office/drawing/2014/main" id="{DD4EE551-446B-4BF5-A2D1-082CCC2AF8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76875" y="4762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 Personas</a:t>
              </a:r>
            </a:p>
            <a:p>
              <a:pPr algn="l" rtl="0">
                <a:defRPr sz="1000"/>
              </a:pP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381000</xdr:colOff>
          <xdr:row>4</xdr:row>
          <xdr:rowOff>95250</xdr:rowOff>
        </xdr:from>
        <xdr:to>
          <xdr:col>5</xdr:col>
          <xdr:colOff>781050</xdr:colOff>
          <xdr:row>8</xdr:row>
          <xdr:rowOff>85725</xdr:rowOff>
        </xdr:to>
        <xdr:sp macro="" textlink="">
          <xdr:nvSpPr>
            <xdr:cNvPr id="1027" name="Comentario 2" hidden="1">
              <a:extLst>
                <a:ext uri="{FF2B5EF4-FFF2-40B4-BE49-F238E27FC236}">
                  <a16:creationId xmlns:a16="http://schemas.microsoft.com/office/drawing/2014/main" id="{0E90E4E1-412D-4D9A-9E52-76CBC28AF8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43450" y="8572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Personas</a:t>
              </a:r>
            </a:p>
            <a:p>
              <a:pPr algn="l" rtl="0">
                <a:defRPr sz="1000"/>
              </a:pP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5</xdr:row>
          <xdr:rowOff>95250</xdr:rowOff>
        </xdr:from>
        <xdr:to>
          <xdr:col>5</xdr:col>
          <xdr:colOff>542925</xdr:colOff>
          <xdr:row>9</xdr:row>
          <xdr:rowOff>85725</xdr:rowOff>
        </xdr:to>
        <xdr:sp macro="" textlink="">
          <xdr:nvSpPr>
            <xdr:cNvPr id="1028" name="Comentario 3" hidden="1">
              <a:extLst>
                <a:ext uri="{FF2B5EF4-FFF2-40B4-BE49-F238E27FC236}">
                  <a16:creationId xmlns:a16="http://schemas.microsoft.com/office/drawing/2014/main" id="{CBC93C88-2B5D-4D0E-B6DB-15EB38D8C0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05325" y="10477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Estimado desde estandar Heroku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5</xdr:row>
          <xdr:rowOff>95250</xdr:rowOff>
        </xdr:from>
        <xdr:to>
          <xdr:col>6</xdr:col>
          <xdr:colOff>142875</xdr:colOff>
          <xdr:row>9</xdr:row>
          <xdr:rowOff>85725</xdr:rowOff>
        </xdr:to>
        <xdr:sp macro="" textlink="">
          <xdr:nvSpPr>
            <xdr:cNvPr id="1029" name="Comentario 4" hidden="1">
              <a:extLst>
                <a:ext uri="{FF2B5EF4-FFF2-40B4-BE49-F238E27FC236}">
                  <a16:creationId xmlns:a16="http://schemas.microsoft.com/office/drawing/2014/main" id="{F576C0B2-30BD-40A5-938C-9B77E6DB0C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95850" y="10477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mes</a:t>
              </a:r>
            </a:p>
            <a:p>
              <a:pPr algn="l" rtl="0">
                <a:defRPr sz="1000"/>
              </a:pP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133350</xdr:colOff>
      <xdr:row>17</xdr:row>
      <xdr:rowOff>0</xdr:rowOff>
    </xdr:from>
    <xdr:to>
      <xdr:col>10</xdr:col>
      <xdr:colOff>57150</xdr:colOff>
      <xdr:row>34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DB4FA1-CE3C-4ABC-8972-8E314AEC1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0</xdr:rowOff>
    </xdr:from>
    <xdr:to>
      <xdr:col>14</xdr:col>
      <xdr:colOff>394543</xdr:colOff>
      <xdr:row>15</xdr:row>
      <xdr:rowOff>88527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28A001-ABB8-4817-8FF8-E1823E570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5</xdr:row>
          <xdr:rowOff>85725</xdr:rowOff>
        </xdr:from>
        <xdr:to>
          <xdr:col>4</xdr:col>
          <xdr:colOff>723900</xdr:colOff>
          <xdr:row>9</xdr:row>
          <xdr:rowOff>76200</xdr:rowOff>
        </xdr:to>
        <xdr:sp macro="" textlink="">
          <xdr:nvSpPr>
            <xdr:cNvPr id="2049" name="Comentario 1" hidden="1">
              <a:extLst>
                <a:ext uri="{FF2B5EF4-FFF2-40B4-BE49-F238E27FC236}">
                  <a16:creationId xmlns:a16="http://schemas.microsoft.com/office/drawing/2014/main" id="{E3D644CB-40F7-4202-999E-5A94833059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19525" y="1038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Ale Garrido Resina:</a:t>
              </a: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E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Ud:Hora</a:t>
              </a:r>
            </a:p>
            <a:p>
              <a:pPr algn="l" rtl="0">
                <a:defRPr sz="1000"/>
              </a:pPr>
              <a:endParaRPr lang="es-E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2.bin"/><Relationship Id="rId4" Type="http://purl.oclc.org/ooxml/officeDocument/relationships/comments" Target="../comments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9" zoomScale="130" zoomScaleNormal="130" workbookViewId="0">
      <selection activeCell="F11" sqref="F11"/>
    </sheetView>
  </sheetViews>
  <sheetFormatPr baseColWidth="10" defaultRowHeight="15" x14ac:dyDescent="0.25"/>
  <cols>
    <col min="1" max="1" width="17.7109375" bestFit="1" customWidth="1"/>
    <col min="3" max="3" width="36.28515625" bestFit="1" customWidth="1"/>
    <col min="4" max="4" width="5.85546875" bestFit="1" customWidth="1"/>
    <col min="5" max="5" width="8.7109375" bestFit="1" customWidth="1"/>
    <col min="6" max="6" width="11.85546875" bestFit="1" customWidth="1"/>
    <col min="7" max="7" width="12" bestFit="1" customWidth="1"/>
  </cols>
  <sheetData>
    <row r="1" spans="1:16" x14ac:dyDescent="0.25">
      <c r="A1" s="2" t="s">
        <v>11</v>
      </c>
      <c r="B1" s="2" t="s">
        <v>12</v>
      </c>
      <c r="C1" s="2" t="s">
        <v>5</v>
      </c>
      <c r="D1" s="2" t="s">
        <v>6</v>
      </c>
      <c r="E1" s="2" t="s">
        <v>7</v>
      </c>
      <c r="F1" s="2" t="s">
        <v>10</v>
      </c>
      <c r="J1" s="81" t="s">
        <v>31</v>
      </c>
      <c r="K1" s="82"/>
      <c r="L1" s="82"/>
      <c r="M1" s="83"/>
    </row>
    <row r="2" spans="1:16" x14ac:dyDescent="0.25">
      <c r="A2" s="20" t="s">
        <v>8</v>
      </c>
      <c r="B2" s="23" t="s">
        <v>13</v>
      </c>
      <c r="C2" s="51" t="s">
        <v>39</v>
      </c>
      <c r="D2" s="22">
        <v>27.19</v>
      </c>
      <c r="E2" s="22">
        <f>B15*4*A15</f>
        <v>160</v>
      </c>
      <c r="F2" s="24">
        <f>D2*E2</f>
        <v>4350.4000000000005</v>
      </c>
      <c r="J2" s="8" t="s">
        <v>32</v>
      </c>
      <c r="K2" s="9" t="s">
        <v>33</v>
      </c>
      <c r="L2" s="10" t="s">
        <v>34</v>
      </c>
      <c r="M2" s="11" t="s">
        <v>10</v>
      </c>
    </row>
    <row r="3" spans="1:16" x14ac:dyDescent="0.25">
      <c r="A3" s="18"/>
      <c r="B3" s="19"/>
      <c r="C3" s="52" t="s">
        <v>40</v>
      </c>
      <c r="D3" s="25">
        <v>16.010000000000002</v>
      </c>
      <c r="E3" s="25">
        <f>B15*4*A15</f>
        <v>160</v>
      </c>
      <c r="F3" s="26">
        <f>D3*E3</f>
        <v>2561.6000000000004</v>
      </c>
      <c r="J3" s="12">
        <v>7</v>
      </c>
      <c r="K3" s="13">
        <v>1000</v>
      </c>
      <c r="L3" s="13">
        <v>5</v>
      </c>
      <c r="M3" s="14">
        <f>J3*K3/L3/12*A15</f>
        <v>466.66666666666669</v>
      </c>
    </row>
    <row r="4" spans="1:16" x14ac:dyDescent="0.25">
      <c r="A4" s="12"/>
      <c r="B4" s="13"/>
      <c r="C4" s="53" t="s">
        <v>41</v>
      </c>
      <c r="D4" s="27">
        <v>11.47</v>
      </c>
      <c r="E4" s="27">
        <f>B15*4*A15*5</f>
        <v>800</v>
      </c>
      <c r="F4" s="28">
        <f>D4*E4</f>
        <v>9176</v>
      </c>
      <c r="G4" s="80">
        <f>SUM(F2:F4)</f>
        <v>16088</v>
      </c>
    </row>
    <row r="5" spans="1:16" x14ac:dyDescent="0.25">
      <c r="A5" s="29" t="s">
        <v>9</v>
      </c>
      <c r="B5" s="23"/>
      <c r="C5" s="54" t="s">
        <v>30</v>
      </c>
      <c r="D5" s="21" t="s">
        <v>36</v>
      </c>
      <c r="E5" s="21" t="s">
        <v>36</v>
      </c>
      <c r="F5" s="30">
        <f>M3</f>
        <v>466.66666666666669</v>
      </c>
    </row>
    <row r="6" spans="1:16" x14ac:dyDescent="0.25">
      <c r="A6" s="18"/>
      <c r="B6" s="19"/>
      <c r="C6" s="55" t="s">
        <v>37</v>
      </c>
      <c r="D6" s="31">
        <v>150</v>
      </c>
      <c r="E6" s="31">
        <v>7</v>
      </c>
      <c r="F6" s="32">
        <f>D6*E6*A15</f>
        <v>4200</v>
      </c>
    </row>
    <row r="7" spans="1:16" x14ac:dyDescent="0.25">
      <c r="A7" s="12"/>
      <c r="B7" s="13"/>
      <c r="C7" s="56" t="s">
        <v>42</v>
      </c>
      <c r="D7" s="33">
        <v>20.5</v>
      </c>
      <c r="E7" s="33">
        <v>4</v>
      </c>
      <c r="F7" s="34">
        <f>D7*E7</f>
        <v>82</v>
      </c>
      <c r="G7" s="80">
        <f>SUM(F5:F7)</f>
        <v>4748.666666666667</v>
      </c>
    </row>
    <row r="8" spans="1:16" x14ac:dyDescent="0.25">
      <c r="E8" t="s">
        <v>16</v>
      </c>
      <c r="F8" s="1">
        <f>SUM(F2:F6)</f>
        <v>20754.666666666668</v>
      </c>
    </row>
    <row r="9" spans="1:16" x14ac:dyDescent="0.25">
      <c r="A9" s="45" t="s">
        <v>14</v>
      </c>
      <c r="B9" s="46"/>
      <c r="C9" s="46"/>
      <c r="D9" s="46"/>
      <c r="E9" s="46">
        <v>0.2</v>
      </c>
      <c r="F9" s="49">
        <f>E9*F8</f>
        <v>4150.9333333333334</v>
      </c>
    </row>
    <row r="10" spans="1:16" x14ac:dyDescent="0.25">
      <c r="A10" s="47" t="s">
        <v>15</v>
      </c>
      <c r="B10" s="48"/>
      <c r="C10" s="48"/>
      <c r="D10" s="48"/>
      <c r="E10" s="48">
        <v>0.2</v>
      </c>
      <c r="F10" s="50">
        <f>E10*F8</f>
        <v>4150.9333333333334</v>
      </c>
    </row>
    <row r="11" spans="1:16" x14ac:dyDescent="0.25">
      <c r="E11" s="16" t="s">
        <v>10</v>
      </c>
      <c r="F11" s="15">
        <f>SUM(F8:F10)</f>
        <v>29056.533333333336</v>
      </c>
    </row>
    <row r="14" spans="1:16" x14ac:dyDescent="0.25">
      <c r="A14" s="7" t="s">
        <v>35</v>
      </c>
      <c r="B14" s="17" t="s">
        <v>38</v>
      </c>
    </row>
    <row r="15" spans="1:16" x14ac:dyDescent="0.25">
      <c r="A15">
        <v>4</v>
      </c>
      <c r="B15">
        <v>10</v>
      </c>
      <c r="P15" s="90"/>
    </row>
  </sheetData>
  <mergeCells count="1">
    <mergeCell ref="J1:M1"/>
  </mergeCells>
  <pageMargins left="0.7" right="0.7" top="0.75" bottom="0.75" header="0.3" footer="0.3"/>
  <pageSetup paperSize="9" orientation="portrait" horizontalDpi="1200" verticalDpi="1200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C34-666A-4036-B9C2-2D2D05A00F75}">
  <dimension ref="G1:H1"/>
  <sheetViews>
    <sheetView tabSelected="1" topLeftCell="C1" zoomScaleNormal="100" workbookViewId="0">
      <selection activeCell="L3" sqref="L3"/>
    </sheetView>
  </sheetViews>
  <sheetFormatPr baseColWidth="10" defaultRowHeight="15" x14ac:dyDescent="0.25"/>
  <sheetData>
    <row r="1" spans="7:8" x14ac:dyDescent="0.25">
      <c r="G1">
        <v>19</v>
      </c>
      <c r="H1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42578125" customWidth="1"/>
    <col min="2" max="2" width="16.5703125" customWidth="1"/>
    <col min="3" max="3" width="15.140625" customWidth="1"/>
    <col min="4" max="4" width="11.85546875" bestFit="1" customWidth="1"/>
    <col min="11" max="12" width="12.140625" bestFit="1" customWidth="1"/>
  </cols>
  <sheetData>
    <row r="1" spans="1:12" x14ac:dyDescent="0.25">
      <c r="A1" s="84" t="s">
        <v>19</v>
      </c>
      <c r="B1" s="84"/>
      <c r="C1" s="84"/>
      <c r="D1" s="84"/>
      <c r="E1" s="84"/>
      <c r="G1" s="86" t="s">
        <v>51</v>
      </c>
      <c r="H1" s="87"/>
      <c r="J1" s="88" t="s">
        <v>54</v>
      </c>
      <c r="K1" s="89"/>
    </row>
    <row r="2" spans="1:12" x14ac:dyDescent="0.25">
      <c r="A2" s="79" t="s">
        <v>1</v>
      </c>
      <c r="B2" s="79" t="s">
        <v>0</v>
      </c>
      <c r="C2" s="79" t="s">
        <v>4</v>
      </c>
      <c r="D2" s="79" t="s">
        <v>17</v>
      </c>
      <c r="E2" s="79" t="s">
        <v>10</v>
      </c>
      <c r="G2" s="61" t="s">
        <v>52</v>
      </c>
      <c r="H2" s="61" t="s">
        <v>53</v>
      </c>
      <c r="J2" s="59" t="s">
        <v>55</v>
      </c>
      <c r="K2" s="60" t="s">
        <v>10</v>
      </c>
    </row>
    <row r="3" spans="1:12" x14ac:dyDescent="0.25">
      <c r="A3" s="29" t="s">
        <v>29</v>
      </c>
      <c r="B3" s="65">
        <f>SUM('Imputaciones semana'!A$2:A$30)</f>
        <v>33.1</v>
      </c>
      <c r="C3" s="66">
        <v>27.19</v>
      </c>
      <c r="D3" s="67">
        <f>HOUR(B3)+MINUTE(B3)/60+SECOND(B3)/3600</f>
        <v>2.4</v>
      </c>
      <c r="E3" s="68">
        <f t="shared" ref="E3:E9" si="0">B3*C3</f>
        <v>899.98900000000003</v>
      </c>
      <c r="G3" s="62">
        <f>(E10+K3)/L13</f>
        <v>0.16164377259962187</v>
      </c>
      <c r="H3" s="62">
        <v>1</v>
      </c>
      <c r="J3" s="57">
        <v>1</v>
      </c>
      <c r="K3" s="58">
        <f>'Costes y presupuesto'!D6*7*J3+'Costes y presupuesto'!D7*J3+'Costes y presupuesto'!F5*J3</f>
        <v>1537.1666666666667</v>
      </c>
    </row>
    <row r="4" spans="1:12" x14ac:dyDescent="0.25">
      <c r="A4" s="77" t="s">
        <v>2</v>
      </c>
      <c r="B4" s="69">
        <f>SUM('Imputaciones semana'!B$2:B$30)</f>
        <v>29</v>
      </c>
      <c r="C4" s="70">
        <v>11.47</v>
      </c>
      <c r="D4" s="71">
        <f t="shared" ref="D4:D9" si="1">HOUR(B4)+MINUTE(B4)/60+SECOND(B4)/3600</f>
        <v>0</v>
      </c>
      <c r="E4" s="72">
        <f t="shared" si="0"/>
        <v>332.63</v>
      </c>
      <c r="G4" s="63">
        <f>G3*H4</f>
        <v>4687.6694053890342</v>
      </c>
      <c r="H4" s="64">
        <v>29000</v>
      </c>
    </row>
    <row r="5" spans="1:12" x14ac:dyDescent="0.25">
      <c r="A5" s="77" t="s">
        <v>3</v>
      </c>
      <c r="B5" s="69">
        <f>SUM('Imputaciones semana'!C$2:C$30)</f>
        <v>34.6</v>
      </c>
      <c r="C5" s="70">
        <v>11.47</v>
      </c>
      <c r="D5" s="71">
        <f t="shared" si="1"/>
        <v>14.4</v>
      </c>
      <c r="E5" s="72">
        <f t="shared" si="0"/>
        <v>396.86200000000002</v>
      </c>
      <c r="G5" t="s">
        <v>56</v>
      </c>
    </row>
    <row r="6" spans="1:12" x14ac:dyDescent="0.25">
      <c r="A6" s="77" t="s">
        <v>28</v>
      </c>
      <c r="B6" s="69">
        <f>SUM('Imputaciones semana'!D$2:D$30)</f>
        <v>24.5</v>
      </c>
      <c r="C6" s="70">
        <v>11.47</v>
      </c>
      <c r="D6" s="71">
        <f t="shared" si="1"/>
        <v>12</v>
      </c>
      <c r="E6" s="72">
        <f t="shared" si="0"/>
        <v>281.01500000000004</v>
      </c>
    </row>
    <row r="7" spans="1:12" x14ac:dyDescent="0.25">
      <c r="A7" s="77" t="s">
        <v>43</v>
      </c>
      <c r="B7" s="69">
        <f>SUM('Imputaciones semana'!E$2:E$30)</f>
        <v>46.5</v>
      </c>
      <c r="C7" s="70">
        <v>16.010000000000002</v>
      </c>
      <c r="D7" s="71">
        <f t="shared" si="1"/>
        <v>12</v>
      </c>
      <c r="E7" s="72">
        <f t="shared" si="0"/>
        <v>744.46500000000003</v>
      </c>
    </row>
    <row r="8" spans="1:12" x14ac:dyDescent="0.25">
      <c r="A8" s="77" t="s">
        <v>44</v>
      </c>
      <c r="B8" s="69">
        <f>SUM('Imputaciones semana'!F$2:F$30)</f>
        <v>17</v>
      </c>
      <c r="C8" s="70">
        <v>11.47</v>
      </c>
      <c r="D8" s="71">
        <f t="shared" si="1"/>
        <v>0</v>
      </c>
      <c r="E8" s="72">
        <f t="shared" si="0"/>
        <v>194.99</v>
      </c>
    </row>
    <row r="9" spans="1:12" x14ac:dyDescent="0.25">
      <c r="A9" s="78" t="s">
        <v>45</v>
      </c>
      <c r="B9" s="73">
        <f>SUM('Imputaciones semana'!G$2:G$30)</f>
        <v>27</v>
      </c>
      <c r="C9" s="74">
        <v>11.47</v>
      </c>
      <c r="D9" s="75">
        <f t="shared" si="1"/>
        <v>0</v>
      </c>
      <c r="E9" s="76">
        <f t="shared" si="0"/>
        <v>309.69</v>
      </c>
    </row>
    <row r="10" spans="1:12" x14ac:dyDescent="0.25">
      <c r="B10">
        <f>SUM(B3:B9)</f>
        <v>211.7</v>
      </c>
      <c r="D10" t="s">
        <v>10</v>
      </c>
      <c r="E10" s="4">
        <f>SUM(E3:E9)</f>
        <v>3159.6410000000001</v>
      </c>
    </row>
    <row r="12" spans="1:12" x14ac:dyDescent="0.25">
      <c r="A12" s="85" t="s">
        <v>20</v>
      </c>
      <c r="B12" s="85"/>
      <c r="C12" s="85"/>
      <c r="D12" s="85"/>
      <c r="E12" s="85"/>
      <c r="F12" s="85"/>
      <c r="G12" s="85"/>
      <c r="H12" s="85"/>
    </row>
    <row r="13" spans="1:12" x14ac:dyDescent="0.25">
      <c r="B13" t="s">
        <v>29</v>
      </c>
      <c r="C13" t="s">
        <v>2</v>
      </c>
      <c r="D13" t="s">
        <v>3</v>
      </c>
      <c r="E13" t="s">
        <v>28</v>
      </c>
      <c r="F13" t="s">
        <v>43</v>
      </c>
      <c r="G13" t="s">
        <v>44</v>
      </c>
      <c r="H13" t="s">
        <v>45</v>
      </c>
      <c r="I13" t="s">
        <v>50</v>
      </c>
      <c r="J13" t="s">
        <v>49</v>
      </c>
      <c r="L13" s="1">
        <f>'Costes y presupuesto'!F11</f>
        <v>29056.533333333336</v>
      </c>
    </row>
    <row r="14" spans="1:12" x14ac:dyDescent="0.25">
      <c r="A14" s="5" t="s">
        <v>21</v>
      </c>
      <c r="B14" s="39">
        <f>('Imputaciones semana'!A2)*$C$3</f>
        <v>271.90000000000003</v>
      </c>
      <c r="C14" s="40">
        <f>('Imputaciones semana'!B2)*$C$4</f>
        <v>80.290000000000006</v>
      </c>
      <c r="D14" s="40">
        <f>('Imputaciones semana'!C2)*$C$5</f>
        <v>80.290000000000006</v>
      </c>
      <c r="E14" s="40">
        <f>('Imputaciones semana'!D2)*$C$6</f>
        <v>80.290000000000006</v>
      </c>
      <c r="F14" s="40">
        <f>('Imputaciones semana'!E2)*$C$7</f>
        <v>176.11</v>
      </c>
      <c r="G14" s="40">
        <f>('Imputaciones semana'!F2)*$C$8</f>
        <v>22.94</v>
      </c>
      <c r="H14" s="41">
        <f>('Imputaciones semana'!G2)*$C$9</f>
        <v>74.555000000000007</v>
      </c>
      <c r="I14" s="42">
        <f>SUM(B14:H14)</f>
        <v>786.37500000000023</v>
      </c>
      <c r="J14" s="4">
        <f>I14</f>
        <v>786.37500000000023</v>
      </c>
      <c r="K14">
        <v>1</v>
      </c>
      <c r="L14" s="1">
        <f>'Costes y presupuesto'!$F$11/16*K14</f>
        <v>1816.0333333333335</v>
      </c>
    </row>
    <row r="15" spans="1:12" x14ac:dyDescent="0.25">
      <c r="A15" s="5" t="s">
        <v>22</v>
      </c>
      <c r="B15" s="36">
        <f>('Imputaciones semana'!A3)*$C$3</f>
        <v>478.54400000000004</v>
      </c>
      <c r="C15" s="37">
        <f>('Imputaciones semana'!B3)*$C$4</f>
        <v>189.25500000000002</v>
      </c>
      <c r="D15" s="37">
        <f>('Imputaciones semana'!C3)*$C$5</f>
        <v>253.48700000000002</v>
      </c>
      <c r="E15" s="37">
        <f>('Imputaciones semana'!D3)*$C$6</f>
        <v>149.11000000000001</v>
      </c>
      <c r="F15" s="37">
        <f>('Imputaciones semana'!E3)*$C$7</f>
        <v>376.23500000000001</v>
      </c>
      <c r="G15" s="37">
        <f>('Imputaciones semana'!F3)*$C$8</f>
        <v>74.555000000000007</v>
      </c>
      <c r="H15" s="38">
        <f>('Imputaciones semana'!G3)*$C$9</f>
        <v>172.05</v>
      </c>
      <c r="I15" s="43">
        <f t="shared" ref="I15:I28" si="2">SUM(B15:H15)</f>
        <v>1693.2360000000003</v>
      </c>
      <c r="J15" s="4">
        <f>I15+J14</f>
        <v>2479.6110000000008</v>
      </c>
      <c r="K15">
        <v>2</v>
      </c>
      <c r="L15" s="1">
        <f>'Costes y presupuesto'!$F$11/16*K15</f>
        <v>3632.0666666666671</v>
      </c>
    </row>
    <row r="16" spans="1:12" x14ac:dyDescent="0.25">
      <c r="A16" s="5" t="s">
        <v>23</v>
      </c>
      <c r="B16" s="39">
        <f>('Imputaciones semana'!A4)*$C$3</f>
        <v>149.54500000000002</v>
      </c>
      <c r="C16" s="40">
        <f>('Imputaciones semana'!B4)*$C$4</f>
        <v>63.085000000000001</v>
      </c>
      <c r="D16" s="40">
        <f>('Imputaciones semana'!C4)*$C$5</f>
        <v>63.085000000000001</v>
      </c>
      <c r="E16" s="40">
        <f>('Imputaciones semana'!D4)*$C$6</f>
        <v>51.615000000000002</v>
      </c>
      <c r="F16" s="40">
        <f>('Imputaciones semana'!E4)*$C$7</f>
        <v>192.12</v>
      </c>
      <c r="G16" s="40">
        <f>('Imputaciones semana'!F4)*$C$8</f>
        <v>97.495000000000005</v>
      </c>
      <c r="H16" s="41">
        <f>('Imputaciones semana'!G4)*$C$9</f>
        <v>63.085000000000001</v>
      </c>
      <c r="I16" s="43">
        <f t="shared" si="2"/>
        <v>680.03000000000009</v>
      </c>
      <c r="J16" s="4">
        <f t="shared" ref="J16:J28" si="3">I16+J15</f>
        <v>3159.641000000001</v>
      </c>
      <c r="K16">
        <v>3</v>
      </c>
      <c r="L16" s="1">
        <f>'Costes y presupuesto'!$F$11/16*K16</f>
        <v>5448.1</v>
      </c>
    </row>
    <row r="17" spans="1:12" x14ac:dyDescent="0.25">
      <c r="A17" s="5" t="s">
        <v>24</v>
      </c>
      <c r="B17" s="36">
        <f>('Imputaciones semana'!A5)*$C$3</f>
        <v>0</v>
      </c>
      <c r="C17" s="37">
        <f>('Imputaciones semana'!B5)*$C$4</f>
        <v>0</v>
      </c>
      <c r="D17" s="37">
        <f>('Imputaciones semana'!C5)*$C$5</f>
        <v>0</v>
      </c>
      <c r="E17" s="37">
        <f>('Imputaciones semana'!D5)*$C$6</f>
        <v>0</v>
      </c>
      <c r="F17" s="37">
        <f>('Imputaciones semana'!E5)*$C$7</f>
        <v>0</v>
      </c>
      <c r="G17" s="37">
        <f>('Imputaciones semana'!F5)*$C$8</f>
        <v>0</v>
      </c>
      <c r="H17" s="38">
        <f>('Imputaciones semana'!G5)*$C$9</f>
        <v>0</v>
      </c>
      <c r="I17" s="43">
        <f t="shared" si="2"/>
        <v>0</v>
      </c>
      <c r="J17" s="4">
        <f t="shared" si="3"/>
        <v>3159.641000000001</v>
      </c>
      <c r="K17">
        <v>4</v>
      </c>
      <c r="L17" s="1">
        <f>'Costes y presupuesto'!$F$11/16*K17</f>
        <v>7264.1333333333341</v>
      </c>
    </row>
    <row r="18" spans="1:12" x14ac:dyDescent="0.25">
      <c r="A18" s="5" t="s">
        <v>25</v>
      </c>
      <c r="B18" s="39">
        <f>('Imputaciones semana'!A6)*$C$3</f>
        <v>0</v>
      </c>
      <c r="C18" s="40">
        <f>('Imputaciones semana'!B6)*$C$4</f>
        <v>0</v>
      </c>
      <c r="D18" s="40">
        <f>('Imputaciones semana'!C6)*$C$5</f>
        <v>0</v>
      </c>
      <c r="E18" s="40">
        <f>('Imputaciones semana'!D6)*$C$6</f>
        <v>0</v>
      </c>
      <c r="F18" s="40">
        <f>('Imputaciones semana'!E6)*$C$7</f>
        <v>0</v>
      </c>
      <c r="G18" s="40">
        <f>('Imputaciones semana'!F6)*$C$8</f>
        <v>0</v>
      </c>
      <c r="H18" s="41">
        <f>('Imputaciones semana'!G6)*$C$9</f>
        <v>0</v>
      </c>
      <c r="I18" s="43">
        <f t="shared" si="2"/>
        <v>0</v>
      </c>
      <c r="J18" s="4">
        <f t="shared" si="3"/>
        <v>3159.641000000001</v>
      </c>
      <c r="K18">
        <v>5</v>
      </c>
      <c r="L18" s="1">
        <f>'Costes y presupuesto'!$F$11/16*K18</f>
        <v>9080.1666666666679</v>
      </c>
    </row>
    <row r="19" spans="1:12" x14ac:dyDescent="0.25">
      <c r="A19" s="5" t="s">
        <v>26</v>
      </c>
      <c r="B19" s="36">
        <f>('Imputaciones semana'!A7)*$C$3</f>
        <v>0</v>
      </c>
      <c r="C19" s="37">
        <f>('Imputaciones semana'!B7)*$C$4</f>
        <v>0</v>
      </c>
      <c r="D19" s="37">
        <f>('Imputaciones semana'!C7)*$C$5</f>
        <v>0</v>
      </c>
      <c r="E19" s="37">
        <f>('Imputaciones semana'!D7)*$C$6</f>
        <v>0</v>
      </c>
      <c r="F19" s="37">
        <f>('Imputaciones semana'!E7)*$C$7</f>
        <v>0</v>
      </c>
      <c r="G19" s="37">
        <f>('Imputaciones semana'!F7)*$C$8</f>
        <v>0</v>
      </c>
      <c r="H19" s="38">
        <f>('Imputaciones semana'!G7)*$C$9</f>
        <v>0</v>
      </c>
      <c r="I19" s="43">
        <f t="shared" si="2"/>
        <v>0</v>
      </c>
      <c r="J19" s="4">
        <f t="shared" si="3"/>
        <v>3159.641000000001</v>
      </c>
      <c r="K19">
        <v>6</v>
      </c>
      <c r="L19" s="1">
        <f>'Costes y presupuesto'!$F$11/16*K19</f>
        <v>10896.2</v>
      </c>
    </row>
    <row r="20" spans="1:12" x14ac:dyDescent="0.25">
      <c r="A20" s="5" t="s">
        <v>27</v>
      </c>
      <c r="B20" s="39">
        <f>('Imputaciones semana'!A8)*$C$3</f>
        <v>0</v>
      </c>
      <c r="C20" s="40">
        <f>('Imputaciones semana'!B8)*$C$4</f>
        <v>0</v>
      </c>
      <c r="D20" s="40">
        <f>('Imputaciones semana'!C8)*$C$5</f>
        <v>0</v>
      </c>
      <c r="E20" s="40">
        <f>('Imputaciones semana'!D8)*$C$6</f>
        <v>0</v>
      </c>
      <c r="F20" s="40">
        <f>('Imputaciones semana'!E8)*$C$7</f>
        <v>0</v>
      </c>
      <c r="G20" s="40">
        <f>('Imputaciones semana'!F8)*$C$8</f>
        <v>0</v>
      </c>
      <c r="H20" s="41">
        <f>('Imputaciones semana'!G8)*$C$9</f>
        <v>0</v>
      </c>
      <c r="I20" s="43">
        <f t="shared" si="2"/>
        <v>0</v>
      </c>
      <c r="J20" s="4">
        <f t="shared" si="3"/>
        <v>3159.641000000001</v>
      </c>
      <c r="K20">
        <v>7</v>
      </c>
      <c r="L20" s="1">
        <f>'Costes y presupuesto'!$F$11/16*K20</f>
        <v>12712.233333333335</v>
      </c>
    </row>
    <row r="21" spans="1:12" x14ac:dyDescent="0.25">
      <c r="B21" s="36">
        <f>('Imputaciones semana'!A9)*$C$3</f>
        <v>0</v>
      </c>
      <c r="C21" s="37">
        <f>('Imputaciones semana'!B9)*$C$4</f>
        <v>0</v>
      </c>
      <c r="D21" s="37">
        <f>('Imputaciones semana'!C9)*$C$5</f>
        <v>0</v>
      </c>
      <c r="E21" s="37">
        <f>('Imputaciones semana'!D9)*$C$6</f>
        <v>0</v>
      </c>
      <c r="F21" s="37">
        <f>('Imputaciones semana'!E9)*$C$7</f>
        <v>0</v>
      </c>
      <c r="G21" s="37">
        <f>('Imputaciones semana'!F9)*$C$8</f>
        <v>0</v>
      </c>
      <c r="H21" s="38">
        <f>('Imputaciones semana'!G9)*$C$9</f>
        <v>0</v>
      </c>
      <c r="I21" s="43">
        <f t="shared" si="2"/>
        <v>0</v>
      </c>
      <c r="J21" s="4">
        <f t="shared" si="3"/>
        <v>3159.641000000001</v>
      </c>
      <c r="K21">
        <v>8</v>
      </c>
      <c r="L21" s="1">
        <f>'Costes y presupuesto'!$F$11/16*K21</f>
        <v>14528.266666666668</v>
      </c>
    </row>
    <row r="22" spans="1:12" x14ac:dyDescent="0.25">
      <c r="B22" s="39">
        <f>('Imputaciones semana'!A10)*$C$3</f>
        <v>0</v>
      </c>
      <c r="C22" s="40">
        <f>('Imputaciones semana'!B10)*$C$4</f>
        <v>0</v>
      </c>
      <c r="D22" s="40">
        <f>('Imputaciones semana'!C10)*$C$5</f>
        <v>0</v>
      </c>
      <c r="E22" s="40">
        <f>('Imputaciones semana'!D10)*$C$6</f>
        <v>0</v>
      </c>
      <c r="F22" s="40">
        <f>('Imputaciones semana'!E10)*$C$7</f>
        <v>0</v>
      </c>
      <c r="G22" s="40">
        <f>('Imputaciones semana'!F10)*$C$8</f>
        <v>0</v>
      </c>
      <c r="H22" s="41">
        <f>('Imputaciones semana'!G10)*$C$9</f>
        <v>0</v>
      </c>
      <c r="I22" s="43">
        <f t="shared" si="2"/>
        <v>0</v>
      </c>
      <c r="J22" s="4">
        <f t="shared" si="3"/>
        <v>3159.641000000001</v>
      </c>
      <c r="K22">
        <v>9</v>
      </c>
      <c r="L22" s="1">
        <f>'Costes y presupuesto'!$F$11/16*K22</f>
        <v>16344.300000000001</v>
      </c>
    </row>
    <row r="23" spans="1:12" x14ac:dyDescent="0.25">
      <c r="B23" s="36">
        <f>('Imputaciones semana'!A11)*$C$3</f>
        <v>0</v>
      </c>
      <c r="C23" s="37">
        <f>('Imputaciones semana'!B11)*$C$4</f>
        <v>0</v>
      </c>
      <c r="D23" s="37">
        <f>('Imputaciones semana'!C11)*$C$5</f>
        <v>0</v>
      </c>
      <c r="E23" s="37">
        <f>('Imputaciones semana'!D11)*$C$6</f>
        <v>0</v>
      </c>
      <c r="F23" s="37">
        <f>('Imputaciones semana'!E11)*$C$7</f>
        <v>0</v>
      </c>
      <c r="G23" s="37">
        <f>('Imputaciones semana'!F11)*$C$8</f>
        <v>0</v>
      </c>
      <c r="H23" s="38">
        <f>('Imputaciones semana'!G11)*$C$9</f>
        <v>0</v>
      </c>
      <c r="I23" s="43">
        <f t="shared" si="2"/>
        <v>0</v>
      </c>
      <c r="J23" s="4">
        <f t="shared" si="3"/>
        <v>3159.641000000001</v>
      </c>
      <c r="K23">
        <v>10</v>
      </c>
      <c r="L23" s="1">
        <f>'Costes y presupuesto'!$F$11/16*K23</f>
        <v>18160.333333333336</v>
      </c>
    </row>
    <row r="24" spans="1:12" x14ac:dyDescent="0.25">
      <c r="B24" s="39">
        <f>('Imputaciones semana'!A12)*$C$3</f>
        <v>0</v>
      </c>
      <c r="C24" s="40">
        <f>('Imputaciones semana'!B12)*$C$4</f>
        <v>0</v>
      </c>
      <c r="D24" s="40">
        <f>('Imputaciones semana'!C12)*$C$5</f>
        <v>0</v>
      </c>
      <c r="E24" s="40">
        <f>('Imputaciones semana'!D12)*$C$6</f>
        <v>0</v>
      </c>
      <c r="F24" s="40">
        <f>('Imputaciones semana'!E12)*$C$7</f>
        <v>0</v>
      </c>
      <c r="G24" s="40">
        <f>('Imputaciones semana'!F12)*$C$8</f>
        <v>0</v>
      </c>
      <c r="H24" s="41">
        <f>('Imputaciones semana'!G12)*$C$9</f>
        <v>0</v>
      </c>
      <c r="I24" s="43">
        <f t="shared" si="2"/>
        <v>0</v>
      </c>
      <c r="J24" s="4">
        <f t="shared" si="3"/>
        <v>3159.641000000001</v>
      </c>
      <c r="K24">
        <v>11</v>
      </c>
      <c r="L24" s="1">
        <f>'Costes y presupuesto'!$F$11/16*K24</f>
        <v>19976.366666666669</v>
      </c>
    </row>
    <row r="25" spans="1:12" x14ac:dyDescent="0.25">
      <c r="B25" s="36">
        <f>('Imputaciones semana'!A13)*$C$3</f>
        <v>0</v>
      </c>
      <c r="C25" s="37">
        <f>('Imputaciones semana'!B13)*$C$4</f>
        <v>0</v>
      </c>
      <c r="D25" s="37">
        <f>('Imputaciones semana'!C13)*$C$5</f>
        <v>0</v>
      </c>
      <c r="E25" s="37">
        <f>('Imputaciones semana'!D13)*$C$6</f>
        <v>0</v>
      </c>
      <c r="F25" s="37">
        <f>('Imputaciones semana'!E13)*$C$7</f>
        <v>0</v>
      </c>
      <c r="G25" s="37">
        <f>('Imputaciones semana'!F13)*$C$8</f>
        <v>0</v>
      </c>
      <c r="H25" s="38">
        <f>('Imputaciones semana'!G13)*$C$9</f>
        <v>0</v>
      </c>
      <c r="I25" s="43">
        <f t="shared" si="2"/>
        <v>0</v>
      </c>
      <c r="J25" s="4">
        <f t="shared" si="3"/>
        <v>3159.641000000001</v>
      </c>
      <c r="K25">
        <v>12</v>
      </c>
      <c r="L25" s="1">
        <f>'Costes y presupuesto'!$F$11/16*K25</f>
        <v>21792.400000000001</v>
      </c>
    </row>
    <row r="26" spans="1:12" x14ac:dyDescent="0.25">
      <c r="B26" s="39">
        <f>('Imputaciones semana'!A14)*$C$3</f>
        <v>0</v>
      </c>
      <c r="C26" s="40">
        <f>('Imputaciones semana'!B14)*$C$4</f>
        <v>0</v>
      </c>
      <c r="D26" s="40">
        <f>('Imputaciones semana'!C14)*$C$5</f>
        <v>0</v>
      </c>
      <c r="E26" s="40">
        <f>('Imputaciones semana'!D14)*$C$6</f>
        <v>0</v>
      </c>
      <c r="F26" s="40">
        <f>('Imputaciones semana'!E14)*$C$7</f>
        <v>0</v>
      </c>
      <c r="G26" s="40">
        <f>('Imputaciones semana'!F14)*$C$8</f>
        <v>0</v>
      </c>
      <c r="H26" s="41">
        <f>('Imputaciones semana'!G14)*$C$9</f>
        <v>0</v>
      </c>
      <c r="I26" s="43">
        <f t="shared" si="2"/>
        <v>0</v>
      </c>
      <c r="J26" s="4">
        <f t="shared" si="3"/>
        <v>3159.641000000001</v>
      </c>
      <c r="K26">
        <v>13</v>
      </c>
      <c r="L26" s="1">
        <f>'Costes y presupuesto'!$F$11/16*K26</f>
        <v>23608.433333333334</v>
      </c>
    </row>
    <row r="27" spans="1:12" x14ac:dyDescent="0.25">
      <c r="B27" s="36">
        <f>('Imputaciones semana'!A15)*$C$3</f>
        <v>0</v>
      </c>
      <c r="C27" s="37">
        <f>('Imputaciones semana'!B15)*$C$4</f>
        <v>0</v>
      </c>
      <c r="D27" s="37">
        <f>('Imputaciones semana'!C15)*$C$5</f>
        <v>0</v>
      </c>
      <c r="E27" s="37">
        <f>('Imputaciones semana'!D15)*$C$6</f>
        <v>0</v>
      </c>
      <c r="F27" s="37">
        <f>('Imputaciones semana'!E15)*$C$7</f>
        <v>0</v>
      </c>
      <c r="G27" s="37">
        <f>('Imputaciones semana'!F15)*$C$8</f>
        <v>0</v>
      </c>
      <c r="H27" s="38">
        <f>('Imputaciones semana'!G15)*$C$9</f>
        <v>0</v>
      </c>
      <c r="I27" s="43">
        <f t="shared" si="2"/>
        <v>0</v>
      </c>
      <c r="J27" s="4">
        <f t="shared" si="3"/>
        <v>3159.641000000001</v>
      </c>
      <c r="K27">
        <v>14</v>
      </c>
      <c r="L27" s="1">
        <f>'Costes y presupuesto'!$F$11/16*K27</f>
        <v>25424.466666666671</v>
      </c>
    </row>
    <row r="28" spans="1:12" x14ac:dyDescent="0.25">
      <c r="B28" s="39">
        <f>('Imputaciones semana'!A16)*$C$3</f>
        <v>0</v>
      </c>
      <c r="C28" s="40">
        <f>('Imputaciones semana'!B16)*$C$4</f>
        <v>0</v>
      </c>
      <c r="D28" s="40">
        <f>('Imputaciones semana'!C16)*$C$5</f>
        <v>0</v>
      </c>
      <c r="E28" s="40">
        <f>('Imputaciones semana'!D16)*$C$6</f>
        <v>0</v>
      </c>
      <c r="F28" s="40">
        <f>('Imputaciones semana'!E16)*$C$7</f>
        <v>0</v>
      </c>
      <c r="G28" s="40">
        <f>('Imputaciones semana'!F16)*$C$8</f>
        <v>0</v>
      </c>
      <c r="H28" s="41">
        <f>('Imputaciones semana'!G16)*$C$9</f>
        <v>0</v>
      </c>
      <c r="I28" s="44">
        <f t="shared" si="2"/>
        <v>0</v>
      </c>
      <c r="J28" s="4">
        <f t="shared" si="3"/>
        <v>3159.641000000001</v>
      </c>
      <c r="K28">
        <v>15</v>
      </c>
      <c r="L28" s="1">
        <f>'Costes y presupuesto'!$F$11/16*K28</f>
        <v>27240.500000000004</v>
      </c>
    </row>
    <row r="29" spans="1:12" x14ac:dyDescent="0.25">
      <c r="K29">
        <v>16</v>
      </c>
      <c r="L29" s="1">
        <f>'Costes y presupuesto'!$F$11/16*K29</f>
        <v>29056.533333333336</v>
      </c>
    </row>
    <row r="30" spans="1:12" x14ac:dyDescent="0.25">
      <c r="A30" s="6" t="s">
        <v>48</v>
      </c>
      <c r="B30" s="4">
        <f t="shared" ref="B30:H30" si="4">SUM(B14:B20)</f>
        <v>899.98900000000003</v>
      </c>
      <c r="C30" s="4">
        <f t="shared" si="4"/>
        <v>332.63</v>
      </c>
      <c r="D30" s="4">
        <f t="shared" si="4"/>
        <v>396.86200000000002</v>
      </c>
      <c r="E30" s="4">
        <f t="shared" si="4"/>
        <v>281.01500000000004</v>
      </c>
      <c r="F30" s="4">
        <f t="shared" si="4"/>
        <v>744.46500000000003</v>
      </c>
      <c r="G30" s="4">
        <f t="shared" si="4"/>
        <v>194.99</v>
      </c>
      <c r="H30" s="4">
        <f t="shared" si="4"/>
        <v>309.69</v>
      </c>
      <c r="I30" s="4">
        <f>SUM(B30:H30)</f>
        <v>3159.6410000000001</v>
      </c>
    </row>
  </sheetData>
  <mergeCells count="4">
    <mergeCell ref="A1:E1"/>
    <mergeCell ref="A12:H12"/>
    <mergeCell ref="G1:H1"/>
    <mergeCell ref="J1:K1"/>
  </mergeCells>
  <pageMargins left="0.7" right="0.7" top="0.75" bottom="0.75" header="0.3" footer="0.3"/>
  <pageSetup paperSize="9" orientation="portrait" horizontalDpi="1200" verticalDpi="1200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C22" sqref="C22"/>
    </sheetView>
  </sheetViews>
  <sheetFormatPr baseColWidth="10" defaultRowHeight="15" x14ac:dyDescent="0.25"/>
  <cols>
    <col min="1" max="7" width="16.7109375" customWidth="1"/>
    <col min="8" max="8" width="15.140625" bestFit="1" customWidth="1"/>
  </cols>
  <sheetData>
    <row r="1" spans="1:12" x14ac:dyDescent="0.25">
      <c r="A1" t="s">
        <v>29</v>
      </c>
      <c r="B1" t="s">
        <v>2</v>
      </c>
      <c r="C1" t="s">
        <v>3</v>
      </c>
      <c r="D1" t="s">
        <v>28</v>
      </c>
      <c r="E1" t="s">
        <v>43</v>
      </c>
      <c r="F1" t="s">
        <v>44</v>
      </c>
      <c r="G1" t="s">
        <v>45</v>
      </c>
    </row>
    <row r="2" spans="1:12" x14ac:dyDescent="0.25">
      <c r="A2" s="35">
        <v>10</v>
      </c>
      <c r="B2" s="35">
        <v>7</v>
      </c>
      <c r="C2" s="35">
        <v>7</v>
      </c>
      <c r="D2" s="35">
        <v>7</v>
      </c>
      <c r="E2" s="35">
        <v>11</v>
      </c>
      <c r="F2" s="35">
        <v>2</v>
      </c>
      <c r="G2" s="35">
        <v>6.5</v>
      </c>
      <c r="H2" t="s">
        <v>21</v>
      </c>
      <c r="J2" s="3"/>
      <c r="K2" s="3"/>
      <c r="L2" s="3"/>
    </row>
    <row r="3" spans="1:12" x14ac:dyDescent="0.25">
      <c r="A3" s="35">
        <v>17.600000000000001</v>
      </c>
      <c r="B3" s="35">
        <v>16.5</v>
      </c>
      <c r="C3" s="35">
        <v>22.1</v>
      </c>
      <c r="D3" s="35">
        <v>13</v>
      </c>
      <c r="E3" s="35">
        <v>23.5</v>
      </c>
      <c r="F3" s="35">
        <v>6.5</v>
      </c>
      <c r="G3" s="35">
        <v>15</v>
      </c>
      <c r="H3" t="s">
        <v>22</v>
      </c>
      <c r="J3" s="3"/>
      <c r="K3" s="3"/>
      <c r="L3" s="3"/>
    </row>
    <row r="4" spans="1:12" x14ac:dyDescent="0.25">
      <c r="A4" s="35">
        <v>5.5</v>
      </c>
      <c r="B4" s="35">
        <v>5.5</v>
      </c>
      <c r="C4" s="35">
        <v>5.5</v>
      </c>
      <c r="D4" s="35">
        <v>4.5</v>
      </c>
      <c r="E4" s="35">
        <v>12</v>
      </c>
      <c r="F4" s="35">
        <v>8.5</v>
      </c>
      <c r="G4" s="35">
        <v>5.5</v>
      </c>
      <c r="H4" t="s">
        <v>23</v>
      </c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t="s">
        <v>24</v>
      </c>
    </row>
    <row r="6" spans="1:12" x14ac:dyDescent="0.25">
      <c r="A6" s="3"/>
      <c r="B6" s="3"/>
      <c r="C6" s="3"/>
      <c r="D6" s="3"/>
      <c r="E6" s="3"/>
      <c r="F6" s="3"/>
      <c r="G6" s="3"/>
      <c r="H6" t="s">
        <v>25</v>
      </c>
    </row>
    <row r="7" spans="1:12" x14ac:dyDescent="0.25">
      <c r="A7" s="3"/>
      <c r="B7" s="3"/>
      <c r="C7" s="3"/>
      <c r="D7" s="3"/>
      <c r="E7" s="3"/>
      <c r="F7" s="3"/>
      <c r="G7" s="3"/>
      <c r="H7" t="s">
        <v>26</v>
      </c>
    </row>
    <row r="8" spans="1:12" x14ac:dyDescent="0.25">
      <c r="A8" s="3"/>
      <c r="B8" s="3"/>
      <c r="C8" s="3"/>
      <c r="D8" s="3"/>
      <c r="E8" s="3"/>
      <c r="F8" s="3"/>
      <c r="G8" s="3"/>
      <c r="H8" t="s">
        <v>27</v>
      </c>
    </row>
    <row r="9" spans="1:12" x14ac:dyDescent="0.25">
      <c r="A9" s="3"/>
      <c r="B9" s="3"/>
      <c r="C9" s="3"/>
      <c r="D9" s="3"/>
      <c r="E9" s="3"/>
      <c r="F9" s="3"/>
      <c r="G9" s="3"/>
      <c r="H9" t="s">
        <v>46</v>
      </c>
    </row>
    <row r="10" spans="1:12" x14ac:dyDescent="0.25">
      <c r="A10" s="3"/>
      <c r="B10" s="3"/>
      <c r="C10" s="3"/>
      <c r="D10" s="3"/>
      <c r="E10" s="3"/>
      <c r="F10" s="3"/>
      <c r="G10" s="3"/>
      <c r="H10" t="s">
        <v>47</v>
      </c>
    </row>
    <row r="11" spans="1:12" x14ac:dyDescent="0.25">
      <c r="A11" s="3"/>
      <c r="B11" s="3"/>
      <c r="C11" s="3"/>
      <c r="D11" s="3"/>
      <c r="E11" s="3"/>
      <c r="F11" s="3"/>
      <c r="G11" s="3"/>
      <c r="H11" s="3" t="s">
        <v>18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Costes y presupuesto</vt:lpstr>
      <vt:lpstr>Hoja1</vt:lpstr>
      <vt:lpstr>Caculadora</vt:lpstr>
      <vt:lpstr>Imputaciones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Garrido Resina</dc:creator>
  <cp:lastModifiedBy>Ale Garrido Resina</cp:lastModifiedBy>
  <cp:lastPrinted>2018-03-07T15:42:30Z</cp:lastPrinted>
  <dcterms:created xsi:type="dcterms:W3CDTF">2018-03-07T14:38:53Z</dcterms:created>
  <dcterms:modified xsi:type="dcterms:W3CDTF">2018-03-08T18:53:02Z</dcterms:modified>
</cp:coreProperties>
</file>