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5348" windowHeight="7152" activeTab="4"/>
  </bookViews>
  <sheets>
    <sheet name="Costes y presupuesto" sheetId="2" r:id="rId1"/>
    <sheet name="Hoja1" sheetId="4" r:id="rId2"/>
    <sheet name="Caculadora" sheetId="1" r:id="rId3"/>
    <sheet name="Imputaciones semana" sheetId="3" r:id="rId4"/>
    <sheet name="Hoja2" sheetId="5" r:id="rId5"/>
  </sheets>
  <calcPr calcId="145621"/>
</workbook>
</file>

<file path=xl/calcChain.xml><?xml version="1.0" encoding="utf-8"?>
<calcChain xmlns="http://schemas.openxmlformats.org/spreadsheetml/2006/main">
  <c r="H14" i="5" l="1"/>
  <c r="H13" i="5"/>
  <c r="B19" i="5" l="1"/>
  <c r="C19" i="5"/>
  <c r="C18" i="5"/>
  <c r="C17" i="5"/>
  <c r="C16" i="5"/>
  <c r="B18" i="5"/>
  <c r="B17" i="5"/>
  <c r="B16" i="5"/>
  <c r="I20" i="5"/>
  <c r="I11" i="5"/>
  <c r="I5" i="5"/>
  <c r="G4" i="5"/>
  <c r="I4" i="5" s="1"/>
  <c r="G3" i="5"/>
  <c r="I3" i="5" s="1"/>
  <c r="G2" i="5"/>
  <c r="I2" i="5" s="1"/>
  <c r="A2" i="5"/>
  <c r="I12" i="5" l="1"/>
  <c r="I17" i="5"/>
  <c r="B8" i="5" s="1"/>
  <c r="I7" i="5"/>
  <c r="I10" i="5"/>
  <c r="I9" i="5"/>
  <c r="I8" i="5"/>
  <c r="I19" i="5" s="1"/>
  <c r="I6" i="5"/>
  <c r="I18" i="5" s="1"/>
  <c r="G4" i="2"/>
  <c r="B10" i="1"/>
  <c r="B10" i="5" l="1"/>
  <c r="B11" i="5"/>
  <c r="B12" i="5"/>
  <c r="C12" i="5"/>
  <c r="C10" i="5"/>
  <c r="C11" i="5"/>
  <c r="B15" i="5"/>
  <c r="C14" i="5"/>
  <c r="B14" i="5"/>
  <c r="C13" i="5"/>
  <c r="B13" i="5"/>
  <c r="C15" i="5"/>
  <c r="B9" i="5"/>
  <c r="C9" i="5"/>
  <c r="C8" i="5"/>
  <c r="G3" i="1"/>
  <c r="K3" i="1"/>
  <c r="G4" i="1"/>
  <c r="G7" i="2"/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H14" i="1"/>
  <c r="G14" i="1"/>
  <c r="F14" i="1"/>
  <c r="E14" i="1"/>
  <c r="D14" i="1"/>
  <c r="C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14" i="1"/>
  <c r="B6" i="1"/>
  <c r="E6" i="1" s="1"/>
  <c r="I25" i="1" l="1"/>
  <c r="I22" i="1"/>
  <c r="I26" i="1"/>
  <c r="I27" i="1"/>
  <c r="I23" i="1"/>
  <c r="I28" i="1"/>
  <c r="I21" i="1"/>
  <c r="I24" i="1"/>
  <c r="I17" i="1"/>
  <c r="I18" i="1"/>
  <c r="I19" i="1"/>
  <c r="I20" i="1"/>
  <c r="C30" i="1"/>
  <c r="G30" i="1"/>
  <c r="H30" i="1"/>
  <c r="B30" i="1"/>
  <c r="E4" i="2"/>
  <c r="F7" i="2"/>
  <c r="F4" i="2"/>
  <c r="E3" i="2"/>
  <c r="E2" i="2"/>
  <c r="F6" i="2"/>
  <c r="F5" i="2"/>
  <c r="M3" i="2"/>
  <c r="F30" i="1" l="1"/>
  <c r="B9" i="1"/>
  <c r="B8" i="1"/>
  <c r="B7" i="1"/>
  <c r="D6" i="1"/>
  <c r="B5" i="1"/>
  <c r="B4" i="1"/>
  <c r="B3" i="1"/>
  <c r="F3" i="2"/>
  <c r="F2" i="2"/>
  <c r="F8" i="2" l="1"/>
  <c r="F10" i="2" s="1"/>
  <c r="D5" i="1"/>
  <c r="E5" i="1"/>
  <c r="D4" i="1"/>
  <c r="E4" i="1"/>
  <c r="D3" i="1"/>
  <c r="E3" i="1"/>
  <c r="D9" i="1"/>
  <c r="E9" i="1"/>
  <c r="D8" i="1"/>
  <c r="E8" i="1"/>
  <c r="D7" i="1"/>
  <c r="E7" i="1"/>
  <c r="I16" i="1"/>
  <c r="D30" i="1"/>
  <c r="I15" i="1"/>
  <c r="E30" i="1"/>
  <c r="I14" i="1"/>
  <c r="J14" i="1" s="1"/>
  <c r="J15" i="1" l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E10" i="1"/>
  <c r="I30" i="1"/>
  <c r="F9" i="2"/>
  <c r="F11" i="2" s="1"/>
  <c r="L29" i="1" l="1"/>
  <c r="L13" i="1"/>
  <c r="L14" i="1"/>
  <c r="L23" i="1"/>
  <c r="L17" i="1"/>
  <c r="L24" i="1"/>
  <c r="L18" i="1"/>
  <c r="L25" i="1"/>
  <c r="L19" i="1"/>
  <c r="L26" i="1"/>
  <c r="L16" i="1"/>
  <c r="L20" i="1"/>
  <c r="L27" i="1"/>
  <c r="L21" i="1"/>
  <c r="L28" i="1"/>
  <c r="L15" i="1"/>
  <c r="L22" i="1"/>
</calcChain>
</file>

<file path=xl/comments1.xml><?xml version="1.0" encoding="utf-8"?>
<comments xmlns="http://schemas.openxmlformats.org/spreadsheetml/2006/main">
  <authors>
    <author>Ale Garrido Resina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Ud:Hora
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5 Personas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Personas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Estimado desde estandar Heroku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mes
</t>
        </r>
      </text>
    </comment>
  </commentList>
</comments>
</file>

<file path=xl/comments2.xml><?xml version="1.0" encoding="utf-8"?>
<comments xmlns="http://schemas.openxmlformats.org/spreadsheetml/2006/main">
  <authors>
    <author>Ale Garrido Resina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Ud:Hora
</t>
        </r>
      </text>
    </comment>
  </commentList>
</comments>
</file>

<file path=xl/sharedStrings.xml><?xml version="1.0" encoding="utf-8"?>
<sst xmlns="http://schemas.openxmlformats.org/spreadsheetml/2006/main" count="109" uniqueCount="74">
  <si>
    <t>Registered time</t>
  </si>
  <si>
    <t>User</t>
  </si>
  <si>
    <t>Álvaro Sánchez López</t>
  </si>
  <si>
    <t>Miguel A. Baños Carretón</t>
  </si>
  <si>
    <t>€/H</t>
  </si>
  <si>
    <t>Concepto</t>
  </si>
  <si>
    <t>€/Ud.</t>
  </si>
  <si>
    <t>Uds.</t>
  </si>
  <si>
    <t>Directo</t>
  </si>
  <si>
    <t>Indirecto</t>
  </si>
  <si>
    <t>Total</t>
  </si>
  <si>
    <t>Tipo</t>
  </si>
  <si>
    <t>Subtipo</t>
  </si>
  <si>
    <t>Salario</t>
  </si>
  <si>
    <t>Marketing(20%)</t>
  </si>
  <si>
    <t>Contingencia(20%)</t>
  </si>
  <si>
    <t>SubTotal</t>
  </si>
  <si>
    <t>Horas</t>
  </si>
  <si>
    <t>…</t>
  </si>
  <si>
    <t>Coste total de personal actual</t>
  </si>
  <si>
    <t>Coste por semana</t>
  </si>
  <si>
    <t>Semana 1</t>
  </si>
  <si>
    <t>Semana 2</t>
  </si>
  <si>
    <t>Semana 3</t>
  </si>
  <si>
    <t>Semana 4</t>
  </si>
  <si>
    <t>Semana 5</t>
  </si>
  <si>
    <t>Semana 6</t>
  </si>
  <si>
    <t>Semana 7</t>
  </si>
  <si>
    <t>Alejandro Garrido Resina</t>
  </si>
  <si>
    <t>Alejandro Román Rodríguez</t>
  </si>
  <si>
    <t>Amortización equipos</t>
  </si>
  <si>
    <t>Amortización</t>
  </si>
  <si>
    <t>nºEquipos</t>
  </si>
  <si>
    <t>Precio</t>
  </si>
  <si>
    <t>Años</t>
  </si>
  <si>
    <t>Duración(meses)</t>
  </si>
  <si>
    <t>-</t>
  </si>
  <si>
    <t>Arrendamientos y canones (local)(mes)</t>
  </si>
  <si>
    <t>Horas semanales</t>
  </si>
  <si>
    <t>Salario Project manager</t>
  </si>
  <si>
    <t>Business Analyst</t>
  </si>
  <si>
    <t>Ingenieros Software</t>
  </si>
  <si>
    <t>Hosting</t>
  </si>
  <si>
    <t>Álvaro Domínguez Núñez</t>
  </si>
  <si>
    <t>Andrés Fernández Alés</t>
  </si>
  <si>
    <t>Jesús Sosa Sánchez</t>
  </si>
  <si>
    <t>Semana 8</t>
  </si>
  <si>
    <t>Semana 9</t>
  </si>
  <si>
    <t>Subtotal</t>
  </si>
  <si>
    <t>Acumulado</t>
  </si>
  <si>
    <t>Total semana</t>
  </si>
  <si>
    <t>Progreso</t>
  </si>
  <si>
    <t>Real</t>
  </si>
  <si>
    <t>Objetivo</t>
  </si>
  <si>
    <t>Gastos indirectos</t>
  </si>
  <si>
    <t>Mes</t>
  </si>
  <si>
    <t>4688(16%)</t>
  </si>
  <si>
    <t>x</t>
  </si>
  <si>
    <t>y</t>
  </si>
  <si>
    <t>z</t>
  </si>
  <si>
    <t>Precio Licencia</t>
  </si>
  <si>
    <t>Nº</t>
  </si>
  <si>
    <t>Tipo Licencia</t>
  </si>
  <si>
    <t>Básica</t>
  </si>
  <si>
    <t>Media</t>
  </si>
  <si>
    <t>Grande</t>
  </si>
  <si>
    <t>Precio total redondeado</t>
  </si>
  <si>
    <t>Precio mensual</t>
  </si>
  <si>
    <t>Precio mensual redondeado</t>
  </si>
  <si>
    <t>A partir del 3 trimestre</t>
  </si>
  <si>
    <t>Inicial</t>
  </si>
  <si>
    <t>A partir del 3 mes</t>
  </si>
  <si>
    <t>A partir del 6 mes</t>
  </si>
  <si>
    <t>A partir del 9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</si>
</sst>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[$-F400]h:mm:ss\ AM/PM"/>
    <numFmt numFmtId="165" formatCode="#,##0.00\ &quot;€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44" fontId="0" fillId="0" borderId="0" xfId="0" applyNumberFormat="1"/>
    <xf numFmtId="0" fontId="0" fillId="34" borderId="10" xfId="0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4" borderId="11" xfId="0" applyFill="1" applyBorder="1" applyAlignment="1">
      <alignment horizontal="center" vertical="center"/>
    </xf>
    <xf numFmtId="0" fontId="0" fillId="38" borderId="11" xfId="0" applyFill="1" applyBorder="1"/>
    <xf numFmtId="0" fontId="0" fillId="37" borderId="0" xfId="0" applyFill="1" applyBorder="1"/>
    <xf numFmtId="0" fontId="0" fillId="38" borderId="0" xfId="0" applyFill="1" applyBorder="1"/>
    <xf numFmtId="0" fontId="0" fillId="37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44" fontId="0" fillId="39" borderId="0" xfId="0" applyNumberFormat="1" applyFill="1"/>
    <xf numFmtId="0" fontId="0" fillId="40" borderId="0" xfId="0" applyFill="1"/>
    <xf numFmtId="0" fontId="0" fillId="34" borderId="0" xfId="0" applyFill="1"/>
    <xf numFmtId="0" fontId="0" fillId="0" borderId="11" xfId="0" applyBorder="1"/>
    <xf numFmtId="0" fontId="0" fillId="0" borderId="0" xfId="0" applyBorder="1"/>
    <xf numFmtId="0" fontId="0" fillId="35" borderId="12" xfId="0" applyFill="1" applyBorder="1"/>
    <xf numFmtId="0" fontId="0" fillId="33" borderId="13" xfId="0" applyFill="1" applyBorder="1"/>
    <xf numFmtId="0" fontId="0" fillId="41" borderId="13" xfId="0" applyFill="1" applyBorder="1"/>
    <xf numFmtId="0" fontId="0" fillId="42" borderId="13" xfId="0" applyFill="1" applyBorder="1"/>
    <xf numFmtId="44" fontId="0" fillId="41" borderId="14" xfId="1" applyFont="1" applyFill="1" applyBorder="1"/>
    <xf numFmtId="0" fontId="0" fillId="33" borderId="0" xfId="0" applyFill="1" applyBorder="1"/>
    <xf numFmtId="44" fontId="0" fillId="33" borderId="15" xfId="1" applyFont="1" applyFill="1" applyBorder="1"/>
    <xf numFmtId="0" fontId="0" fillId="41" borderId="17" xfId="0" applyFill="1" applyBorder="1"/>
    <xf numFmtId="44" fontId="0" fillId="41" borderId="18" xfId="1" applyFont="1" applyFill="1" applyBorder="1"/>
    <xf numFmtId="0" fontId="0" fillId="43" borderId="12" xfId="0" applyFill="1" applyBorder="1"/>
    <xf numFmtId="44" fontId="0" fillId="33" borderId="14" xfId="1" applyFont="1" applyFill="1" applyBorder="1"/>
    <xf numFmtId="0" fontId="0" fillId="41" borderId="0" xfId="0" applyFill="1" applyBorder="1"/>
    <xf numFmtId="44" fontId="0" fillId="41" borderId="15" xfId="1" applyFont="1" applyFill="1" applyBorder="1"/>
    <xf numFmtId="0" fontId="0" fillId="33" borderId="17" xfId="0" applyFill="1" applyBorder="1"/>
    <xf numFmtId="44" fontId="0" fillId="33" borderId="18" xfId="1" applyFont="1" applyFill="1" applyBorder="1"/>
    <xf numFmtId="0" fontId="0" fillId="0" borderId="0" xfId="0" applyNumberFormat="1"/>
    <xf numFmtId="165" fontId="0" fillId="0" borderId="11" xfId="0" applyNumberFormat="1" applyBorder="1"/>
    <xf numFmtId="165" fontId="0" fillId="0" borderId="0" xfId="0" applyNumberFormat="1" applyBorder="1"/>
    <xf numFmtId="165" fontId="0" fillId="0" borderId="15" xfId="0" applyNumberFormat="1" applyBorder="1"/>
    <xf numFmtId="165" fontId="0" fillId="0" borderId="19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165" fontId="0" fillId="0" borderId="23" xfId="0" applyNumberFormat="1" applyBorder="1"/>
    <xf numFmtId="165" fontId="0" fillId="0" borderId="24" xfId="0" applyNumberFormat="1" applyBorder="1"/>
    <xf numFmtId="0" fontId="0" fillId="44" borderId="12" xfId="0" applyFill="1" applyBorder="1"/>
    <xf numFmtId="0" fontId="0" fillId="44" borderId="13" xfId="0" applyFill="1" applyBorder="1"/>
    <xf numFmtId="0" fontId="0" fillId="44" borderId="16" xfId="0" applyFill="1" applyBorder="1"/>
    <xf numFmtId="0" fontId="0" fillId="44" borderId="17" xfId="0" applyFill="1" applyBorder="1"/>
    <xf numFmtId="44" fontId="0" fillId="45" borderId="14" xfId="0" applyNumberFormat="1" applyFill="1" applyBorder="1"/>
    <xf numFmtId="44" fontId="0" fillId="45" borderId="18" xfId="0" applyNumberFormat="1" applyFill="1" applyBorder="1"/>
    <xf numFmtId="0" fontId="0" fillId="41" borderId="12" xfId="0" applyFill="1" applyBorder="1"/>
    <xf numFmtId="0" fontId="0" fillId="33" borderId="11" xfId="0" applyFill="1" applyBorder="1"/>
    <xf numFmtId="0" fontId="20" fillId="41" borderId="16" xfId="0" applyFont="1" applyFill="1" applyBorder="1"/>
    <xf numFmtId="0" fontId="0" fillId="33" borderId="12" xfId="0" applyFill="1" applyBorder="1"/>
    <xf numFmtId="0" fontId="0" fillId="41" borderId="11" xfId="0" applyFill="1" applyBorder="1"/>
    <xf numFmtId="0" fontId="0" fillId="33" borderId="16" xfId="0" applyFill="1" applyBorder="1"/>
    <xf numFmtId="0" fontId="0" fillId="46" borderId="16" xfId="0" applyFill="1" applyBorder="1" applyAlignment="1">
      <alignment horizontal="center" vertical="center"/>
    </xf>
    <xf numFmtId="44" fontId="0" fillId="46" borderId="18" xfId="0" applyNumberFormat="1" applyFill="1" applyBorder="1" applyAlignment="1">
      <alignment horizontal="center" vertical="center"/>
    </xf>
    <xf numFmtId="0" fontId="0" fillId="44" borderId="19" xfId="0" applyFill="1" applyBorder="1"/>
    <xf numFmtId="0" fontId="0" fillId="44" borderId="21" xfId="0" applyFill="1" applyBorder="1"/>
    <xf numFmtId="0" fontId="0" fillId="44" borderId="22" xfId="0" applyFill="1" applyBorder="1"/>
    <xf numFmtId="9" fontId="0" fillId="46" borderId="22" xfId="43" applyFont="1" applyFill="1" applyBorder="1" applyAlignment="1">
      <alignment horizontal="center" vertical="center"/>
    </xf>
    <xf numFmtId="1" fontId="0" fillId="46" borderId="24" xfId="0" applyNumberFormat="1" applyFill="1" applyBorder="1" applyAlignment="1">
      <alignment horizontal="center" vertical="center"/>
    </xf>
    <xf numFmtId="0" fontId="0" fillId="46" borderId="24" xfId="0" applyFill="1" applyBorder="1" applyAlignment="1">
      <alignment horizontal="center" vertical="center"/>
    </xf>
    <xf numFmtId="0" fontId="0" fillId="35" borderId="13" xfId="0" applyNumberFormat="1" applyFill="1" applyBorder="1"/>
    <xf numFmtId="0" fontId="0" fillId="35" borderId="13" xfId="0" applyFill="1" applyBorder="1"/>
    <xf numFmtId="2" fontId="0" fillId="35" borderId="13" xfId="0" applyNumberFormat="1" applyFill="1" applyBorder="1"/>
    <xf numFmtId="165" fontId="0" fillId="35" borderId="14" xfId="0" applyNumberFormat="1" applyFill="1" applyBorder="1"/>
    <xf numFmtId="0" fontId="0" fillId="35" borderId="0" xfId="0" applyNumberFormat="1" applyFill="1" applyBorder="1"/>
    <xf numFmtId="0" fontId="0" fillId="35" borderId="0" xfId="0" applyFill="1" applyBorder="1"/>
    <xf numFmtId="2" fontId="0" fillId="35" borderId="0" xfId="0" applyNumberFormat="1" applyFill="1" applyBorder="1"/>
    <xf numFmtId="165" fontId="0" fillId="35" borderId="15" xfId="0" applyNumberFormat="1" applyFill="1" applyBorder="1"/>
    <xf numFmtId="0" fontId="0" fillId="35" borderId="17" xfId="0" applyNumberFormat="1" applyFill="1" applyBorder="1"/>
    <xf numFmtId="0" fontId="0" fillId="35" borderId="17" xfId="0" applyFill="1" applyBorder="1"/>
    <xf numFmtId="2" fontId="0" fillId="35" borderId="17" xfId="0" applyNumberFormat="1" applyFill="1" applyBorder="1"/>
    <xf numFmtId="165" fontId="0" fillId="35" borderId="18" xfId="0" applyNumberFormat="1" applyFill="1" applyBorder="1"/>
    <xf numFmtId="0" fontId="0" fillId="43" borderId="11" xfId="0" applyFill="1" applyBorder="1"/>
    <xf numFmtId="0" fontId="0" fillId="43" borderId="16" xfId="0" applyFill="1" applyBorder="1"/>
    <xf numFmtId="0" fontId="0" fillId="47" borderId="0" xfId="0" applyFill="1"/>
    <xf numFmtId="44" fontId="0" fillId="42" borderId="0" xfId="0" applyNumberFormat="1" applyFill="1"/>
    <xf numFmtId="0" fontId="21" fillId="0" borderId="0" xfId="0" applyFont="1"/>
    <xf numFmtId="0" fontId="0" fillId="36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4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5" borderId="12" xfId="0" applyFill="1" applyBorder="1" applyAlignment="1">
      <alignment horizontal="center"/>
    </xf>
    <xf numFmtId="0" fontId="0" fillId="45" borderId="14" xfId="0" applyFill="1" applyBorder="1" applyAlignment="1">
      <alignment horizontal="center"/>
    </xf>
    <xf numFmtId="0" fontId="0" fillId="45" borderId="19" xfId="0" applyFill="1" applyBorder="1" applyAlignment="1">
      <alignment horizontal="center"/>
    </xf>
    <xf numFmtId="0" fontId="0" fillId="45" borderId="21" xfId="0" applyFill="1" applyBorder="1" applyAlignment="1">
      <alignment horizont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Porcentaje" xfId="43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07852530799599E-2"/>
          <c:y val="0.34458365212517977"/>
          <c:w val="0.92661673496259889"/>
          <c:h val="0.2541850444156597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Caculadora!$G$1:$G$2</c:f>
              <c:strCache>
                <c:ptCount val="1"/>
                <c:pt idx="0">
                  <c:v>Progreso Real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4688#(16%)</a:t>
                    </a:r>
                    <a:br>
                      <a:rPr lang="en-US"/>
                    </a:br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09-4349-BB70-B4830E9B9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%"/>
                          <a:alpha val="54%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Caculadora!$G$3</c:f>
              <c:numCache>
                <c:formatCode>0%</c:formatCode>
                <c:ptCount val="1"/>
                <c:pt idx="0">
                  <c:v>0.16164377259962187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Caculadora!$G$5</c15:f>
                <c15:dlblRangeCache>
                  <c:ptCount val="1"/>
                  <c:pt idx="0">
                    <c:v>4688(16%)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E409-4349-BB70-B4830E9B9444}"/>
            </c:ext>
          </c:extLst>
        </c:ser>
        <c:ser>
          <c:idx val="1"/>
          <c:order val="1"/>
          <c:tx>
            <c:strRef>
              <c:f>Caculadora!$H$1:$H$2</c:f>
              <c:strCache>
                <c:ptCount val="1"/>
                <c:pt idx="0">
                  <c:v>Progreso Objetivo</c:v>
                </c:pt>
              </c:strCache>
            </c:strRef>
          </c:tx>
          <c:spPr>
            <a:solidFill>
              <a:schemeClr val="accent1">
                <a:alpha val="15000"/>
              </a:schemeClr>
            </a:solidFill>
            <a:ln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706F960-E611-4E7F-B0C2-57CB3561C6F1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409-4349-BB70-B4830E9B9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%"/>
                          <a:alpha val="54%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Caculadora!$H$3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Caculadora!$H$4</c15:f>
                <c15:dlblRangeCache>
                  <c:ptCount val="1"/>
                  <c:pt idx="0">
                    <c:v>29000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E409-4349-BB70-B4830E9B9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22950656"/>
        <c:axId val="320139776"/>
      </c:barChart>
      <c:valAx>
        <c:axId val="320139776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cap="rnd">
            <a:solidFill>
              <a:schemeClr val="accent1"/>
            </a:solidFill>
            <a:round/>
            <a:headEnd w="lg" len="lg"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950656"/>
        <c:crosses val="max"/>
        <c:crossBetween val="between"/>
        <c:majorUnit val="0.25"/>
      </c:valAx>
      <c:catAx>
        <c:axId val="322950656"/>
        <c:scaling>
          <c:orientation val="minMax"/>
        </c:scaling>
        <c:delete val="1"/>
        <c:axPos val="l"/>
        <c:majorTickMark val="out"/>
        <c:minorTickMark val="none"/>
        <c:tickLblPos val="nextTo"/>
        <c:crossAx val="320139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9203849518809"/>
          <c:y val="6.9444444444444448E-2"/>
          <c:w val="0.68473139526760662"/>
          <c:h val="0.84630431612715074"/>
        </c:manualLayout>
      </c:layout>
      <c:lineChart>
        <c:grouping val="standard"/>
        <c:varyColors val="0"/>
        <c:ser>
          <c:idx val="0"/>
          <c:order val="0"/>
          <c:tx>
            <c:v>Gastado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Caculadora!$J$14:$J$16</c:f>
              <c:numCache>
                <c:formatCode>#,##0.00\ "€"</c:formatCode>
                <c:ptCount val="3"/>
                <c:pt idx="0">
                  <c:v>786.37500000000023</c:v>
                </c:pt>
                <c:pt idx="1">
                  <c:v>2479.6110000000008</c:v>
                </c:pt>
                <c:pt idx="2">
                  <c:v>3159.641000000001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CE-482A-8138-6F93BA323EB6}"/>
            </c:ext>
          </c:extLst>
        </c:ser>
        <c:ser>
          <c:idx val="2"/>
          <c:order val="1"/>
          <c:tx>
            <c:v>Estimado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Caculadora!$L$14:$L$29</c:f>
              <c:numCache>
                <c:formatCode>_("€"* #,##0.00_);_("€"* \(#,##0.00\);_("€"* "-"??_);_(@_)</c:formatCode>
                <c:ptCount val="16"/>
                <c:pt idx="0">
                  <c:v>1816.0333333333335</c:v>
                </c:pt>
                <c:pt idx="1">
                  <c:v>3632.0666666666671</c:v>
                </c:pt>
                <c:pt idx="2">
                  <c:v>5448.1</c:v>
                </c:pt>
                <c:pt idx="3">
                  <c:v>7264.1333333333341</c:v>
                </c:pt>
                <c:pt idx="4">
                  <c:v>9080.1666666666679</c:v>
                </c:pt>
                <c:pt idx="5">
                  <c:v>10896.2</c:v>
                </c:pt>
                <c:pt idx="6">
                  <c:v>12712.233333333335</c:v>
                </c:pt>
                <c:pt idx="7">
                  <c:v>14528.266666666668</c:v>
                </c:pt>
                <c:pt idx="8">
                  <c:v>16344.300000000001</c:v>
                </c:pt>
                <c:pt idx="9">
                  <c:v>18160.333333333336</c:v>
                </c:pt>
                <c:pt idx="10">
                  <c:v>19976.366666666669</c:v>
                </c:pt>
                <c:pt idx="11">
                  <c:v>21792.400000000001</c:v>
                </c:pt>
                <c:pt idx="12">
                  <c:v>23608.433333333334</c:v>
                </c:pt>
                <c:pt idx="13">
                  <c:v>25424.466666666671</c:v>
                </c:pt>
                <c:pt idx="14">
                  <c:v>27240.500000000004</c:v>
                </c:pt>
                <c:pt idx="15">
                  <c:v>29056.533333333336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CE-482A-8138-6F93BA32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951680"/>
        <c:axId val="32014208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Caculadora!$K$14:$K$20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CE-482A-8138-6F93BA323EB6}"/>
                  </c:ext>
                </c:extLst>
              </c15:ser>
            </c15:filteredLineSeries>
          </c:ext>
        </c:extLst>
      </c:lineChart>
      <c:catAx>
        <c:axId val="32295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Semanas</a:t>
                </a:r>
              </a:p>
            </c:rich>
          </c:tx>
          <c:layout>
            <c:manualLayout>
              <c:xMode val="edge"/>
              <c:yMode val="edge"/>
              <c:x val="0.86692234763430231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142080"/>
        <c:crosses val="autoZero"/>
        <c:auto val="1"/>
        <c:lblAlgn val="ctr"/>
        <c:lblOffset val="100"/>
        <c:noMultiLvlLbl val="0"/>
      </c:catAx>
      <c:valAx>
        <c:axId val="320142080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Presupuesto</a:t>
                </a:r>
                <a:r>
                  <a:rPr lang="es-ES" baseline="0"/>
                  <a:t> (€)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9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446308341892051"/>
          <c:y val="0.7222222222222221"/>
          <c:w val="0.1545172885997945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010917113621679E-2"/>
          <c:y val="5.0925925925925923E-2"/>
          <c:w val="0.96250922439042941"/>
          <c:h val="0.84630431612715074"/>
        </c:manualLayout>
      </c:layout>
      <c:lineChart>
        <c:grouping val="standard"/>
        <c:varyColors val="0"/>
        <c:ser>
          <c:idx val="0"/>
          <c:order val="0"/>
          <c:tx>
            <c:v>Gastado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Caculadora!$J$14:$J$16</c:f>
              <c:numCache>
                <c:formatCode>#,##0.00\ "€"</c:formatCode>
                <c:ptCount val="3"/>
                <c:pt idx="0">
                  <c:v>786.37500000000023</c:v>
                </c:pt>
                <c:pt idx="1">
                  <c:v>2479.6110000000008</c:v>
                </c:pt>
                <c:pt idx="2">
                  <c:v>3159.641000000001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61-4738-B608-7F29A7F5D55D}"/>
            </c:ext>
          </c:extLst>
        </c:ser>
        <c:ser>
          <c:idx val="2"/>
          <c:order val="1"/>
          <c:tx>
            <c:v>Estimado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Caculadora!$L$14:$L$29</c:f>
              <c:numCache>
                <c:formatCode>_("€"* #,##0.00_);_("€"* \(#,##0.00\);_("€"* "-"??_);_(@_)</c:formatCode>
                <c:ptCount val="16"/>
                <c:pt idx="0">
                  <c:v>1816.0333333333335</c:v>
                </c:pt>
                <c:pt idx="1">
                  <c:v>3632.0666666666671</c:v>
                </c:pt>
                <c:pt idx="2">
                  <c:v>5448.1</c:v>
                </c:pt>
                <c:pt idx="3">
                  <c:v>7264.1333333333341</c:v>
                </c:pt>
                <c:pt idx="4">
                  <c:v>9080.1666666666679</c:v>
                </c:pt>
                <c:pt idx="5">
                  <c:v>10896.2</c:v>
                </c:pt>
                <c:pt idx="6">
                  <c:v>12712.233333333335</c:v>
                </c:pt>
                <c:pt idx="7">
                  <c:v>14528.266666666668</c:v>
                </c:pt>
                <c:pt idx="8">
                  <c:v>16344.300000000001</c:v>
                </c:pt>
                <c:pt idx="9">
                  <c:v>18160.333333333336</c:v>
                </c:pt>
                <c:pt idx="10">
                  <c:v>19976.366666666669</c:v>
                </c:pt>
                <c:pt idx="11">
                  <c:v>21792.400000000001</c:v>
                </c:pt>
                <c:pt idx="12">
                  <c:v>23608.433333333334</c:v>
                </c:pt>
                <c:pt idx="13">
                  <c:v>25424.466666666671</c:v>
                </c:pt>
                <c:pt idx="14">
                  <c:v>27240.500000000004</c:v>
                </c:pt>
                <c:pt idx="15">
                  <c:v>29056.533333333336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61-4738-B608-7F29A7F5D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95840"/>
        <c:axId val="32401817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Caculadora!$K$14:$K$20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661-4738-B608-7F29A7F5D55D}"/>
                  </c:ext>
                </c:extLst>
              </c15:ser>
            </c15:filteredLineSeries>
          </c:ext>
        </c:extLst>
      </c:lineChart>
      <c:catAx>
        <c:axId val="324195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4018176"/>
        <c:crosses val="autoZero"/>
        <c:auto val="1"/>
        <c:lblAlgn val="ctr"/>
        <c:lblOffset val="100"/>
        <c:noMultiLvlLbl val="0"/>
      </c:catAx>
      <c:valAx>
        <c:axId val="324018176"/>
        <c:scaling>
          <c:orientation val="minMax"/>
          <c:max val="3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3241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446308341892051"/>
          <c:y val="0.7222222222222221"/>
          <c:w val="0.1545172885997945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07852530799599E-2"/>
          <c:y val="0.34458365212517977"/>
          <c:w val="0.92661673496259889"/>
          <c:h val="0.25418504441565976"/>
        </c:manualLayout>
      </c:layout>
      <c:barChart>
        <c:barDir val="bar"/>
        <c:grouping val="percentStacked"/>
        <c:varyColors val="0"/>
        <c:ser>
          <c:idx val="1"/>
          <c:order val="0"/>
          <c:tx>
            <c:strRef>
              <c:f>Hoja1!$H$1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15000"/>
                </a:schemeClr>
              </a:solidFill>
              <a:ln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EB81-4B8A-9CC2-7323559F094F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B81-4B8A-9CC2-7323559F094F}"/>
            </c:ext>
          </c:extLst>
        </c:ser>
        <c:ser>
          <c:idx val="2"/>
          <c:order val="1"/>
          <c:tx>
            <c:strRef>
              <c:f>Hoja1!$G$1</c:f>
              <c:strCache>
                <c:ptCount val="1"/>
                <c:pt idx="0">
                  <c:v>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B81-4B8A-9CC2-7323559F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24196864"/>
        <c:axId val="32401990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Hoja1!$G$1</c15:sqref>
                        </c15:formulaRef>
                      </c:ext>
                    </c:extLst>
                    <c:strCache>
                      <c:ptCount val="1"/>
                      <c:pt idx="0">
                        <c:v>19</c:v>
                      </c:pt>
                    </c:strCache>
                  </c:strRef>
                </c:tx>
                <c:spPr>
                  <a:gradFill rotWithShape="1">
                    <a:gsLst>
                      <a:gs pos="0%">
                        <a:schemeClr val="accent1">
                          <a:satMod val="103%"/>
                          <a:lumMod val="102%"/>
                          <a:tint val="94%"/>
                        </a:schemeClr>
                      </a:gs>
                      <a:gs pos="50%">
                        <a:schemeClr val="accent1">
                          <a:satMod val="110%"/>
                          <a:lumMod val="100%"/>
                          <a:shade val="100%"/>
                        </a:schemeClr>
                      </a:gs>
                      <a:gs pos="100%">
                        <a:schemeClr val="accent1">
                          <a:lumMod val="99%"/>
                          <a:satMod val="120%"/>
                          <a:shade val="78%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%"/>
                      </a:srgbClr>
                    </a:outerShdw>
                  </a:effectLst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4-EB81-4B8A-9CC2-7323559F094F}"/>
                  </c:ext>
                </c:extLst>
              </c15:ser>
            </c15:filteredBarSeries>
          </c:ext>
        </c:extLst>
      </c:barChart>
      <c:valAx>
        <c:axId val="324019904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 cap="rnd">
            <a:solidFill>
              <a:schemeClr val="accent1"/>
            </a:solidFill>
            <a:round/>
            <a:headEnd w="lg" len="lg"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4196864"/>
        <c:crosses val="max"/>
        <c:crossBetween val="between"/>
        <c:majorUnit val="0.25"/>
      </c:valAx>
      <c:catAx>
        <c:axId val="324196864"/>
        <c:scaling>
          <c:orientation val="minMax"/>
        </c:scaling>
        <c:delete val="1"/>
        <c:axPos val="l"/>
        <c:majorTickMark val="out"/>
        <c:minorTickMark val="none"/>
        <c:tickLblPos val="nextTo"/>
        <c:crossAx val="32401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Investment</c:v>
          </c:tx>
          <c:spPr>
            <a:ln w="31750"/>
          </c:spPr>
          <c:marker>
            <c:symbol val="none"/>
          </c:marker>
          <c:dPt>
            <c:idx val="5"/>
            <c:bubble3D val="0"/>
            <c:spPr>
              <a:ln w="44450"/>
            </c:spPr>
          </c:dPt>
          <c:val>
            <c:numRef>
              <c:f>Hoja2!$B$8:$B$19</c:f>
              <c:numCache>
                <c:formatCode>General</c:formatCode>
                <c:ptCount val="12"/>
                <c:pt idx="0">
                  <c:v>28208.333333333332</c:v>
                </c:pt>
                <c:pt idx="1">
                  <c:v>27416.666666666668</c:v>
                </c:pt>
                <c:pt idx="2">
                  <c:v>25962.5</c:v>
                </c:pt>
                <c:pt idx="3">
                  <c:v>24950</c:v>
                </c:pt>
                <c:pt idx="4">
                  <c:v>23937.5</c:v>
                </c:pt>
                <c:pt idx="5">
                  <c:v>21250</c:v>
                </c:pt>
                <c:pt idx="6">
                  <c:v>19958.333333333332</c:v>
                </c:pt>
                <c:pt idx="7">
                  <c:v>18666.666666666664</c:v>
                </c:pt>
                <c:pt idx="8">
                  <c:v>16100</c:v>
                </c:pt>
                <c:pt idx="9">
                  <c:v>14666.666666666668</c:v>
                </c:pt>
                <c:pt idx="10">
                  <c:v>13233.333333333334</c:v>
                </c:pt>
                <c:pt idx="11">
                  <c:v>11800</c:v>
                </c:pt>
              </c:numCache>
            </c:numRef>
          </c:val>
          <c:smooth val="0"/>
        </c:ser>
        <c:ser>
          <c:idx val="1"/>
          <c:order val="1"/>
          <c:tx>
            <c:v>Earnings</c:v>
          </c:tx>
          <c:spPr>
            <a:ln w="44450"/>
          </c:spPr>
          <c:marker>
            <c:symbol val="none"/>
          </c:marker>
          <c:val>
            <c:numRef>
              <c:f>Hoja2!$C$8:$C$19</c:f>
              <c:numCache>
                <c:formatCode>General</c:formatCode>
                <c:ptCount val="12"/>
                <c:pt idx="0">
                  <c:v>791.66666666666674</c:v>
                </c:pt>
                <c:pt idx="1">
                  <c:v>1583.3333333333335</c:v>
                </c:pt>
                <c:pt idx="2">
                  <c:v>3037.5</c:v>
                </c:pt>
                <c:pt idx="3">
                  <c:v>4050</c:v>
                </c:pt>
                <c:pt idx="4">
                  <c:v>5062.5</c:v>
                </c:pt>
                <c:pt idx="5">
                  <c:v>7750</c:v>
                </c:pt>
                <c:pt idx="6">
                  <c:v>9041.6666666666679</c:v>
                </c:pt>
                <c:pt idx="7">
                  <c:v>10333.333333333334</c:v>
                </c:pt>
                <c:pt idx="8">
                  <c:v>12900</c:v>
                </c:pt>
                <c:pt idx="9">
                  <c:v>14333.333333333332</c:v>
                </c:pt>
                <c:pt idx="10">
                  <c:v>15766.666666666666</c:v>
                </c:pt>
                <c:pt idx="11">
                  <c:v>17200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339776"/>
        <c:axId val="324023360"/>
      </c:lineChart>
      <c:catAx>
        <c:axId val="3233397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4000"/>
                  <a:t>Months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3000"/>
            </a:pPr>
            <a:endParaRPr lang="es-ES"/>
          </a:p>
        </c:txPr>
        <c:crossAx val="324023360"/>
        <c:crosses val="autoZero"/>
        <c:auto val="1"/>
        <c:lblAlgn val="ctr"/>
        <c:lblOffset val="100"/>
        <c:noMultiLvlLbl val="0"/>
      </c:catAx>
      <c:valAx>
        <c:axId val="324023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4000"/>
                  <a:t>Euros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3000"/>
            </a:pPr>
            <a:endParaRPr lang="es-ES"/>
          </a:p>
        </c:txPr>
        <c:crossAx val="3233397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3000"/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purl.oclc.org/ooxml/drawingml/main" meth="cycle" id="10">
  <a:schemeClr val="accent1"/>
  <a:schemeClr val="accent2"/>
  <a:schemeClr val="accent3"/>
  <a:schemeClr val="accent4"/>
  <a:schemeClr val="accent5"/>
  <a:schemeClr val="accent6"/>
  <cs:variation/>
  <cs:variation>
    <a:lumMod val="60%"/>
  </cs:variation>
  <cs:variation>
    <a:lumMod val="80%"/>
    <a:lumOff val="20%"/>
  </cs:variation>
  <cs:variation>
    <a:lumMod val="80%"/>
  </cs:variation>
  <cs:variation>
    <a:lumMod val="60%"/>
    <a:lumOff val="40%"/>
  </cs:variation>
  <cs:variation>
    <a:lumMod val="50%"/>
  </cs:variation>
  <cs:variation>
    <a:lumMod val="70%"/>
    <a:lumOff val="30%"/>
  </cs:variation>
  <cs:variation>
    <a:lumMod val="70%"/>
  </cs:variation>
  <cs:variation>
    <a:lumMod val="50%"/>
    <a:lumOff val="50%"/>
  </cs:variation>
</cs:colorStyle>
</file>

<file path=xl/charts/colors2.xml><?xml version="1.0" encoding="utf-8"?>
<cs:colorStyle xmlns:cs="http://schemas.microsoft.com/office/drawing/2012/chartStyle" xmlns:a="http://purl.oclc.org/ooxml/drawingml/main" meth="cycle" id="10">
  <a:schemeClr val="accent1"/>
  <a:schemeClr val="accent2"/>
  <a:schemeClr val="accent3"/>
  <a:schemeClr val="accent4"/>
  <a:schemeClr val="accent5"/>
  <a:schemeClr val="accent6"/>
  <cs:variation/>
  <cs:variation>
    <a:lumMod val="60%"/>
  </cs:variation>
  <cs:variation>
    <a:lumMod val="80%"/>
    <a:lumOff val="20%"/>
  </cs:variation>
  <cs:variation>
    <a:lumMod val="80%"/>
  </cs:variation>
  <cs:variation>
    <a:lumMod val="60%"/>
    <a:lumOff val="40%"/>
  </cs:variation>
  <cs:variation>
    <a:lumMod val="50%"/>
  </cs:variation>
  <cs:variation>
    <a:lumMod val="70%"/>
    <a:lumOff val="30%"/>
  </cs:variation>
  <cs:variation>
    <a:lumMod val="70%"/>
  </cs:variation>
  <cs:variation>
    <a:lumMod val="50%"/>
    <a:lumOff val="50%"/>
  </cs:variation>
</cs:colorStyle>
</file>

<file path=xl/charts/colors3.xml><?xml version="1.0" encoding="utf-8"?>
<cs:colorStyle xmlns:cs="http://schemas.microsoft.com/office/drawing/2012/chartStyle" xmlns:a="http://purl.oclc.org/ooxml/drawingml/main" meth="cycle" id="10">
  <a:schemeClr val="accent1"/>
  <a:schemeClr val="accent2"/>
  <a:schemeClr val="accent3"/>
  <a:schemeClr val="accent4"/>
  <a:schemeClr val="accent5"/>
  <a:schemeClr val="accent6"/>
  <cs:variation/>
  <cs:variation>
    <a:lumMod val="60%"/>
  </cs:variation>
  <cs:variation>
    <a:lumMod val="80%"/>
    <a:lumOff val="20%"/>
  </cs:variation>
  <cs:variation>
    <a:lumMod val="80%"/>
  </cs:variation>
  <cs:variation>
    <a:lumMod val="60%"/>
    <a:lumOff val="40%"/>
  </cs:variation>
  <cs:variation>
    <a:lumMod val="50%"/>
  </cs:variation>
  <cs:variation>
    <a:lumMod val="70%"/>
    <a:lumOff val="30%"/>
  </cs:variation>
  <cs:variation>
    <a:lumMod val="70%"/>
  </cs:variation>
  <cs:variation>
    <a:lumMod val="50%"/>
    <a:lumOff val="50%"/>
  </cs:variation>
</cs:colorStyle>
</file>

<file path=xl/charts/colors4.xml><?xml version="1.0" encoding="utf-8"?>
<cs:colorStyle xmlns:cs="http://schemas.microsoft.com/office/drawing/2012/chartStyle" xmlns:a="http://purl.oclc.org/ooxml/drawingml/main" meth="cycle" id="10">
  <a:schemeClr val="accent1"/>
  <a:schemeClr val="accent2"/>
  <a:schemeClr val="accent3"/>
  <a:schemeClr val="accent4"/>
  <a:schemeClr val="accent5"/>
  <a:schemeClr val="accent6"/>
  <cs:variation/>
  <cs:variation>
    <a:lumMod val="60%"/>
  </cs:variation>
  <cs:variation>
    <a:lumMod val="80%"/>
    <a:lumOff val="20%"/>
  </cs:variation>
  <cs:variation>
    <a:lumMod val="80%"/>
  </cs:variation>
  <cs:variation>
    <a:lumMod val="60%"/>
    <a:lumOff val="40%"/>
  </cs:variation>
  <cs:variation>
    <a:lumMod val="50%"/>
  </cs:variation>
  <cs:variation>
    <a:lumMod val="70%"/>
    <a:lumOff val="30%"/>
  </cs:variation>
  <cs:variation>
    <a:lumMod val="70%"/>
  </cs:variation>
  <cs:variation>
    <a:lumMod val="50%"/>
    <a:lumOff val="50%"/>
  </cs:variation>
</cs:colorStyle>
</file>

<file path=xl/charts/style1.xml><?xml version="1.0" encoding="utf-8"?>
<cs:chartStyle xmlns:cs="http://schemas.microsoft.com/office/drawing/2012/chartStyle" xmlns:a="http://purl.oclc.org/ooxml/drawingml/main" id="328">
  <cs:axisTitle>
    <cs:lnRef idx="0"/>
    <cs:fillRef idx="0"/>
    <cs:effectRef idx="0"/>
    <cs:fontRef idx="minor">
      <a:schemeClr val="lt1">
        <a:lumMod val="85%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%"/>
      </a:schemeClr>
    </cs:fontRef>
    <cs:spPr>
      <a:ln w="12700" cap="flat" cmpd="sng" algn="ctr">
        <a:solidFill>
          <a:schemeClr val="lt1">
            <a:lumMod val="95%"/>
            <a:alpha val="54%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%">
            <a:schemeClr val="dk1">
              <a:lumMod val="65%"/>
              <a:lumOff val="35%"/>
            </a:schemeClr>
          </a:gs>
          <a:gs pos="100%">
            <a:schemeClr val="dk1">
              <a:lumMod val="85%"/>
              <a:lumOff val="15%"/>
            </a:schemeClr>
          </a:gs>
        </a:gsLst>
        <a:path path="circle">
          <a:fillToRect l="50%" t="50%" r="50%" b="50%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%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%"/>
        <a:lumOff val="35%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%"/>
      </a:schemeClr>
    </cs:fontRef>
    <cs:spPr>
      <a:ln w="9525">
        <a:solidFill>
          <a:schemeClr val="lt1">
            <a:lumMod val="95%"/>
            <a:alpha val="54%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%">
            <a:schemeClr val="dk1">
              <a:lumMod val="95%"/>
              <a:lumOff val="5%"/>
            </a:schemeClr>
          </a:gs>
          <a:gs pos="0%">
            <a:schemeClr val="dk1">
              <a:lumMod val="75%"/>
              <a:lumOff val="25%"/>
            </a:schemeClr>
          </a:gs>
        </a:gsLst>
        <a:path path="circle">
          <a:fillToRect l="50%" t="50%" r="50%" b="50%"/>
        </a:path>
      </a:gradFill>
      <a:ln w="9525">
        <a:solidFill>
          <a:schemeClr val="dk1">
            <a:lumMod val="75%"/>
            <a:lumOff val="25%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%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%"/>
            <a:alpha val="10%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%"/>
            <a:alpha val="5%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%"/>
            <a:alpha val="54%"/>
          </a:schemeClr>
        </a:solidFill>
      </a:ln>
    </cs:spPr>
  </cs:leaderLine>
  <cs:legend>
    <cs:lnRef idx="0"/>
    <cs:fillRef idx="0"/>
    <cs:effectRef idx="0"/>
    <cs:fontRef idx="minor">
      <a:schemeClr val="lt1">
        <a:lumMod val="85%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%"/>
      </a:schemeClr>
    </cs:fontRef>
    <cs:spPr>
      <a:ln w="12700" cap="flat" cmpd="sng" algn="ctr">
        <a:solidFill>
          <a:schemeClr val="lt1">
            <a:lumMod val="95%"/>
            <a:alpha val="54%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%"/>
            <a:alpha val="54%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%"/>
      </a:schemeClr>
    </cs:fontRef>
    <cs:defRPr sz="1600" b="1" kern="1200" spc="100" baseline="0%">
      <a:effectLst>
        <a:outerShdw blurRad="50800" dist="38100" dir="5400000" algn="t" rotWithShape="0">
          <a:prstClr val="black">
            <a:alpha val="40%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%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%">
            <a:schemeClr val="lt1">
              <a:lumMod val="85%"/>
            </a:schemeClr>
          </a:gs>
          <a:gs pos="0%">
            <a:schemeClr val="lt1"/>
          </a:gs>
        </a:gsLst>
        <a:path path="circle">
          <a:fillToRect l="50%" t="50%" r="50%" b="50%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%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purl.oclc.org/ooxml/drawingml/main" id="332">
  <cs:axisTitle>
    <cs:lnRef idx="0"/>
    <cs:fillRef idx="0"/>
    <cs:effectRef idx="0"/>
    <cs:fontRef idx="minor">
      <a:schemeClr val="tx1">
        <a:lumMod val="65%"/>
        <a:lumOff val="35%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%"/>
        <a:lumOff val="35%"/>
      </a:schemeClr>
    </cs:fontRef>
    <cs:spPr>
      <a:ln w="9525" cap="flat" cmpd="sng" algn="ctr">
        <a:solidFill>
          <a:schemeClr val="tx1">
            <a:lumMod val="15%"/>
            <a:lumOff val="85%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%"/>
            <a:lumOff val="85%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%"/>
        <a:lumOff val="25%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%"/>
        <a:lumOff val="35%"/>
      </a:schemeClr>
    </cs:fontRef>
    <cs:spPr>
      <a:solidFill>
        <a:schemeClr val="lt1"/>
      </a:solidFill>
      <a:ln>
        <a:solidFill>
          <a:schemeClr val="dk1">
            <a:lumMod val="25%"/>
            <a:lumOff val="75%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%"/>
        <a:lumOff val="35%"/>
      </a:schemeClr>
    </cs:fontRef>
    <cs:spPr>
      <a:noFill/>
      <a:ln w="9525" cap="flat" cmpd="sng" algn="ctr">
        <a:solidFill>
          <a:schemeClr val="tx1">
            <a:lumMod val="15%"/>
            <a:lumOff val="85%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%"/>
          <a:lumOff val="35%"/>
        </a:schemeClr>
      </a:solidFill>
      <a:ln w="9525">
        <a:solidFill>
          <a:schemeClr val="tx1">
            <a:lumMod val="65%"/>
            <a:lumOff val="35%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%"/>
            <a:lumOff val="65%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%"/>
            <a:lumOff val="35%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%"/>
            <a:lumOff val="85%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%"/>
            <a:lumOff val="95%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%"/>
            <a:lumOff val="25%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%"/>
            <a:lumOff val="65%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%"/>
        <a:lumOff val="35%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%"/>
        <a:lumOff val="35%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%"/>
            <a:lumOff val="65%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%"/>
        <a:lumOff val="35%"/>
      </a:schemeClr>
    </cs:fontRef>
    <cs:defRPr sz="1400" b="0" kern="1200" spc="0" baseline="0%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%"/>
        <a:lumOff val="35%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%"/>
            <a:lumOff val="85%"/>
          </a:schemeClr>
        </a:solidFill>
      </a:ln>
    </cs:spPr>
  </cs:upBar>
  <cs:valueAxis>
    <cs:lnRef idx="0"/>
    <cs:fillRef idx="0"/>
    <cs:effectRef idx="0"/>
    <cs:fontRef idx="minor">
      <a:schemeClr val="tx1">
        <a:lumMod val="65%"/>
        <a:lumOff val="35%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purl.oclc.org/ooxml/drawingml/main" id="332">
  <cs:axisTitle>
    <cs:lnRef idx="0"/>
    <cs:fillRef idx="0"/>
    <cs:effectRef idx="0"/>
    <cs:fontRef idx="minor">
      <a:schemeClr val="tx1">
        <a:lumMod val="65%"/>
        <a:lumOff val="35%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%"/>
        <a:lumOff val="35%"/>
      </a:schemeClr>
    </cs:fontRef>
    <cs:spPr>
      <a:ln w="9525" cap="flat" cmpd="sng" algn="ctr">
        <a:solidFill>
          <a:schemeClr val="tx1">
            <a:lumMod val="15%"/>
            <a:lumOff val="85%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%"/>
            <a:lumOff val="85%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%"/>
        <a:lumOff val="25%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%"/>
        <a:lumOff val="35%"/>
      </a:schemeClr>
    </cs:fontRef>
    <cs:spPr>
      <a:solidFill>
        <a:schemeClr val="lt1"/>
      </a:solidFill>
      <a:ln>
        <a:solidFill>
          <a:schemeClr val="dk1">
            <a:lumMod val="25%"/>
            <a:lumOff val="75%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%"/>
        <a:lumOff val="35%"/>
      </a:schemeClr>
    </cs:fontRef>
    <cs:spPr>
      <a:noFill/>
      <a:ln w="9525" cap="flat" cmpd="sng" algn="ctr">
        <a:solidFill>
          <a:schemeClr val="tx1">
            <a:lumMod val="15%"/>
            <a:lumOff val="85%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%"/>
          <a:lumOff val="35%"/>
        </a:schemeClr>
      </a:solidFill>
      <a:ln w="9525">
        <a:solidFill>
          <a:schemeClr val="tx1">
            <a:lumMod val="65%"/>
            <a:lumOff val="35%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%"/>
            <a:lumOff val="65%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%"/>
            <a:lumOff val="35%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%"/>
            <a:lumOff val="85%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%"/>
            <a:lumOff val="95%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%"/>
            <a:lumOff val="25%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%"/>
            <a:lumOff val="65%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%"/>
        <a:lumOff val="35%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%"/>
        <a:lumOff val="35%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%"/>
            <a:lumOff val="65%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%"/>
        <a:lumOff val="35%"/>
      </a:schemeClr>
    </cs:fontRef>
    <cs:defRPr sz="1400" b="0" kern="1200" spc="0" baseline="0%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%"/>
        <a:lumOff val="35%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%"/>
            <a:lumOff val="85%"/>
          </a:schemeClr>
        </a:solidFill>
      </a:ln>
    </cs:spPr>
  </cs:upBar>
  <cs:valueAxis>
    <cs:lnRef idx="0"/>
    <cs:fillRef idx="0"/>
    <cs:effectRef idx="0"/>
    <cs:fontRef idx="minor">
      <a:schemeClr val="tx1">
        <a:lumMod val="65%"/>
        <a:lumOff val="35%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purl.oclc.org/ooxml/drawingml/main" id="328">
  <cs:axisTitle>
    <cs:lnRef idx="0"/>
    <cs:fillRef idx="0"/>
    <cs:effectRef idx="0"/>
    <cs:fontRef idx="minor">
      <a:schemeClr val="lt1">
        <a:lumMod val="85%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%"/>
      </a:schemeClr>
    </cs:fontRef>
    <cs:spPr>
      <a:ln w="12700" cap="flat" cmpd="sng" algn="ctr">
        <a:solidFill>
          <a:schemeClr val="lt1">
            <a:lumMod val="95%"/>
            <a:alpha val="54%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%">
            <a:schemeClr val="dk1">
              <a:lumMod val="65%"/>
              <a:lumOff val="35%"/>
            </a:schemeClr>
          </a:gs>
          <a:gs pos="100%">
            <a:schemeClr val="dk1">
              <a:lumMod val="85%"/>
              <a:lumOff val="15%"/>
            </a:schemeClr>
          </a:gs>
        </a:gsLst>
        <a:path path="circle">
          <a:fillToRect l="50%" t="50%" r="50%" b="50%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%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%"/>
        <a:lumOff val="35%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%"/>
      </a:schemeClr>
    </cs:fontRef>
    <cs:spPr>
      <a:ln w="9525">
        <a:solidFill>
          <a:schemeClr val="lt1">
            <a:lumMod val="95%"/>
            <a:alpha val="54%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%">
            <a:schemeClr val="dk1">
              <a:lumMod val="95%"/>
              <a:lumOff val="5%"/>
            </a:schemeClr>
          </a:gs>
          <a:gs pos="0%">
            <a:schemeClr val="dk1">
              <a:lumMod val="75%"/>
              <a:lumOff val="25%"/>
            </a:schemeClr>
          </a:gs>
        </a:gsLst>
        <a:path path="circle">
          <a:fillToRect l="50%" t="50%" r="50%" b="50%"/>
        </a:path>
      </a:gradFill>
      <a:ln w="9525">
        <a:solidFill>
          <a:schemeClr val="dk1">
            <a:lumMod val="75%"/>
            <a:lumOff val="25%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%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%"/>
            <a:alpha val="10%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%"/>
            <a:alpha val="5%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%"/>
            <a:alpha val="54%"/>
          </a:schemeClr>
        </a:solidFill>
      </a:ln>
    </cs:spPr>
  </cs:leaderLine>
  <cs:legend>
    <cs:lnRef idx="0"/>
    <cs:fillRef idx="0"/>
    <cs:effectRef idx="0"/>
    <cs:fontRef idx="minor">
      <a:schemeClr val="lt1">
        <a:lumMod val="85%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%"/>
      </a:schemeClr>
    </cs:fontRef>
    <cs:spPr>
      <a:ln w="12700" cap="flat" cmpd="sng" algn="ctr">
        <a:solidFill>
          <a:schemeClr val="lt1">
            <a:lumMod val="95%"/>
            <a:alpha val="54%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%"/>
            <a:alpha val="54%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%"/>
      </a:schemeClr>
    </cs:fontRef>
    <cs:defRPr sz="1600" b="1" kern="1200" spc="100" baseline="0%">
      <a:effectLst>
        <a:outerShdw blurRad="50800" dist="38100" dir="5400000" algn="t" rotWithShape="0">
          <a:prstClr val="black">
            <a:alpha val="40%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%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%">
            <a:schemeClr val="lt1">
              <a:lumMod val="85%"/>
            </a:schemeClr>
          </a:gs>
          <a:gs pos="0%">
            <a:schemeClr val="lt1"/>
          </a:gs>
        </a:gsLst>
        <a:path path="circle">
          <a:fillToRect l="50%" t="50%" r="50%" b="50%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%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170949</xdr:colOff>
      <xdr:row>14</xdr:row>
      <xdr:rowOff>187492</xdr:rowOff>
    </xdr:from>
    <xdr:to>
      <xdr:col>6</xdr:col>
      <xdr:colOff>545785</xdr:colOff>
      <xdr:row>26</xdr:row>
      <xdr:rowOff>85519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4478CC80-9EF6-4ADD-B060-B7DA1112C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4</xdr:row>
      <xdr:rowOff>133350</xdr:rowOff>
    </xdr:from>
    <xdr:to>
      <xdr:col>15</xdr:col>
      <xdr:colOff>19050</xdr:colOff>
      <xdr:row>19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46D435CB-CF32-4D44-8F73-691DA66C6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17</xdr:row>
      <xdr:rowOff>0</xdr:rowOff>
    </xdr:from>
    <xdr:to>
      <xdr:col>10</xdr:col>
      <xdr:colOff>57150</xdr:colOff>
      <xdr:row>34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15DB4FA1-CE3C-4ABC-8972-8E314AEC1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14</xdr:col>
      <xdr:colOff>394543</xdr:colOff>
      <xdr:row>15</xdr:row>
      <xdr:rowOff>88527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1428A001-ABB8-4817-8FF8-E1823E570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121920</xdr:colOff>
      <xdr:row>8</xdr:row>
      <xdr:rowOff>110490</xdr:rowOff>
    </xdr:from>
    <xdr:ext cx="1965960" cy="26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3 CuadroTexto"/>
            <xdr:cNvSpPr txBox="1"/>
          </xdr:nvSpPr>
          <xdr:spPr>
            <a:xfrm>
              <a:off x="2499360" y="157353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/>
                      </a:rPr>
                      <m:t>𝑦</m:t>
                    </m:r>
                    <m:r>
                      <a:rPr lang="es-ES" sz="1100" b="0" i="1">
                        <a:latin typeface="Cambria Math"/>
                      </a:rPr>
                      <m:t>=29000 −2600</m:t>
                    </m:r>
                    <m:r>
                      <a:rPr lang="es-ES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es-ES" sz="1100" b="0"/>
            </a:p>
            <a:p>
              <a:endParaRPr lang="es-ES" sz="1100"/>
            </a:p>
          </xdr:txBody>
        </xdr:sp>
      </mc:Choice>
      <mc:Fallback xmlns="">
        <xdr:sp macro="" textlink="">
          <xdr:nvSpPr>
            <xdr:cNvPr id="4" name="3 CuadroTexto"/>
            <xdr:cNvSpPr txBox="1"/>
          </xdr:nvSpPr>
          <xdr:spPr>
            <a:xfrm>
              <a:off x="2499360" y="157353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latin typeface="Cambria Math"/>
                </a:rPr>
                <a:t>𝑦=29000 −2600𝑥</a:t>
              </a:r>
              <a:endParaRPr lang="es-ES" sz="1100" b="0"/>
            </a:p>
            <a:p>
              <a:endParaRPr lang="es-ES" sz="1100"/>
            </a:p>
          </xdr:txBody>
        </xdr:sp>
      </mc:Fallback>
    </mc:AlternateContent>
    <xdr:clientData/>
  </xdr:oneCellAnchor>
  <xdr:oneCellAnchor>
    <xdr:from>
      <xdr:col>3</xdr:col>
      <xdr:colOff>114300</xdr:colOff>
      <xdr:row>6</xdr:row>
      <xdr:rowOff>137160</xdr:rowOff>
    </xdr:from>
    <xdr:ext cx="1965960" cy="26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/>
            <xdr:cNvSpPr txBox="1"/>
          </xdr:nvSpPr>
          <xdr:spPr>
            <a:xfrm>
              <a:off x="2491740" y="123444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/>
                      </a:rPr>
                      <m:t>𝑧</m:t>
                    </m:r>
                    <m:r>
                      <a:rPr lang="es-ES" sz="1100" b="0" i="1">
                        <a:latin typeface="Cambria Math"/>
                      </a:rPr>
                      <m:t> =2600</m:t>
                    </m:r>
                    <m:r>
                      <a:rPr lang="es-ES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es-ES" sz="1100" b="0"/>
            </a:p>
            <a:p>
              <a:endParaRPr lang="es-ES" sz="1100"/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2491740" y="123444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latin typeface="Cambria Math"/>
                </a:rPr>
                <a:t>𝑧 =2600𝑥</a:t>
              </a:r>
              <a:endParaRPr lang="es-ES" sz="1100" b="0"/>
            </a:p>
            <a:p>
              <a:endParaRPr lang="es-ES" sz="1100"/>
            </a:p>
          </xdr:txBody>
        </xdr:sp>
      </mc:Fallback>
    </mc:AlternateContent>
    <xdr:clientData/>
  </xdr:oneCellAnchor>
  <xdr:twoCellAnchor>
    <xdr:from>
      <xdr:col>1</xdr:col>
      <xdr:colOff>213360</xdr:colOff>
      <xdr:row>24</xdr:row>
      <xdr:rowOff>68580</xdr:rowOff>
    </xdr:from>
    <xdr:to>
      <xdr:col>14</xdr:col>
      <xdr:colOff>274320</xdr:colOff>
      <xdr:row>51</xdr:row>
      <xdr:rowOff>175260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topLeftCell="E1" zoomScale="130" zoomScaleNormal="130" workbookViewId="0">
      <selection activeCell="F11" sqref="F11"/>
    </sheetView>
  </sheetViews>
  <sheetFormatPr baseColWidth="10" defaultRowHeight="14.4" x14ac:dyDescent="0.3"/>
  <cols>
    <col min="1" max="1" width="17.6640625" bestFit="1" customWidth="1"/>
    <col min="3" max="3" width="36.33203125" bestFit="1" customWidth="1"/>
    <col min="4" max="4" width="5.88671875" bestFit="1" customWidth="1"/>
    <col min="5" max="5" width="8.6640625" bestFit="1" customWidth="1"/>
    <col min="6" max="6" width="11.88671875" bestFit="1" customWidth="1"/>
    <col min="7" max="7" width="12" bestFit="1" customWidth="1"/>
  </cols>
  <sheetData>
    <row r="1" spans="1:16" x14ac:dyDescent="0.3">
      <c r="A1" s="2" t="s">
        <v>11</v>
      </c>
      <c r="B1" s="2" t="s">
        <v>12</v>
      </c>
      <c r="C1" s="2" t="s">
        <v>5</v>
      </c>
      <c r="D1" s="2" t="s">
        <v>6</v>
      </c>
      <c r="E1" s="2" t="s">
        <v>7</v>
      </c>
      <c r="F1" s="2" t="s">
        <v>10</v>
      </c>
      <c r="J1" s="82" t="s">
        <v>31</v>
      </c>
      <c r="K1" s="83"/>
      <c r="L1" s="83"/>
      <c r="M1" s="84"/>
    </row>
    <row r="2" spans="1:16" x14ac:dyDescent="0.3">
      <c r="A2" s="20" t="s">
        <v>8</v>
      </c>
      <c r="B2" s="23" t="s">
        <v>13</v>
      </c>
      <c r="C2" s="51" t="s">
        <v>39</v>
      </c>
      <c r="D2" s="22">
        <v>27.19</v>
      </c>
      <c r="E2" s="22">
        <f>B15*4*A15</f>
        <v>160</v>
      </c>
      <c r="F2" s="24">
        <f>D2*E2</f>
        <v>4350.4000000000005</v>
      </c>
      <c r="J2" s="8" t="s">
        <v>32</v>
      </c>
      <c r="K2" s="9" t="s">
        <v>33</v>
      </c>
      <c r="L2" s="10" t="s">
        <v>34</v>
      </c>
      <c r="M2" s="11" t="s">
        <v>10</v>
      </c>
    </row>
    <row r="3" spans="1:16" ht="15" x14ac:dyDescent="0.25">
      <c r="A3" s="18"/>
      <c r="B3" s="19"/>
      <c r="C3" s="52" t="s">
        <v>40</v>
      </c>
      <c r="D3" s="25">
        <v>16.010000000000002</v>
      </c>
      <c r="E3" s="25">
        <f>B15*4*A15</f>
        <v>160</v>
      </c>
      <c r="F3" s="26">
        <f>D3*E3</f>
        <v>2561.6000000000004</v>
      </c>
      <c r="J3" s="12">
        <v>7</v>
      </c>
      <c r="K3" s="13">
        <v>1000</v>
      </c>
      <c r="L3" s="13">
        <v>5</v>
      </c>
      <c r="M3" s="14">
        <f>J3*K3/L3/12*A15</f>
        <v>466.66666666666669</v>
      </c>
    </row>
    <row r="4" spans="1:16" ht="15" x14ac:dyDescent="0.25">
      <c r="A4" s="12"/>
      <c r="B4" s="13"/>
      <c r="C4" s="53" t="s">
        <v>41</v>
      </c>
      <c r="D4" s="27">
        <v>11.47</v>
      </c>
      <c r="E4" s="27">
        <f>B15*4*A15*5</f>
        <v>800</v>
      </c>
      <c r="F4" s="28">
        <f>D4*E4</f>
        <v>9176</v>
      </c>
      <c r="G4" s="80">
        <f>SUM(F2:F4)</f>
        <v>16088</v>
      </c>
    </row>
    <row r="5" spans="1:16" x14ac:dyDescent="0.3">
      <c r="A5" s="29" t="s">
        <v>9</v>
      </c>
      <c r="B5" s="23"/>
      <c r="C5" s="54" t="s">
        <v>30</v>
      </c>
      <c r="D5" s="21" t="s">
        <v>36</v>
      </c>
      <c r="E5" s="21" t="s">
        <v>36</v>
      </c>
      <c r="F5" s="30">
        <f>M3</f>
        <v>466.66666666666669</v>
      </c>
    </row>
    <row r="6" spans="1:16" ht="15" x14ac:dyDescent="0.25">
      <c r="A6" s="18"/>
      <c r="B6" s="19"/>
      <c r="C6" s="55" t="s">
        <v>37</v>
      </c>
      <c r="D6" s="31">
        <v>150</v>
      </c>
      <c r="E6" s="31">
        <v>7</v>
      </c>
      <c r="F6" s="32">
        <f>D6*E6*A15</f>
        <v>4200</v>
      </c>
    </row>
    <row r="7" spans="1:16" ht="15" x14ac:dyDescent="0.25">
      <c r="A7" s="12"/>
      <c r="B7" s="13"/>
      <c r="C7" s="56" t="s">
        <v>42</v>
      </c>
      <c r="D7" s="33">
        <v>20.5</v>
      </c>
      <c r="E7" s="33">
        <v>4</v>
      </c>
      <c r="F7" s="34">
        <f>D7*E7</f>
        <v>82</v>
      </c>
      <c r="G7" s="80">
        <f>SUM(F5:F7)</f>
        <v>4748.666666666667</v>
      </c>
    </row>
    <row r="8" spans="1:16" ht="15" x14ac:dyDescent="0.25">
      <c r="E8" t="s">
        <v>16</v>
      </c>
      <c r="F8" s="1">
        <f>SUM(F2:F6)</f>
        <v>20754.666666666668</v>
      </c>
    </row>
    <row r="9" spans="1:16" ht="15" x14ac:dyDescent="0.25">
      <c r="A9" s="45" t="s">
        <v>14</v>
      </c>
      <c r="B9" s="46"/>
      <c r="C9" s="46"/>
      <c r="D9" s="46"/>
      <c r="E9" s="46">
        <v>0.2</v>
      </c>
      <c r="F9" s="49">
        <f>E9*F8</f>
        <v>4150.9333333333334</v>
      </c>
    </row>
    <row r="10" spans="1:16" ht="15" x14ac:dyDescent="0.25">
      <c r="A10" s="47" t="s">
        <v>15</v>
      </c>
      <c r="B10" s="48"/>
      <c r="C10" s="48"/>
      <c r="D10" s="48"/>
      <c r="E10" s="48">
        <v>0.2</v>
      </c>
      <c r="F10" s="50">
        <f>E10*F8</f>
        <v>4150.9333333333334</v>
      </c>
    </row>
    <row r="11" spans="1:16" ht="15" x14ac:dyDescent="0.25">
      <c r="E11" s="16" t="s">
        <v>10</v>
      </c>
      <c r="F11" s="15">
        <f>SUM(F8:F10)</f>
        <v>29056.533333333336</v>
      </c>
    </row>
    <row r="14" spans="1:16" x14ac:dyDescent="0.3">
      <c r="A14" s="7" t="s">
        <v>35</v>
      </c>
      <c r="B14" s="17" t="s">
        <v>38</v>
      </c>
    </row>
    <row r="15" spans="1:16" ht="15" x14ac:dyDescent="0.25">
      <c r="A15">
        <v>4</v>
      </c>
      <c r="B15">
        <v>10</v>
      </c>
      <c r="P15" s="81"/>
    </row>
  </sheetData>
  <mergeCells count="1">
    <mergeCell ref="J1:M1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H1"/>
  <sheetViews>
    <sheetView topLeftCell="C1" zoomScaleNormal="100" workbookViewId="0">
      <selection activeCell="L3" sqref="L3"/>
    </sheetView>
  </sheetViews>
  <sheetFormatPr baseColWidth="10" defaultRowHeight="14.4" x14ac:dyDescent="0.3"/>
  <sheetData>
    <row r="1" spans="7:8" x14ac:dyDescent="0.25">
      <c r="G1">
        <v>19</v>
      </c>
      <c r="H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zoomScale="85" zoomScaleNormal="85" workbookViewId="0">
      <selection activeCell="D37" sqref="D37"/>
    </sheetView>
  </sheetViews>
  <sheetFormatPr baseColWidth="10" defaultRowHeight="14.4" x14ac:dyDescent="0.3"/>
  <cols>
    <col min="1" max="1" width="23.44140625" customWidth="1"/>
    <col min="2" max="2" width="16.5546875" customWidth="1"/>
    <col min="3" max="3" width="15.109375" customWidth="1"/>
    <col min="4" max="4" width="11.88671875" bestFit="1" customWidth="1"/>
    <col min="11" max="12" width="12.109375" bestFit="1" customWidth="1"/>
  </cols>
  <sheetData>
    <row r="1" spans="1:12" ht="15" x14ac:dyDescent="0.25">
      <c r="A1" s="85" t="s">
        <v>19</v>
      </c>
      <c r="B1" s="85"/>
      <c r="C1" s="85"/>
      <c r="D1" s="85"/>
      <c r="E1" s="85"/>
      <c r="G1" s="87" t="s">
        <v>51</v>
      </c>
      <c r="H1" s="88"/>
      <c r="J1" s="89" t="s">
        <v>54</v>
      </c>
      <c r="K1" s="90"/>
    </row>
    <row r="2" spans="1:12" x14ac:dyDescent="0.3">
      <c r="A2" s="79" t="s">
        <v>1</v>
      </c>
      <c r="B2" s="79" t="s">
        <v>0</v>
      </c>
      <c r="C2" s="79" t="s">
        <v>4</v>
      </c>
      <c r="D2" s="79" t="s">
        <v>17</v>
      </c>
      <c r="E2" s="79" t="s">
        <v>10</v>
      </c>
      <c r="G2" s="61" t="s">
        <v>52</v>
      </c>
      <c r="H2" s="61" t="s">
        <v>53</v>
      </c>
      <c r="J2" s="59" t="s">
        <v>55</v>
      </c>
      <c r="K2" s="60" t="s">
        <v>10</v>
      </c>
    </row>
    <row r="3" spans="1:12" x14ac:dyDescent="0.3">
      <c r="A3" s="29" t="s">
        <v>29</v>
      </c>
      <c r="B3" s="65">
        <f>SUM('Imputaciones semana'!A$2:A$30)</f>
        <v>33.1</v>
      </c>
      <c r="C3" s="66">
        <v>27.19</v>
      </c>
      <c r="D3" s="67">
        <f>HOUR(B3)+MINUTE(B3)/60+SECOND(B3)/3600</f>
        <v>2.4</v>
      </c>
      <c r="E3" s="68">
        <f t="shared" ref="E3:E9" si="0">B3*C3</f>
        <v>899.98900000000003</v>
      </c>
      <c r="G3" s="62">
        <f>(E10+K3)/L13</f>
        <v>0.16164377259962187</v>
      </c>
      <c r="H3" s="62">
        <v>1</v>
      </c>
      <c r="J3" s="57">
        <v>1</v>
      </c>
      <c r="K3" s="58">
        <f>'Costes y presupuesto'!D6*7*J3+'Costes y presupuesto'!D7*J3+'Costes y presupuesto'!F5*J3</f>
        <v>1537.1666666666667</v>
      </c>
    </row>
    <row r="4" spans="1:12" x14ac:dyDescent="0.3">
      <c r="A4" s="77" t="s">
        <v>2</v>
      </c>
      <c r="B4" s="69">
        <f>SUM('Imputaciones semana'!B$2:B$30)</f>
        <v>29</v>
      </c>
      <c r="C4" s="70">
        <v>11.47</v>
      </c>
      <c r="D4" s="71">
        <f t="shared" ref="D4:D9" si="1">HOUR(B4)+MINUTE(B4)/60+SECOND(B4)/3600</f>
        <v>0</v>
      </c>
      <c r="E4" s="72">
        <f t="shared" si="0"/>
        <v>332.63</v>
      </c>
      <c r="G4" s="63">
        <f>G3*H4</f>
        <v>4687.6694053890342</v>
      </c>
      <c r="H4" s="64">
        <v>29000</v>
      </c>
    </row>
    <row r="5" spans="1:12" x14ac:dyDescent="0.3">
      <c r="A5" s="77" t="s">
        <v>3</v>
      </c>
      <c r="B5" s="69">
        <f>SUM('Imputaciones semana'!C$2:C$30)</f>
        <v>34.6</v>
      </c>
      <c r="C5" s="70">
        <v>11.47</v>
      </c>
      <c r="D5" s="71">
        <f t="shared" si="1"/>
        <v>14.4</v>
      </c>
      <c r="E5" s="72">
        <f t="shared" si="0"/>
        <v>396.86200000000002</v>
      </c>
      <c r="G5" t="s">
        <v>56</v>
      </c>
    </row>
    <row r="6" spans="1:12" ht="15" x14ac:dyDescent="0.25">
      <c r="A6" s="77" t="s">
        <v>28</v>
      </c>
      <c r="B6" s="69">
        <f>SUM('Imputaciones semana'!D$2:D$30)</f>
        <v>24.5</v>
      </c>
      <c r="C6" s="70">
        <v>11.47</v>
      </c>
      <c r="D6" s="71">
        <f t="shared" si="1"/>
        <v>12</v>
      </c>
      <c r="E6" s="72">
        <f t="shared" si="0"/>
        <v>281.01500000000004</v>
      </c>
    </row>
    <row r="7" spans="1:12" x14ac:dyDescent="0.3">
      <c r="A7" s="77" t="s">
        <v>43</v>
      </c>
      <c r="B7" s="69">
        <f>SUM('Imputaciones semana'!E$2:E$30)</f>
        <v>46.5</v>
      </c>
      <c r="C7" s="70">
        <v>16.010000000000002</v>
      </c>
      <c r="D7" s="71">
        <f t="shared" si="1"/>
        <v>12</v>
      </c>
      <c r="E7" s="72">
        <f t="shared" si="0"/>
        <v>744.46500000000003</v>
      </c>
    </row>
    <row r="8" spans="1:12" x14ac:dyDescent="0.3">
      <c r="A8" s="77" t="s">
        <v>44</v>
      </c>
      <c r="B8" s="69">
        <f>SUM('Imputaciones semana'!F$2:F$30)</f>
        <v>17</v>
      </c>
      <c r="C8" s="70">
        <v>11.47</v>
      </c>
      <c r="D8" s="71">
        <f t="shared" si="1"/>
        <v>0</v>
      </c>
      <c r="E8" s="72">
        <f t="shared" si="0"/>
        <v>194.99</v>
      </c>
    </row>
    <row r="9" spans="1:12" x14ac:dyDescent="0.3">
      <c r="A9" s="78" t="s">
        <v>45</v>
      </c>
      <c r="B9" s="73">
        <f>SUM('Imputaciones semana'!G$2:G$30)</f>
        <v>27</v>
      </c>
      <c r="C9" s="74">
        <v>11.47</v>
      </c>
      <c r="D9" s="75">
        <f t="shared" si="1"/>
        <v>0</v>
      </c>
      <c r="E9" s="76">
        <f t="shared" si="0"/>
        <v>309.69</v>
      </c>
    </row>
    <row r="10" spans="1:12" ht="15" x14ac:dyDescent="0.25">
      <c r="B10">
        <f>SUM(B3:B9)</f>
        <v>211.7</v>
      </c>
      <c r="D10" t="s">
        <v>10</v>
      </c>
      <c r="E10" s="4">
        <f>SUM(E3:E9)</f>
        <v>3159.6410000000001</v>
      </c>
    </row>
    <row r="12" spans="1:12" ht="15" x14ac:dyDescent="0.25">
      <c r="A12" s="86" t="s">
        <v>20</v>
      </c>
      <c r="B12" s="86"/>
      <c r="C12" s="86"/>
      <c r="D12" s="86"/>
      <c r="E12" s="86"/>
      <c r="F12" s="86"/>
      <c r="G12" s="86"/>
      <c r="H12" s="86"/>
    </row>
    <row r="13" spans="1:12" x14ac:dyDescent="0.3">
      <c r="B13" t="s">
        <v>29</v>
      </c>
      <c r="C13" t="s">
        <v>2</v>
      </c>
      <c r="D13" t="s">
        <v>3</v>
      </c>
      <c r="E13" t="s">
        <v>28</v>
      </c>
      <c r="F13" t="s">
        <v>43</v>
      </c>
      <c r="G13" t="s">
        <v>44</v>
      </c>
      <c r="H13" t="s">
        <v>45</v>
      </c>
      <c r="I13" t="s">
        <v>50</v>
      </c>
      <c r="J13" t="s">
        <v>49</v>
      </c>
      <c r="L13" s="1">
        <f>'Costes y presupuesto'!F11</f>
        <v>29056.533333333336</v>
      </c>
    </row>
    <row r="14" spans="1:12" ht="15" x14ac:dyDescent="0.25">
      <c r="A14" s="5" t="s">
        <v>21</v>
      </c>
      <c r="B14" s="39">
        <f>('Imputaciones semana'!A2)*$C$3</f>
        <v>271.90000000000003</v>
      </c>
      <c r="C14" s="40">
        <f>('Imputaciones semana'!B2)*$C$4</f>
        <v>80.290000000000006</v>
      </c>
      <c r="D14" s="40">
        <f>('Imputaciones semana'!C2)*$C$5</f>
        <v>80.290000000000006</v>
      </c>
      <c r="E14" s="40">
        <f>('Imputaciones semana'!D2)*$C$6</f>
        <v>80.290000000000006</v>
      </c>
      <c r="F14" s="40">
        <f>('Imputaciones semana'!E2)*$C$7</f>
        <v>176.11</v>
      </c>
      <c r="G14" s="40">
        <f>('Imputaciones semana'!F2)*$C$8</f>
        <v>22.94</v>
      </c>
      <c r="H14" s="41">
        <f>('Imputaciones semana'!G2)*$C$9</f>
        <v>74.555000000000007</v>
      </c>
      <c r="I14" s="42">
        <f>SUM(B14:H14)</f>
        <v>786.37500000000023</v>
      </c>
      <c r="J14" s="4">
        <f>I14</f>
        <v>786.37500000000023</v>
      </c>
      <c r="K14">
        <v>1</v>
      </c>
      <c r="L14" s="1">
        <f>'Costes y presupuesto'!$F$11/16*K14</f>
        <v>1816.0333333333335</v>
      </c>
    </row>
    <row r="15" spans="1:12" ht="15" x14ac:dyDescent="0.25">
      <c r="A15" s="5" t="s">
        <v>22</v>
      </c>
      <c r="B15" s="36">
        <f>('Imputaciones semana'!A3)*$C$3</f>
        <v>478.54400000000004</v>
      </c>
      <c r="C15" s="37">
        <f>('Imputaciones semana'!B3)*$C$4</f>
        <v>189.25500000000002</v>
      </c>
      <c r="D15" s="37">
        <f>('Imputaciones semana'!C3)*$C$5</f>
        <v>253.48700000000002</v>
      </c>
      <c r="E15" s="37">
        <f>('Imputaciones semana'!D3)*$C$6</f>
        <v>149.11000000000001</v>
      </c>
      <c r="F15" s="37">
        <f>('Imputaciones semana'!E3)*$C$7</f>
        <v>376.23500000000001</v>
      </c>
      <c r="G15" s="37">
        <f>('Imputaciones semana'!F3)*$C$8</f>
        <v>74.555000000000007</v>
      </c>
      <c r="H15" s="38">
        <f>('Imputaciones semana'!G3)*$C$9</f>
        <v>172.05</v>
      </c>
      <c r="I15" s="43">
        <f t="shared" ref="I15:I28" si="2">SUM(B15:H15)</f>
        <v>1693.2360000000003</v>
      </c>
      <c r="J15" s="4">
        <f>I15+J14</f>
        <v>2479.6110000000008</v>
      </c>
      <c r="K15">
        <v>2</v>
      </c>
      <c r="L15" s="1">
        <f>'Costes y presupuesto'!$F$11/16*K15</f>
        <v>3632.0666666666671</v>
      </c>
    </row>
    <row r="16" spans="1:12" ht="15" x14ac:dyDescent="0.25">
      <c r="A16" s="5" t="s">
        <v>23</v>
      </c>
      <c r="B16" s="39">
        <f>('Imputaciones semana'!A4)*$C$3</f>
        <v>149.54500000000002</v>
      </c>
      <c r="C16" s="40">
        <f>('Imputaciones semana'!B4)*$C$4</f>
        <v>63.085000000000001</v>
      </c>
      <c r="D16" s="40">
        <f>('Imputaciones semana'!C4)*$C$5</f>
        <v>63.085000000000001</v>
      </c>
      <c r="E16" s="40">
        <f>('Imputaciones semana'!D4)*$C$6</f>
        <v>51.615000000000002</v>
      </c>
      <c r="F16" s="40">
        <f>('Imputaciones semana'!E4)*$C$7</f>
        <v>192.12</v>
      </c>
      <c r="G16" s="40">
        <f>('Imputaciones semana'!F4)*$C$8</f>
        <v>97.495000000000005</v>
      </c>
      <c r="H16" s="41">
        <f>('Imputaciones semana'!G4)*$C$9</f>
        <v>63.085000000000001</v>
      </c>
      <c r="I16" s="43">
        <f t="shared" si="2"/>
        <v>680.03000000000009</v>
      </c>
      <c r="J16" s="4">
        <f t="shared" ref="J16:J28" si="3">I16+J15</f>
        <v>3159.641000000001</v>
      </c>
      <c r="K16">
        <v>3</v>
      </c>
      <c r="L16" s="1">
        <f>'Costes y presupuesto'!$F$11/16*K16</f>
        <v>5448.1</v>
      </c>
    </row>
    <row r="17" spans="1:12" ht="15" x14ac:dyDescent="0.25">
      <c r="A17" s="5" t="s">
        <v>24</v>
      </c>
      <c r="B17" s="36">
        <f>('Imputaciones semana'!A5)*$C$3</f>
        <v>0</v>
      </c>
      <c r="C17" s="37">
        <f>('Imputaciones semana'!B5)*$C$4</f>
        <v>0</v>
      </c>
      <c r="D17" s="37">
        <f>('Imputaciones semana'!C5)*$C$5</f>
        <v>0</v>
      </c>
      <c r="E17" s="37">
        <f>('Imputaciones semana'!D5)*$C$6</f>
        <v>0</v>
      </c>
      <c r="F17" s="37">
        <f>('Imputaciones semana'!E5)*$C$7</f>
        <v>0</v>
      </c>
      <c r="G17" s="37">
        <f>('Imputaciones semana'!F5)*$C$8</f>
        <v>0</v>
      </c>
      <c r="H17" s="38">
        <f>('Imputaciones semana'!G5)*$C$9</f>
        <v>0</v>
      </c>
      <c r="I17" s="43">
        <f t="shared" si="2"/>
        <v>0</v>
      </c>
      <c r="J17" s="4">
        <f t="shared" si="3"/>
        <v>3159.641000000001</v>
      </c>
      <c r="K17">
        <v>4</v>
      </c>
      <c r="L17" s="1">
        <f>'Costes y presupuesto'!$F$11/16*K17</f>
        <v>7264.1333333333341</v>
      </c>
    </row>
    <row r="18" spans="1:12" ht="15" x14ac:dyDescent="0.25">
      <c r="A18" s="5" t="s">
        <v>25</v>
      </c>
      <c r="B18" s="39">
        <f>('Imputaciones semana'!A6)*$C$3</f>
        <v>0</v>
      </c>
      <c r="C18" s="40">
        <f>('Imputaciones semana'!B6)*$C$4</f>
        <v>0</v>
      </c>
      <c r="D18" s="40">
        <f>('Imputaciones semana'!C6)*$C$5</f>
        <v>0</v>
      </c>
      <c r="E18" s="40">
        <f>('Imputaciones semana'!D6)*$C$6</f>
        <v>0</v>
      </c>
      <c r="F18" s="40">
        <f>('Imputaciones semana'!E6)*$C$7</f>
        <v>0</v>
      </c>
      <c r="G18" s="40">
        <f>('Imputaciones semana'!F6)*$C$8</f>
        <v>0</v>
      </c>
      <c r="H18" s="41">
        <f>('Imputaciones semana'!G6)*$C$9</f>
        <v>0</v>
      </c>
      <c r="I18" s="43">
        <f t="shared" si="2"/>
        <v>0</v>
      </c>
      <c r="J18" s="4">
        <f t="shared" si="3"/>
        <v>3159.641000000001</v>
      </c>
      <c r="K18">
        <v>5</v>
      </c>
      <c r="L18" s="1">
        <f>'Costes y presupuesto'!$F$11/16*K18</f>
        <v>9080.1666666666679</v>
      </c>
    </row>
    <row r="19" spans="1:12" ht="15" x14ac:dyDescent="0.25">
      <c r="A19" s="5" t="s">
        <v>26</v>
      </c>
      <c r="B19" s="36">
        <f>('Imputaciones semana'!A7)*$C$3</f>
        <v>0</v>
      </c>
      <c r="C19" s="37">
        <f>('Imputaciones semana'!B7)*$C$4</f>
        <v>0</v>
      </c>
      <c r="D19" s="37">
        <f>('Imputaciones semana'!C7)*$C$5</f>
        <v>0</v>
      </c>
      <c r="E19" s="37">
        <f>('Imputaciones semana'!D7)*$C$6</f>
        <v>0</v>
      </c>
      <c r="F19" s="37">
        <f>('Imputaciones semana'!E7)*$C$7</f>
        <v>0</v>
      </c>
      <c r="G19" s="37">
        <f>('Imputaciones semana'!F7)*$C$8</f>
        <v>0</v>
      </c>
      <c r="H19" s="38">
        <f>('Imputaciones semana'!G7)*$C$9</f>
        <v>0</v>
      </c>
      <c r="I19" s="43">
        <f t="shared" si="2"/>
        <v>0</v>
      </c>
      <c r="J19" s="4">
        <f t="shared" si="3"/>
        <v>3159.641000000001</v>
      </c>
      <c r="K19">
        <v>6</v>
      </c>
      <c r="L19" s="1">
        <f>'Costes y presupuesto'!$F$11/16*K19</f>
        <v>10896.2</v>
      </c>
    </row>
    <row r="20" spans="1:12" ht="15" x14ac:dyDescent="0.25">
      <c r="A20" s="5" t="s">
        <v>27</v>
      </c>
      <c r="B20" s="39">
        <f>('Imputaciones semana'!A8)*$C$3</f>
        <v>0</v>
      </c>
      <c r="C20" s="40">
        <f>('Imputaciones semana'!B8)*$C$4</f>
        <v>0</v>
      </c>
      <c r="D20" s="40">
        <f>('Imputaciones semana'!C8)*$C$5</f>
        <v>0</v>
      </c>
      <c r="E20" s="40">
        <f>('Imputaciones semana'!D8)*$C$6</f>
        <v>0</v>
      </c>
      <c r="F20" s="40">
        <f>('Imputaciones semana'!E8)*$C$7</f>
        <v>0</v>
      </c>
      <c r="G20" s="40">
        <f>('Imputaciones semana'!F8)*$C$8</f>
        <v>0</v>
      </c>
      <c r="H20" s="41">
        <f>('Imputaciones semana'!G8)*$C$9</f>
        <v>0</v>
      </c>
      <c r="I20" s="43">
        <f t="shared" si="2"/>
        <v>0</v>
      </c>
      <c r="J20" s="4">
        <f t="shared" si="3"/>
        <v>3159.641000000001</v>
      </c>
      <c r="K20">
        <v>7</v>
      </c>
      <c r="L20" s="1">
        <f>'Costes y presupuesto'!$F$11/16*K20</f>
        <v>12712.233333333335</v>
      </c>
    </row>
    <row r="21" spans="1:12" ht="15" x14ac:dyDescent="0.25">
      <c r="B21" s="36">
        <f>('Imputaciones semana'!A9)*$C$3</f>
        <v>0</v>
      </c>
      <c r="C21" s="37">
        <f>('Imputaciones semana'!B9)*$C$4</f>
        <v>0</v>
      </c>
      <c r="D21" s="37">
        <f>('Imputaciones semana'!C9)*$C$5</f>
        <v>0</v>
      </c>
      <c r="E21" s="37">
        <f>('Imputaciones semana'!D9)*$C$6</f>
        <v>0</v>
      </c>
      <c r="F21" s="37">
        <f>('Imputaciones semana'!E9)*$C$7</f>
        <v>0</v>
      </c>
      <c r="G21" s="37">
        <f>('Imputaciones semana'!F9)*$C$8</f>
        <v>0</v>
      </c>
      <c r="H21" s="38">
        <f>('Imputaciones semana'!G9)*$C$9</f>
        <v>0</v>
      </c>
      <c r="I21" s="43">
        <f t="shared" si="2"/>
        <v>0</v>
      </c>
      <c r="J21" s="4">
        <f t="shared" si="3"/>
        <v>3159.641000000001</v>
      </c>
      <c r="K21">
        <v>8</v>
      </c>
      <c r="L21" s="1">
        <f>'Costes y presupuesto'!$F$11/16*K21</f>
        <v>14528.266666666668</v>
      </c>
    </row>
    <row r="22" spans="1:12" ht="15" x14ac:dyDescent="0.25">
      <c r="B22" s="39">
        <f>('Imputaciones semana'!A10)*$C$3</f>
        <v>0</v>
      </c>
      <c r="C22" s="40">
        <f>('Imputaciones semana'!B10)*$C$4</f>
        <v>0</v>
      </c>
      <c r="D22" s="40">
        <f>('Imputaciones semana'!C10)*$C$5</f>
        <v>0</v>
      </c>
      <c r="E22" s="40">
        <f>('Imputaciones semana'!D10)*$C$6</f>
        <v>0</v>
      </c>
      <c r="F22" s="40">
        <f>('Imputaciones semana'!E10)*$C$7</f>
        <v>0</v>
      </c>
      <c r="G22" s="40">
        <f>('Imputaciones semana'!F10)*$C$8</f>
        <v>0</v>
      </c>
      <c r="H22" s="41">
        <f>('Imputaciones semana'!G10)*$C$9</f>
        <v>0</v>
      </c>
      <c r="I22" s="43">
        <f t="shared" si="2"/>
        <v>0</v>
      </c>
      <c r="J22" s="4">
        <f t="shared" si="3"/>
        <v>3159.641000000001</v>
      </c>
      <c r="K22">
        <v>9</v>
      </c>
      <c r="L22" s="1">
        <f>'Costes y presupuesto'!$F$11/16*K22</f>
        <v>16344.300000000001</v>
      </c>
    </row>
    <row r="23" spans="1:12" ht="15" x14ac:dyDescent="0.25">
      <c r="B23" s="36">
        <f>('Imputaciones semana'!A11)*$C$3</f>
        <v>0</v>
      </c>
      <c r="C23" s="37">
        <f>('Imputaciones semana'!B11)*$C$4</f>
        <v>0</v>
      </c>
      <c r="D23" s="37">
        <f>('Imputaciones semana'!C11)*$C$5</f>
        <v>0</v>
      </c>
      <c r="E23" s="37">
        <f>('Imputaciones semana'!D11)*$C$6</f>
        <v>0</v>
      </c>
      <c r="F23" s="37">
        <f>('Imputaciones semana'!E11)*$C$7</f>
        <v>0</v>
      </c>
      <c r="G23" s="37">
        <f>('Imputaciones semana'!F11)*$C$8</f>
        <v>0</v>
      </c>
      <c r="H23" s="38">
        <f>('Imputaciones semana'!G11)*$C$9</f>
        <v>0</v>
      </c>
      <c r="I23" s="43">
        <f t="shared" si="2"/>
        <v>0</v>
      </c>
      <c r="J23" s="4">
        <f t="shared" si="3"/>
        <v>3159.641000000001</v>
      </c>
      <c r="K23">
        <v>10</v>
      </c>
      <c r="L23" s="1">
        <f>'Costes y presupuesto'!$F$11/16*K23</f>
        <v>18160.333333333336</v>
      </c>
    </row>
    <row r="24" spans="1:12" x14ac:dyDescent="0.3">
      <c r="B24" s="39">
        <f>('Imputaciones semana'!A12)*$C$3</f>
        <v>0</v>
      </c>
      <c r="C24" s="40">
        <f>('Imputaciones semana'!B12)*$C$4</f>
        <v>0</v>
      </c>
      <c r="D24" s="40">
        <f>('Imputaciones semana'!C12)*$C$5</f>
        <v>0</v>
      </c>
      <c r="E24" s="40">
        <f>('Imputaciones semana'!D12)*$C$6</f>
        <v>0</v>
      </c>
      <c r="F24" s="40">
        <f>('Imputaciones semana'!E12)*$C$7</f>
        <v>0</v>
      </c>
      <c r="G24" s="40">
        <f>('Imputaciones semana'!F12)*$C$8</f>
        <v>0</v>
      </c>
      <c r="H24" s="41">
        <f>('Imputaciones semana'!G12)*$C$9</f>
        <v>0</v>
      </c>
      <c r="I24" s="43">
        <f t="shared" si="2"/>
        <v>0</v>
      </c>
      <c r="J24" s="4">
        <f t="shared" si="3"/>
        <v>3159.641000000001</v>
      </c>
      <c r="K24">
        <v>11</v>
      </c>
      <c r="L24" s="1">
        <f>'Costes y presupuesto'!$F$11/16*K24</f>
        <v>19976.366666666669</v>
      </c>
    </row>
    <row r="25" spans="1:12" x14ac:dyDescent="0.3">
      <c r="B25" s="36">
        <f>('Imputaciones semana'!A13)*$C$3</f>
        <v>0</v>
      </c>
      <c r="C25" s="37">
        <f>('Imputaciones semana'!B13)*$C$4</f>
        <v>0</v>
      </c>
      <c r="D25" s="37">
        <f>('Imputaciones semana'!C13)*$C$5</f>
        <v>0</v>
      </c>
      <c r="E25" s="37">
        <f>('Imputaciones semana'!D13)*$C$6</f>
        <v>0</v>
      </c>
      <c r="F25" s="37">
        <f>('Imputaciones semana'!E13)*$C$7</f>
        <v>0</v>
      </c>
      <c r="G25" s="37">
        <f>('Imputaciones semana'!F13)*$C$8</f>
        <v>0</v>
      </c>
      <c r="H25" s="38">
        <f>('Imputaciones semana'!G13)*$C$9</f>
        <v>0</v>
      </c>
      <c r="I25" s="43">
        <f t="shared" si="2"/>
        <v>0</v>
      </c>
      <c r="J25" s="4">
        <f t="shared" si="3"/>
        <v>3159.641000000001</v>
      </c>
      <c r="K25">
        <v>12</v>
      </c>
      <c r="L25" s="1">
        <f>'Costes y presupuesto'!$F$11/16*K25</f>
        <v>21792.400000000001</v>
      </c>
    </row>
    <row r="26" spans="1:12" x14ac:dyDescent="0.3">
      <c r="B26" s="39">
        <f>('Imputaciones semana'!A14)*$C$3</f>
        <v>0</v>
      </c>
      <c r="C26" s="40">
        <f>('Imputaciones semana'!B14)*$C$4</f>
        <v>0</v>
      </c>
      <c r="D26" s="40">
        <f>('Imputaciones semana'!C14)*$C$5</f>
        <v>0</v>
      </c>
      <c r="E26" s="40">
        <f>('Imputaciones semana'!D14)*$C$6</f>
        <v>0</v>
      </c>
      <c r="F26" s="40">
        <f>('Imputaciones semana'!E14)*$C$7</f>
        <v>0</v>
      </c>
      <c r="G26" s="40">
        <f>('Imputaciones semana'!F14)*$C$8</f>
        <v>0</v>
      </c>
      <c r="H26" s="41">
        <f>('Imputaciones semana'!G14)*$C$9</f>
        <v>0</v>
      </c>
      <c r="I26" s="43">
        <f t="shared" si="2"/>
        <v>0</v>
      </c>
      <c r="J26" s="4">
        <f t="shared" si="3"/>
        <v>3159.641000000001</v>
      </c>
      <c r="K26">
        <v>13</v>
      </c>
      <c r="L26" s="1">
        <f>'Costes y presupuesto'!$F$11/16*K26</f>
        <v>23608.433333333334</v>
      </c>
    </row>
    <row r="27" spans="1:12" x14ac:dyDescent="0.3">
      <c r="B27" s="36">
        <f>('Imputaciones semana'!A15)*$C$3</f>
        <v>0</v>
      </c>
      <c r="C27" s="37">
        <f>('Imputaciones semana'!B15)*$C$4</f>
        <v>0</v>
      </c>
      <c r="D27" s="37">
        <f>('Imputaciones semana'!C15)*$C$5</f>
        <v>0</v>
      </c>
      <c r="E27" s="37">
        <f>('Imputaciones semana'!D15)*$C$6</f>
        <v>0</v>
      </c>
      <c r="F27" s="37">
        <f>('Imputaciones semana'!E15)*$C$7</f>
        <v>0</v>
      </c>
      <c r="G27" s="37">
        <f>('Imputaciones semana'!F15)*$C$8</f>
        <v>0</v>
      </c>
      <c r="H27" s="38">
        <f>('Imputaciones semana'!G15)*$C$9</f>
        <v>0</v>
      </c>
      <c r="I27" s="43">
        <f t="shared" si="2"/>
        <v>0</v>
      </c>
      <c r="J27" s="4">
        <f t="shared" si="3"/>
        <v>3159.641000000001</v>
      </c>
      <c r="K27">
        <v>14</v>
      </c>
      <c r="L27" s="1">
        <f>'Costes y presupuesto'!$F$11/16*K27</f>
        <v>25424.466666666671</v>
      </c>
    </row>
    <row r="28" spans="1:12" x14ac:dyDescent="0.3">
      <c r="B28" s="39">
        <f>('Imputaciones semana'!A16)*$C$3</f>
        <v>0</v>
      </c>
      <c r="C28" s="40">
        <f>('Imputaciones semana'!B16)*$C$4</f>
        <v>0</v>
      </c>
      <c r="D28" s="40">
        <f>('Imputaciones semana'!C16)*$C$5</f>
        <v>0</v>
      </c>
      <c r="E28" s="40">
        <f>('Imputaciones semana'!D16)*$C$6</f>
        <v>0</v>
      </c>
      <c r="F28" s="40">
        <f>('Imputaciones semana'!E16)*$C$7</f>
        <v>0</v>
      </c>
      <c r="G28" s="40">
        <f>('Imputaciones semana'!F16)*$C$8</f>
        <v>0</v>
      </c>
      <c r="H28" s="41">
        <f>('Imputaciones semana'!G16)*$C$9</f>
        <v>0</v>
      </c>
      <c r="I28" s="44">
        <f t="shared" si="2"/>
        <v>0</v>
      </c>
      <c r="J28" s="4">
        <f t="shared" si="3"/>
        <v>3159.641000000001</v>
      </c>
      <c r="K28">
        <v>15</v>
      </c>
      <c r="L28" s="1">
        <f>'Costes y presupuesto'!$F$11/16*K28</f>
        <v>27240.500000000004</v>
      </c>
    </row>
    <row r="29" spans="1:12" x14ac:dyDescent="0.3">
      <c r="K29">
        <v>16</v>
      </c>
      <c r="L29" s="1">
        <f>'Costes y presupuesto'!$F$11/16*K29</f>
        <v>29056.533333333336</v>
      </c>
    </row>
    <row r="30" spans="1:12" x14ac:dyDescent="0.3">
      <c r="A30" s="6" t="s">
        <v>48</v>
      </c>
      <c r="B30" s="4">
        <f t="shared" ref="B30:H30" si="4">SUM(B14:B20)</f>
        <v>899.98900000000003</v>
      </c>
      <c r="C30" s="4">
        <f t="shared" si="4"/>
        <v>332.63</v>
      </c>
      <c r="D30" s="4">
        <f t="shared" si="4"/>
        <v>396.86200000000002</v>
      </c>
      <c r="E30" s="4">
        <f t="shared" si="4"/>
        <v>281.01500000000004</v>
      </c>
      <c r="F30" s="4">
        <f t="shared" si="4"/>
        <v>744.46500000000003</v>
      </c>
      <c r="G30" s="4">
        <f t="shared" si="4"/>
        <v>194.99</v>
      </c>
      <c r="H30" s="4">
        <f t="shared" si="4"/>
        <v>309.69</v>
      </c>
      <c r="I30" s="4">
        <f>SUM(B30:H30)</f>
        <v>3159.6410000000001</v>
      </c>
    </row>
  </sheetData>
  <mergeCells count="4">
    <mergeCell ref="A1:E1"/>
    <mergeCell ref="A12:H12"/>
    <mergeCell ref="G1:H1"/>
    <mergeCell ref="J1:K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C22" sqref="C22"/>
    </sheetView>
  </sheetViews>
  <sheetFormatPr baseColWidth="10" defaultRowHeight="14.4" x14ac:dyDescent="0.3"/>
  <cols>
    <col min="1" max="7" width="16.6640625" customWidth="1"/>
    <col min="8" max="8" width="15.109375" bestFit="1" customWidth="1"/>
  </cols>
  <sheetData>
    <row r="1" spans="1:12" x14ac:dyDescent="0.3">
      <c r="A1" t="s">
        <v>29</v>
      </c>
      <c r="B1" t="s">
        <v>2</v>
      </c>
      <c r="C1" t="s">
        <v>3</v>
      </c>
      <c r="D1" t="s">
        <v>28</v>
      </c>
      <c r="E1" t="s">
        <v>43</v>
      </c>
      <c r="F1" t="s">
        <v>44</v>
      </c>
      <c r="G1" t="s">
        <v>45</v>
      </c>
    </row>
    <row r="2" spans="1:12" ht="15" x14ac:dyDescent="0.25">
      <c r="A2" s="35">
        <v>10</v>
      </c>
      <c r="B2" s="35">
        <v>7</v>
      </c>
      <c r="C2" s="35">
        <v>7</v>
      </c>
      <c r="D2" s="35">
        <v>7</v>
      </c>
      <c r="E2" s="35">
        <v>11</v>
      </c>
      <c r="F2" s="35">
        <v>2</v>
      </c>
      <c r="G2" s="35">
        <v>6.5</v>
      </c>
      <c r="H2" t="s">
        <v>21</v>
      </c>
      <c r="J2" s="3"/>
      <c r="K2" s="3"/>
      <c r="L2" s="3"/>
    </row>
    <row r="3" spans="1:12" ht="15" x14ac:dyDescent="0.25">
      <c r="A3" s="35">
        <v>17.600000000000001</v>
      </c>
      <c r="B3" s="35">
        <v>16.5</v>
      </c>
      <c r="C3" s="35">
        <v>22.1</v>
      </c>
      <c r="D3" s="35">
        <v>13</v>
      </c>
      <c r="E3" s="35">
        <v>23.5</v>
      </c>
      <c r="F3" s="35">
        <v>6.5</v>
      </c>
      <c r="G3" s="35">
        <v>15</v>
      </c>
      <c r="H3" t="s">
        <v>22</v>
      </c>
      <c r="J3" s="3"/>
      <c r="K3" s="3"/>
      <c r="L3" s="3"/>
    </row>
    <row r="4" spans="1:12" ht="15" x14ac:dyDescent="0.25">
      <c r="A4" s="35">
        <v>5.5</v>
      </c>
      <c r="B4" s="35">
        <v>5.5</v>
      </c>
      <c r="C4" s="35">
        <v>5.5</v>
      </c>
      <c r="D4" s="35">
        <v>4.5</v>
      </c>
      <c r="E4" s="35">
        <v>12</v>
      </c>
      <c r="F4" s="35">
        <v>8.5</v>
      </c>
      <c r="G4" s="35">
        <v>5.5</v>
      </c>
      <c r="H4" t="s">
        <v>23</v>
      </c>
      <c r="J4" s="3"/>
      <c r="K4" s="3"/>
      <c r="L4" s="3"/>
    </row>
    <row r="5" spans="1:12" ht="15" x14ac:dyDescent="0.25">
      <c r="A5" s="3"/>
      <c r="B5" s="3"/>
      <c r="C5" s="3"/>
      <c r="D5" s="3"/>
      <c r="E5" s="3"/>
      <c r="F5" s="3"/>
      <c r="G5" s="3"/>
      <c r="H5" t="s">
        <v>24</v>
      </c>
    </row>
    <row r="6" spans="1:12" ht="15" x14ac:dyDescent="0.25">
      <c r="A6" s="3"/>
      <c r="B6" s="3"/>
      <c r="C6" s="3"/>
      <c r="D6" s="3"/>
      <c r="E6" s="3"/>
      <c r="F6" s="3"/>
      <c r="G6" s="3"/>
      <c r="H6" t="s">
        <v>25</v>
      </c>
    </row>
    <row r="7" spans="1:12" ht="15" x14ac:dyDescent="0.25">
      <c r="A7" s="3"/>
      <c r="B7" s="3"/>
      <c r="C7" s="3"/>
      <c r="D7" s="3"/>
      <c r="E7" s="3"/>
      <c r="F7" s="3"/>
      <c r="G7" s="3"/>
      <c r="H7" t="s">
        <v>26</v>
      </c>
    </row>
    <row r="8" spans="1:12" ht="15" x14ac:dyDescent="0.25">
      <c r="A8" s="3"/>
      <c r="B8" s="3"/>
      <c r="C8" s="3"/>
      <c r="D8" s="3"/>
      <c r="E8" s="3"/>
      <c r="F8" s="3"/>
      <c r="G8" s="3"/>
      <c r="H8" t="s">
        <v>27</v>
      </c>
    </row>
    <row r="9" spans="1:12" ht="15" x14ac:dyDescent="0.25">
      <c r="A9" s="3"/>
      <c r="B9" s="3"/>
      <c r="C9" s="3"/>
      <c r="D9" s="3"/>
      <c r="E9" s="3"/>
      <c r="F9" s="3"/>
      <c r="G9" s="3"/>
      <c r="H9" t="s">
        <v>46</v>
      </c>
    </row>
    <row r="10" spans="1:12" ht="15" x14ac:dyDescent="0.25">
      <c r="A10" s="3"/>
      <c r="B10" s="3"/>
      <c r="C10" s="3"/>
      <c r="D10" s="3"/>
      <c r="E10" s="3"/>
      <c r="F10" s="3"/>
      <c r="G10" s="3"/>
      <c r="H10" t="s">
        <v>47</v>
      </c>
    </row>
    <row r="11" spans="1:12" x14ac:dyDescent="0.3">
      <c r="A11" s="3"/>
      <c r="B11" s="3"/>
      <c r="C11" s="3"/>
      <c r="D11" s="3"/>
      <c r="E11" s="3"/>
      <c r="F11" s="3"/>
      <c r="G11" s="3"/>
      <c r="H11" s="3" t="s">
        <v>18</v>
      </c>
    </row>
    <row r="12" spans="1:12" ht="15" x14ac:dyDescent="0.25">
      <c r="A12" s="3"/>
      <c r="B12" s="3"/>
      <c r="C12" s="3"/>
      <c r="D12" s="3"/>
      <c r="E12" s="3"/>
      <c r="F12" s="3"/>
      <c r="G12" s="3"/>
      <c r="H12" s="3"/>
    </row>
    <row r="13" spans="1:12" ht="15" x14ac:dyDescent="0.25">
      <c r="A13" s="3"/>
      <c r="B13" s="3"/>
      <c r="C13" s="3"/>
      <c r="D13" s="3"/>
      <c r="E13" s="3"/>
      <c r="F13" s="3"/>
      <c r="G13" s="3"/>
      <c r="H13" s="3"/>
    </row>
    <row r="14" spans="1:12" ht="15" x14ac:dyDescent="0.25">
      <c r="A14" s="3"/>
      <c r="B14" s="3"/>
      <c r="C14" s="3"/>
      <c r="D14" s="3"/>
      <c r="E14" s="3"/>
      <c r="F14" s="3"/>
      <c r="G14" s="3"/>
      <c r="H14" s="3"/>
    </row>
    <row r="15" spans="1:12" ht="15" x14ac:dyDescent="0.25">
      <c r="A15" s="3"/>
      <c r="B15" s="3"/>
      <c r="C15" s="3"/>
      <c r="D15" s="3"/>
      <c r="E15" s="3"/>
      <c r="F15" s="3"/>
      <c r="G15" s="3"/>
      <c r="H15" s="3"/>
    </row>
    <row r="16" spans="1:12" ht="15" x14ac:dyDescent="0.25">
      <c r="A16" s="3"/>
      <c r="B16" s="3"/>
      <c r="C16" s="3"/>
      <c r="D16" s="3"/>
      <c r="E16" s="3"/>
      <c r="F16" s="3"/>
      <c r="G16" s="3"/>
      <c r="H16" s="3"/>
    </row>
    <row r="17" spans="1:8" ht="15" x14ac:dyDescent="0.25">
      <c r="A17" s="3"/>
      <c r="B17" s="3"/>
      <c r="C17" s="3"/>
      <c r="D17" s="3"/>
      <c r="E17" s="3"/>
      <c r="F17" s="3"/>
      <c r="G17" s="3"/>
      <c r="H17" s="3"/>
    </row>
    <row r="18" spans="1:8" ht="15" x14ac:dyDescent="0.25">
      <c r="A18" s="3"/>
      <c r="B18" s="3"/>
      <c r="C18" s="3"/>
      <c r="D18" s="3"/>
      <c r="E18" s="3"/>
      <c r="F18" s="3"/>
      <c r="G18" s="3"/>
      <c r="H18" s="3"/>
    </row>
    <row r="19" spans="1:8" ht="15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3">
      <c r="A20" s="3"/>
      <c r="B20" s="3"/>
      <c r="C20" s="3"/>
      <c r="D20" s="3"/>
      <c r="E20" s="3"/>
      <c r="F20" s="3"/>
      <c r="G20" s="3"/>
      <c r="H20" s="3"/>
    </row>
    <row r="21" spans="1:8" x14ac:dyDescent="0.3">
      <c r="A21" s="3"/>
      <c r="B21" s="3"/>
      <c r="C21" s="3"/>
      <c r="D21" s="3"/>
      <c r="E21" s="3"/>
      <c r="F21" s="3"/>
      <c r="G21" s="3"/>
      <c r="H21" s="3"/>
    </row>
    <row r="22" spans="1:8" x14ac:dyDescent="0.3">
      <c r="A22" s="3"/>
      <c r="B22" s="3"/>
      <c r="C22" s="3"/>
      <c r="D22" s="3"/>
      <c r="E22" s="3"/>
      <c r="F22" s="3"/>
      <c r="G22" s="3"/>
      <c r="H22" s="3"/>
    </row>
    <row r="23" spans="1:8" x14ac:dyDescent="0.3">
      <c r="A23" s="3"/>
      <c r="B23" s="3"/>
      <c r="C23" s="3"/>
      <c r="D23" s="3"/>
      <c r="E23" s="3"/>
      <c r="F23" s="3"/>
      <c r="G23" s="3"/>
      <c r="H23" s="3"/>
    </row>
    <row r="24" spans="1:8" x14ac:dyDescent="0.3">
      <c r="A24" s="3"/>
      <c r="B24" s="3"/>
      <c r="C24" s="3"/>
      <c r="D24" s="3"/>
      <c r="E24" s="3"/>
      <c r="F24" s="3"/>
      <c r="G24" s="3"/>
      <c r="H24" s="3"/>
    </row>
    <row r="25" spans="1:8" x14ac:dyDescent="0.3">
      <c r="A25" s="3"/>
      <c r="B25" s="3"/>
      <c r="C25" s="3"/>
      <c r="D25" s="3"/>
      <c r="E25" s="3"/>
      <c r="F25" s="3"/>
      <c r="G25" s="3"/>
      <c r="H25" s="3"/>
    </row>
    <row r="26" spans="1:8" x14ac:dyDescent="0.3">
      <c r="A26" s="3"/>
      <c r="B26" s="3"/>
      <c r="C26" s="3"/>
      <c r="D26" s="3"/>
      <c r="E26" s="3"/>
      <c r="F26" s="3"/>
      <c r="G26" s="3"/>
      <c r="H26" s="3"/>
    </row>
    <row r="27" spans="1:8" x14ac:dyDescent="0.3">
      <c r="A27" s="3"/>
      <c r="B27" s="3"/>
      <c r="C27" s="3"/>
      <c r="D27" s="3"/>
      <c r="E27" s="3"/>
      <c r="F27" s="3"/>
      <c r="G27" s="3"/>
      <c r="H27" s="3"/>
    </row>
    <row r="28" spans="1:8" x14ac:dyDescent="0.3">
      <c r="A28" s="3"/>
      <c r="B28" s="3"/>
      <c r="C28" s="3"/>
      <c r="D28" s="3"/>
      <c r="E28" s="3"/>
      <c r="F28" s="3"/>
      <c r="G28" s="3"/>
      <c r="H28" s="3"/>
    </row>
    <row r="29" spans="1:8" x14ac:dyDescent="0.3">
      <c r="A29" s="3"/>
      <c r="B29" s="3"/>
      <c r="C29" s="3"/>
      <c r="D29" s="3"/>
      <c r="E29" s="3"/>
      <c r="F29" s="3"/>
      <c r="G29" s="3"/>
      <c r="H29" s="3"/>
    </row>
    <row r="30" spans="1:8" x14ac:dyDescent="0.3">
      <c r="A30" s="3"/>
      <c r="B30" s="3"/>
      <c r="C30" s="3"/>
      <c r="D30" s="3"/>
      <c r="E30" s="3"/>
      <c r="F30" s="3"/>
      <c r="G30" s="3"/>
      <c r="H3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2" workbookViewId="0">
      <selection activeCell="H15" sqref="H15"/>
    </sheetView>
  </sheetViews>
  <sheetFormatPr baseColWidth="10" defaultRowHeight="14.4" x14ac:dyDescent="0.3"/>
  <sheetData>
    <row r="1" spans="1:9" x14ac:dyDescent="0.3">
      <c r="A1">
        <v>29000</v>
      </c>
      <c r="B1" t="s">
        <v>66</v>
      </c>
      <c r="F1" t="s">
        <v>62</v>
      </c>
      <c r="G1" t="s">
        <v>60</v>
      </c>
      <c r="H1" t="s">
        <v>61</v>
      </c>
      <c r="I1" t="s">
        <v>10</v>
      </c>
    </row>
    <row r="2" spans="1:9" x14ac:dyDescent="0.3">
      <c r="A2">
        <f>A1/12</f>
        <v>2416.6666666666665</v>
      </c>
      <c r="B2" t="s">
        <v>67</v>
      </c>
      <c r="F2" t="s">
        <v>63</v>
      </c>
      <c r="G2">
        <f>200/12</f>
        <v>16.666666666666668</v>
      </c>
      <c r="H2">
        <v>20</v>
      </c>
      <c r="I2">
        <f>H2*G2</f>
        <v>333.33333333333337</v>
      </c>
    </row>
    <row r="3" spans="1:9" x14ac:dyDescent="0.3">
      <c r="A3">
        <v>2400</v>
      </c>
      <c r="B3" t="s">
        <v>68</v>
      </c>
      <c r="F3" t="s">
        <v>64</v>
      </c>
      <c r="G3">
        <f>550/12</f>
        <v>45.833333333333336</v>
      </c>
      <c r="H3">
        <v>10</v>
      </c>
      <c r="I3">
        <f>H3*G3</f>
        <v>458.33333333333337</v>
      </c>
    </row>
    <row r="4" spans="1:9" x14ac:dyDescent="0.3">
      <c r="F4" t="s">
        <v>65</v>
      </c>
      <c r="G4">
        <f>700/12</f>
        <v>58.333333333333336</v>
      </c>
      <c r="H4">
        <v>0</v>
      </c>
      <c r="I4">
        <f>H4*G4</f>
        <v>0</v>
      </c>
    </row>
    <row r="5" spans="1:9" x14ac:dyDescent="0.3">
      <c r="G5" t="s">
        <v>71</v>
      </c>
      <c r="H5">
        <v>25</v>
      </c>
      <c r="I5">
        <f>H5*G2</f>
        <v>416.66666666666669</v>
      </c>
    </row>
    <row r="6" spans="1:9" x14ac:dyDescent="0.3">
      <c r="G6" t="s">
        <v>71</v>
      </c>
      <c r="H6">
        <v>13</v>
      </c>
      <c r="I6">
        <f>H6*G3</f>
        <v>595.83333333333337</v>
      </c>
    </row>
    <row r="7" spans="1:9" x14ac:dyDescent="0.3">
      <c r="A7" t="s">
        <v>57</v>
      </c>
      <c r="B7" t="s">
        <v>58</v>
      </c>
      <c r="C7" t="s">
        <v>59</v>
      </c>
      <c r="G7" t="s">
        <v>72</v>
      </c>
      <c r="H7">
        <v>30</v>
      </c>
      <c r="I7">
        <f>H7*G2</f>
        <v>500.00000000000006</v>
      </c>
    </row>
    <row r="8" spans="1:9" x14ac:dyDescent="0.3">
      <c r="A8">
        <v>1</v>
      </c>
      <c r="B8">
        <f>A1 -I17*A8</f>
        <v>28208.333333333332</v>
      </c>
      <c r="C8">
        <f>I17*A8</f>
        <v>791.66666666666674</v>
      </c>
      <c r="G8" t="s">
        <v>72</v>
      </c>
      <c r="H8">
        <v>16</v>
      </c>
      <c r="I8">
        <f>H8*G3</f>
        <v>733.33333333333337</v>
      </c>
    </row>
    <row r="9" spans="1:9" x14ac:dyDescent="0.3">
      <c r="A9">
        <v>2</v>
      </c>
      <c r="B9">
        <f>A1 -I17*A9</f>
        <v>27416.666666666668</v>
      </c>
      <c r="C9">
        <f>I17*A9</f>
        <v>1583.3333333333335</v>
      </c>
      <c r="G9" t="s">
        <v>72</v>
      </c>
      <c r="H9">
        <v>1</v>
      </c>
      <c r="I9">
        <f>H9*G4</f>
        <v>58.333333333333336</v>
      </c>
    </row>
    <row r="10" spans="1:9" x14ac:dyDescent="0.3">
      <c r="A10">
        <v>3</v>
      </c>
      <c r="B10">
        <f>A1 -I18*A10</f>
        <v>25962.5</v>
      </c>
      <c r="C10">
        <f>I18*A10</f>
        <v>3037.5</v>
      </c>
      <c r="G10" t="s">
        <v>73</v>
      </c>
      <c r="H10">
        <v>33</v>
      </c>
      <c r="I10">
        <f>H10*G2</f>
        <v>550</v>
      </c>
    </row>
    <row r="11" spans="1:9" x14ac:dyDescent="0.3">
      <c r="A11">
        <v>4</v>
      </c>
      <c r="B11">
        <f>A1 -I18*A11</f>
        <v>24950</v>
      </c>
      <c r="C11">
        <f>I18*A11</f>
        <v>4050</v>
      </c>
      <c r="G11" t="s">
        <v>73</v>
      </c>
      <c r="H11">
        <v>18</v>
      </c>
      <c r="I11">
        <f>H11*G3</f>
        <v>825</v>
      </c>
    </row>
    <row r="12" spans="1:9" x14ac:dyDescent="0.3">
      <c r="A12">
        <v>5</v>
      </c>
      <c r="B12">
        <f>A1 -I18*A12</f>
        <v>23937.5</v>
      </c>
      <c r="C12">
        <f>I18*A12</f>
        <v>5062.5</v>
      </c>
      <c r="G12" t="s">
        <v>73</v>
      </c>
      <c r="H12">
        <v>1</v>
      </c>
      <c r="I12">
        <f>H12*G4</f>
        <v>58.333333333333336</v>
      </c>
    </row>
    <row r="13" spans="1:9" x14ac:dyDescent="0.3">
      <c r="A13">
        <v>6</v>
      </c>
      <c r="B13">
        <f>A1 -I19*A13</f>
        <v>21250</v>
      </c>
      <c r="C13">
        <f>I19*A13</f>
        <v>7750</v>
      </c>
      <c r="H13">
        <f>H10+H11+H12</f>
        <v>52</v>
      </c>
    </row>
    <row r="14" spans="1:9" x14ac:dyDescent="0.3">
      <c r="A14">
        <v>7</v>
      </c>
      <c r="B14">
        <f>A1 -I19*A14</f>
        <v>19958.333333333332</v>
      </c>
      <c r="C14">
        <f>I19*A14</f>
        <v>9041.6666666666679</v>
      </c>
      <c r="H14">
        <f>H2+H3+H4</f>
        <v>30</v>
      </c>
    </row>
    <row r="15" spans="1:9" x14ac:dyDescent="0.3">
      <c r="A15">
        <v>8</v>
      </c>
      <c r="B15">
        <f>A1 -I19*A15</f>
        <v>18666.666666666664</v>
      </c>
      <c r="C15">
        <f>I19*A15</f>
        <v>10333.333333333334</v>
      </c>
    </row>
    <row r="16" spans="1:9" x14ac:dyDescent="0.3">
      <c r="A16">
        <v>9</v>
      </c>
      <c r="B16">
        <f>A1 -I20*A16</f>
        <v>16100</v>
      </c>
      <c r="C16">
        <f>I20*A16</f>
        <v>12900</v>
      </c>
    </row>
    <row r="17" spans="1:9" x14ac:dyDescent="0.3">
      <c r="A17">
        <v>10</v>
      </c>
      <c r="B17">
        <f>A1 -I20*A17</f>
        <v>14666.666666666668</v>
      </c>
      <c r="C17">
        <f>I20*A17</f>
        <v>14333.333333333332</v>
      </c>
      <c r="H17" t="s">
        <v>70</v>
      </c>
      <c r="I17">
        <f>I2+I3+I4</f>
        <v>791.66666666666674</v>
      </c>
    </row>
    <row r="18" spans="1:9" x14ac:dyDescent="0.3">
      <c r="A18">
        <v>11</v>
      </c>
      <c r="B18">
        <f>A1 -I20*A18</f>
        <v>13233.333333333334</v>
      </c>
      <c r="C18">
        <f>I20*A18</f>
        <v>15766.666666666666</v>
      </c>
      <c r="H18" t="s">
        <v>69</v>
      </c>
      <c r="I18">
        <f>I5+I6+I4</f>
        <v>1012.5</v>
      </c>
    </row>
    <row r="19" spans="1:9" x14ac:dyDescent="0.3">
      <c r="A19">
        <v>12</v>
      </c>
      <c r="B19">
        <f>A1 -I20*A19</f>
        <v>11800</v>
      </c>
      <c r="C19">
        <f>I20*A19</f>
        <v>17200</v>
      </c>
      <c r="H19" t="s">
        <v>72</v>
      </c>
      <c r="I19">
        <f>I7+I8+I9</f>
        <v>1291.6666666666667</v>
      </c>
    </row>
    <row r="20" spans="1:9" x14ac:dyDescent="0.3">
      <c r="H20" t="s">
        <v>72</v>
      </c>
      <c r="I20">
        <f>I10+I11+I12</f>
        <v>1433.3333333333333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Costes y presupuesto</vt:lpstr>
      <vt:lpstr>Hoja1</vt:lpstr>
      <vt:lpstr>Caculadora</vt:lpstr>
      <vt:lpstr>Imputaciones semana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Garrido Resina</dc:creator>
  <cp:lastModifiedBy>ALVARO</cp:lastModifiedBy>
  <cp:lastPrinted>2018-03-07T15:42:30Z</cp:lastPrinted>
  <dcterms:created xsi:type="dcterms:W3CDTF">2018-03-07T14:38:53Z</dcterms:created>
  <dcterms:modified xsi:type="dcterms:W3CDTF">2018-03-14T16:58:57Z</dcterms:modified>
</cp:coreProperties>
</file>