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sil\Downloads\"/>
    </mc:Choice>
  </mc:AlternateContent>
  <xr:revisionPtr revIDLastSave="0" documentId="13_ncr:1_{6F7A6980-312F-4F65-93D1-4A43F6B36223}" xr6:coauthVersionLast="47" xr6:coauthVersionMax="47" xr10:uidLastSave="{00000000-0000-0000-0000-000000000000}"/>
  <bookViews>
    <workbookView xWindow="-108" yWindow="-108" windowWidth="23256" windowHeight="12576" xr2:uid="{F93C0352-1892-4EE0-AF29-206EFB6671F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16" i="1"/>
  <c r="S17" i="1"/>
  <c r="S18" i="1"/>
  <c r="S19" i="1"/>
  <c r="T15" i="1"/>
  <c r="T16" i="1"/>
  <c r="T17" i="1"/>
  <c r="T18" i="1"/>
  <c r="T19" i="1"/>
  <c r="T14" i="1"/>
  <c r="O14" i="1"/>
  <c r="S14" i="1"/>
  <c r="N14" i="1"/>
  <c r="O15" i="1"/>
  <c r="O16" i="1"/>
  <c r="O17" i="1"/>
  <c r="O18" i="1"/>
  <c r="O19" i="1"/>
  <c r="J14" i="1"/>
  <c r="N15" i="1"/>
  <c r="N16" i="1"/>
  <c r="N17" i="1"/>
  <c r="N18" i="1"/>
  <c r="N19" i="1"/>
  <c r="I14" i="1"/>
  <c r="J15" i="1"/>
  <c r="J16" i="1"/>
  <c r="J17" i="1"/>
  <c r="J18" i="1"/>
  <c r="J19" i="1"/>
  <c r="I15" i="1"/>
  <c r="I16" i="1"/>
  <c r="I17" i="1"/>
  <c r="I18" i="1"/>
  <c r="I19" i="1"/>
  <c r="E14" i="1"/>
  <c r="D14" i="1"/>
  <c r="D15" i="1"/>
  <c r="D16" i="1"/>
  <c r="D17" i="1"/>
  <c r="D18" i="1"/>
  <c r="D19" i="1"/>
  <c r="E15" i="1"/>
  <c r="E16" i="1"/>
  <c r="E17" i="1"/>
  <c r="E18" i="1"/>
  <c r="E19" i="1"/>
  <c r="T8" i="1"/>
  <c r="S8" i="1"/>
  <c r="T7" i="1"/>
  <c r="S7" i="1"/>
  <c r="T6" i="1"/>
  <c r="S6" i="1"/>
  <c r="T5" i="1"/>
  <c r="S5" i="1"/>
  <c r="T4" i="1"/>
  <c r="S4" i="1"/>
  <c r="T3" i="1"/>
  <c r="S3" i="1"/>
  <c r="O8" i="1"/>
  <c r="N8" i="1"/>
  <c r="O7" i="1"/>
  <c r="N7" i="1"/>
  <c r="O6" i="1"/>
  <c r="N6" i="1"/>
  <c r="O5" i="1"/>
  <c r="N5" i="1"/>
  <c r="O4" i="1"/>
  <c r="N4" i="1"/>
  <c r="O3" i="1"/>
  <c r="N3" i="1"/>
  <c r="J8" i="1"/>
  <c r="I8" i="1"/>
  <c r="J7" i="1"/>
  <c r="I7" i="1"/>
  <c r="J6" i="1"/>
  <c r="I6" i="1"/>
  <c r="J5" i="1"/>
  <c r="I5" i="1"/>
  <c r="J4" i="1"/>
  <c r="I4" i="1"/>
  <c r="J3" i="1"/>
  <c r="I3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<sst xmlns="http://schemas.openxmlformats.org/spreadsheetml/2006/main" count="132" uniqueCount="74">
  <si>
    <t>2 semanas</t>
  </si>
  <si>
    <t>ICC</t>
  </si>
  <si>
    <t>95% CI</t>
  </si>
  <si>
    <t>EPM</t>
  </si>
  <si>
    <t>3 semanas</t>
  </si>
  <si>
    <t>Leve (MU)</t>
  </si>
  <si>
    <t>Moderada (MU)</t>
  </si>
  <si>
    <t>Vigorosa (MU)</t>
  </si>
  <si>
    <t>Leve (MM)</t>
  </si>
  <si>
    <t>Moderada (MM)</t>
  </si>
  <si>
    <t>Vigorosa (MM)</t>
  </si>
  <si>
    <t>Caminhada (MU)</t>
  </si>
  <si>
    <t>Caminhada (MM)</t>
  </si>
  <si>
    <t>4 semanas</t>
  </si>
  <si>
    <t>5 semanas</t>
  </si>
  <si>
    <t>0.73</t>
  </si>
  <si>
    <t>0.75</t>
  </si>
  <si>
    <t>0.90</t>
  </si>
  <si>
    <t>0.92</t>
  </si>
  <si>
    <t>0.70</t>
  </si>
  <si>
    <t>0.59 - 0.79</t>
  </si>
  <si>
    <t>0.81 - 0.92</t>
  </si>
  <si>
    <t>0.72</t>
  </si>
  <si>
    <t>0.63 - 0.80</t>
  </si>
  <si>
    <t>0.91</t>
  </si>
  <si>
    <t>0.93</t>
  </si>
  <si>
    <t>0.89 - 0.95</t>
  </si>
  <si>
    <t>0.53</t>
  </si>
  <si>
    <t>0.32 - 0.68</t>
  </si>
  <si>
    <t>0.69</t>
  </si>
  <si>
    <t>0.49 - 0.81</t>
  </si>
  <si>
    <t>0.68</t>
  </si>
  <si>
    <t>0.56 - 0.78</t>
  </si>
  <si>
    <t>0.86</t>
  </si>
  <si>
    <t>0.79 - 0.91</t>
  </si>
  <si>
    <t>0.67 - 0.83</t>
  </si>
  <si>
    <t>0.82</t>
  </si>
  <si>
    <t>0.72 - 0.89</t>
  </si>
  <si>
    <t>0.84 - 0.94</t>
  </si>
  <si>
    <t>0.89</t>
  </si>
  <si>
    <t>0.83 - 0.93</t>
  </si>
  <si>
    <t>0.67</t>
  </si>
  <si>
    <t>0.56 - 0.76</t>
  </si>
  <si>
    <t>0.58</t>
  </si>
  <si>
    <t>0.47 - 0.69</t>
  </si>
  <si>
    <t>0.87</t>
  </si>
  <si>
    <t>0.76</t>
  </si>
  <si>
    <t>0.63 - 0.84</t>
  </si>
  <si>
    <t>0.77 - 0.92</t>
  </si>
  <si>
    <t>0.71</t>
  </si>
  <si>
    <t>0.61 - 0.80</t>
  </si>
  <si>
    <t>0.86 - 0.94</t>
  </si>
  <si>
    <t>0.64 - 0.81</t>
  </si>
  <si>
    <t>0.90 - 0.95</t>
  </si>
  <si>
    <t>inferior</t>
  </si>
  <si>
    <t>superior</t>
  </si>
  <si>
    <t>0,59 - 0,82</t>
  </si>
  <si>
    <t>0,74 - 0,90</t>
  </si>
  <si>
    <t>0,73 - 0,89</t>
  </si>
  <si>
    <t>0,85 - 0,94</t>
  </si>
  <si>
    <t>0,65 - 0,83</t>
  </si>
  <si>
    <t>0,59 - 0,79</t>
  </si>
  <si>
    <t>0,81 - 0,92</t>
  </si>
  <si>
    <t>0,71 - 0,86</t>
  </si>
  <si>
    <t>0,88 - 0,95</t>
  </si>
  <si>
    <t>0,66 - 0,82</t>
  </si>
  <si>
    <t>0,63 - 0,80</t>
  </si>
  <si>
    <t>0,87 - 0,94</t>
  </si>
  <si>
    <t>0,72 - 0,86</t>
  </si>
  <si>
    <t>0,91 - 0,96</t>
  </si>
  <si>
    <t>0,67 - 0,82</t>
  </si>
  <si>
    <t>0,89 - 0,95</t>
  </si>
  <si>
    <t>0,71 - 0,85</t>
  </si>
  <si>
    <t>0,93 - 0,97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</si>
</sst>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5C8C-632C-40CE-A21B-787E1B2C9E05}">
  <dimension ref="A1:U19"/>
  <sheetViews>
    <sheetView tabSelected="1" workbookViewId="0">
      <selection activeCell="I3" sqref="I3"/>
    </sheetView>
  </sheetViews>
  <sheetFormatPr defaultRowHeight="14.4" x14ac:dyDescent="0.3"/>
  <cols>
    <col min="1" max="1" width="15.44140625" bestFit="1" customWidth="1"/>
    <col min="3" max="3" width="9.6640625" bestFit="1" customWidth="1"/>
    <col min="4" max="5" width="9.6640625" customWidth="1"/>
    <col min="8" max="8" width="9.6640625" bestFit="1" customWidth="1"/>
    <col min="9" max="10" width="9.6640625" customWidth="1"/>
    <col min="13" max="13" width="9.6640625" bestFit="1" customWidth="1"/>
    <col min="14" max="15" width="9.6640625" customWidth="1"/>
    <col min="18" max="18" width="9.6640625" bestFit="1" customWidth="1"/>
    <col min="19" max="20" width="9.6640625" customWidth="1"/>
  </cols>
  <sheetData>
    <row r="1" spans="1:21" x14ac:dyDescent="0.3">
      <c r="A1" s="4"/>
      <c r="B1" s="6" t="s">
        <v>0</v>
      </c>
      <c r="C1" s="6"/>
      <c r="D1" s="6"/>
      <c r="E1" s="6"/>
      <c r="F1" s="6"/>
      <c r="G1" s="6" t="s">
        <v>4</v>
      </c>
      <c r="H1" s="6"/>
      <c r="I1" s="6"/>
      <c r="J1" s="6"/>
      <c r="K1" s="6"/>
      <c r="L1" s="6" t="s">
        <v>13</v>
      </c>
      <c r="M1" s="6"/>
      <c r="N1" s="6"/>
      <c r="O1" s="6"/>
      <c r="P1" s="6"/>
      <c r="Q1" s="6" t="s">
        <v>14</v>
      </c>
      <c r="R1" s="6"/>
      <c r="S1" s="6"/>
      <c r="T1" s="6"/>
      <c r="U1" s="6"/>
    </row>
    <row r="2" spans="1:21" x14ac:dyDescent="0.3">
      <c r="A2" s="5"/>
      <c r="B2" s="1" t="s">
        <v>1</v>
      </c>
      <c r="C2" s="1" t="s">
        <v>2</v>
      </c>
      <c r="D2" s="1" t="s">
        <v>54</v>
      </c>
      <c r="E2" s="1" t="s">
        <v>55</v>
      </c>
      <c r="F2" s="1" t="s">
        <v>3</v>
      </c>
      <c r="G2" s="1" t="s">
        <v>1</v>
      </c>
      <c r="H2" s="1" t="s">
        <v>2</v>
      </c>
      <c r="I2" s="1" t="s">
        <v>54</v>
      </c>
      <c r="J2" s="1" t="s">
        <v>55</v>
      </c>
      <c r="K2" s="1" t="s">
        <v>3</v>
      </c>
      <c r="L2" s="1" t="s">
        <v>1</v>
      </c>
      <c r="M2" s="1" t="s">
        <v>2</v>
      </c>
      <c r="N2" s="1" t="s">
        <v>54</v>
      </c>
      <c r="O2" s="1" t="s">
        <v>55</v>
      </c>
      <c r="P2" s="1" t="s">
        <v>3</v>
      </c>
      <c r="Q2" s="1" t="s">
        <v>1</v>
      </c>
      <c r="R2" s="1" t="s">
        <v>2</v>
      </c>
      <c r="S2" s="1" t="s">
        <v>54</v>
      </c>
      <c r="T2" s="1" t="s">
        <v>55</v>
      </c>
      <c r="U2" s="1" t="s">
        <v>3</v>
      </c>
    </row>
    <row r="3" spans="1:21" x14ac:dyDescent="0.3">
      <c r="A3" s="1" t="s">
        <v>11</v>
      </c>
      <c r="B3" s="1" t="s">
        <v>27</v>
      </c>
      <c r="C3" s="2" t="s">
        <v>28</v>
      </c>
      <c r="D3" s="7">
        <f>0.53-0.32</f>
        <v>0.21000000000000002</v>
      </c>
      <c r="E3" s="7">
        <f>0.68-0.53</f>
        <v>0.15000000000000002</v>
      </c>
      <c r="F3" s="1">
        <v>228</v>
      </c>
      <c r="G3" s="1" t="s">
        <v>31</v>
      </c>
      <c r="H3" s="1" t="s">
        <v>32</v>
      </c>
      <c r="I3" s="1">
        <f>0.68-0.56</f>
        <v>0.12</v>
      </c>
      <c r="J3" s="1">
        <f>0.78-0.68</f>
        <v>9.9999999999999978E-2</v>
      </c>
      <c r="K3" s="1">
        <v>197</v>
      </c>
      <c r="L3" s="1" t="s">
        <v>16</v>
      </c>
      <c r="M3" s="1" t="s">
        <v>35</v>
      </c>
      <c r="N3" s="1">
        <f>0.75-0.67</f>
        <v>7.999999999999996E-2</v>
      </c>
      <c r="O3" s="1">
        <f>0.83-0.75</f>
        <v>7.999999999999996E-2</v>
      </c>
      <c r="P3" s="1">
        <v>197</v>
      </c>
      <c r="Q3" s="1" t="s">
        <v>22</v>
      </c>
      <c r="R3" s="1" t="s">
        <v>23</v>
      </c>
      <c r="S3" s="1">
        <f>0.72-0.63</f>
        <v>8.9999999999999969E-2</v>
      </c>
      <c r="T3" s="1">
        <f>0.8-0.72</f>
        <v>8.0000000000000071E-2</v>
      </c>
      <c r="U3" s="1">
        <v>176</v>
      </c>
    </row>
    <row r="4" spans="1:21" x14ac:dyDescent="0.3">
      <c r="A4" s="1" t="s">
        <v>12</v>
      </c>
      <c r="B4" s="1" t="s">
        <v>29</v>
      </c>
      <c r="C4" s="2" t="s">
        <v>30</v>
      </c>
      <c r="D4" s="2">
        <f>0.69-0.49</f>
        <v>0.19999999999999996</v>
      </c>
      <c r="E4" s="2">
        <f>0.81-0.69</f>
        <v>0.12000000000000011</v>
      </c>
      <c r="F4" s="1">
        <v>185</v>
      </c>
      <c r="G4" s="1" t="s">
        <v>33</v>
      </c>
      <c r="H4" s="1" t="s">
        <v>34</v>
      </c>
      <c r="I4" s="1">
        <f>0.86-0.79</f>
        <v>6.9999999999999951E-2</v>
      </c>
      <c r="J4" s="1">
        <f>0.91-0.86</f>
        <v>5.0000000000000044E-2</v>
      </c>
      <c r="K4" s="1">
        <v>130</v>
      </c>
      <c r="L4" s="1" t="s">
        <v>18</v>
      </c>
      <c r="M4" s="1" t="s">
        <v>26</v>
      </c>
      <c r="N4" s="1">
        <f>0.92-0.89</f>
        <v>3.0000000000000027E-2</v>
      </c>
      <c r="O4" s="1">
        <f>0.95-0.92</f>
        <v>2.9999999999999916E-2</v>
      </c>
      <c r="P4" s="1">
        <v>98</v>
      </c>
      <c r="Q4" s="1" t="s">
        <v>25</v>
      </c>
      <c r="R4" s="1" t="s">
        <v>26</v>
      </c>
      <c r="S4" s="1">
        <f>0.93-0.89</f>
        <v>4.0000000000000036E-2</v>
      </c>
      <c r="T4" s="1">
        <f>0.95-0.93</f>
        <v>1.9999999999999907E-2</v>
      </c>
      <c r="U4" s="1">
        <v>88</v>
      </c>
    </row>
    <row r="5" spans="1:21" x14ac:dyDescent="0.3">
      <c r="A5" s="1" t="s">
        <v>6</v>
      </c>
      <c r="B5" s="1" t="s">
        <v>36</v>
      </c>
      <c r="C5" s="1" t="s">
        <v>37</v>
      </c>
      <c r="D5" s="1">
        <f>0.82-0.72</f>
        <v>9.9999999999999978E-2</v>
      </c>
      <c r="E5" s="1">
        <f>0.89-0.82</f>
        <v>7.0000000000000062E-2</v>
      </c>
      <c r="F5" s="1">
        <v>163</v>
      </c>
      <c r="G5" s="1" t="s">
        <v>19</v>
      </c>
      <c r="H5" s="1" t="s">
        <v>20</v>
      </c>
      <c r="I5" s="1">
        <f>0.7-0.59</f>
        <v>0.10999999999999999</v>
      </c>
      <c r="J5" s="1">
        <f>0.79-0.7</f>
        <v>9.000000000000008E-2</v>
      </c>
      <c r="K5" s="1">
        <v>205</v>
      </c>
      <c r="L5" s="1" t="s">
        <v>41</v>
      </c>
      <c r="M5" s="1" t="s">
        <v>42</v>
      </c>
      <c r="N5" s="1">
        <f>0.67-0.56</f>
        <v>0.10999999999999999</v>
      </c>
      <c r="O5" s="1">
        <f>0.76-0.67</f>
        <v>8.9999999999999969E-2</v>
      </c>
      <c r="P5" s="1">
        <v>170</v>
      </c>
      <c r="Q5" s="1" t="s">
        <v>43</v>
      </c>
      <c r="R5" s="1" t="s">
        <v>44</v>
      </c>
      <c r="S5" s="1">
        <f>0.58-0.47</f>
        <v>0.10999999999999999</v>
      </c>
      <c r="T5" s="1">
        <f>0.69-0.58</f>
        <v>0.10999999999999999</v>
      </c>
      <c r="U5" s="1">
        <v>180</v>
      </c>
    </row>
    <row r="6" spans="1:21" x14ac:dyDescent="0.3">
      <c r="A6" s="1" t="s">
        <v>9</v>
      </c>
      <c r="B6" s="1" t="s">
        <v>17</v>
      </c>
      <c r="C6" s="1" t="s">
        <v>38</v>
      </c>
      <c r="D6" s="1">
        <f>0.9-0.84</f>
        <v>6.0000000000000053E-2</v>
      </c>
      <c r="E6" s="1">
        <f>0.94-0.9</f>
        <v>3.9999999999999925E-2</v>
      </c>
      <c r="F6" s="1">
        <v>122</v>
      </c>
      <c r="G6" s="1" t="s">
        <v>39</v>
      </c>
      <c r="H6" s="1" t="s">
        <v>40</v>
      </c>
      <c r="I6" s="1">
        <f>0.89-0.83</f>
        <v>6.0000000000000053E-2</v>
      </c>
      <c r="J6" s="1">
        <f>0.93-0.89</f>
        <v>4.0000000000000036E-2</v>
      </c>
      <c r="K6" s="1">
        <v>135</v>
      </c>
      <c r="L6" s="1" t="s">
        <v>39</v>
      </c>
      <c r="M6" s="1" t="s">
        <v>40</v>
      </c>
      <c r="N6" s="1">
        <f>0.89-0.83</f>
        <v>6.0000000000000053E-2</v>
      </c>
      <c r="O6" s="1">
        <f>0.93-0.89</f>
        <v>4.0000000000000036E-2</v>
      </c>
      <c r="P6" s="1">
        <v>96</v>
      </c>
      <c r="Q6" s="1" t="s">
        <v>45</v>
      </c>
      <c r="R6" s="1" t="s">
        <v>21</v>
      </c>
      <c r="S6" s="1">
        <f>0.87-0.81</f>
        <v>5.9999999999999942E-2</v>
      </c>
      <c r="T6" s="1">
        <f>0.92-0.87</f>
        <v>5.0000000000000044E-2</v>
      </c>
      <c r="U6" s="1">
        <v>90</v>
      </c>
    </row>
    <row r="7" spans="1:21" x14ac:dyDescent="0.3">
      <c r="A7" s="1" t="s">
        <v>7</v>
      </c>
      <c r="B7" s="1" t="s">
        <v>46</v>
      </c>
      <c r="C7" s="1" t="s">
        <v>47</v>
      </c>
      <c r="D7" s="1">
        <f>0.76-0.63</f>
        <v>0.13</v>
      </c>
      <c r="E7" s="1">
        <f>0.84-0.76</f>
        <v>7.999999999999996E-2</v>
      </c>
      <c r="F7" s="1">
        <v>72</v>
      </c>
      <c r="G7" s="1" t="s">
        <v>19</v>
      </c>
      <c r="H7" s="1" t="s">
        <v>20</v>
      </c>
      <c r="I7" s="1">
        <f>0.7-0.59</f>
        <v>0.10999999999999999</v>
      </c>
      <c r="J7" s="1">
        <f>0.79-0.7</f>
        <v>9.000000000000008E-2</v>
      </c>
      <c r="K7" s="1">
        <v>89</v>
      </c>
      <c r="L7" s="1" t="s">
        <v>49</v>
      </c>
      <c r="M7" s="1" t="s">
        <v>50</v>
      </c>
      <c r="N7" s="1">
        <f>0.71-0.61</f>
        <v>9.9999999999999978E-2</v>
      </c>
      <c r="O7" s="1">
        <f>0.8-0.71</f>
        <v>9.000000000000008E-2</v>
      </c>
      <c r="P7" s="1">
        <v>88</v>
      </c>
      <c r="Q7" s="1" t="s">
        <v>15</v>
      </c>
      <c r="R7" s="1" t="s">
        <v>52</v>
      </c>
      <c r="S7" s="1">
        <f>0.73-0.64</f>
        <v>8.9999999999999969E-2</v>
      </c>
      <c r="T7" s="1">
        <f>0.81-0.73</f>
        <v>8.0000000000000071E-2</v>
      </c>
      <c r="U7" s="1">
        <v>84</v>
      </c>
    </row>
    <row r="8" spans="1:21" x14ac:dyDescent="0.3">
      <c r="A8" s="1" t="s">
        <v>10</v>
      </c>
      <c r="B8" s="1" t="s">
        <v>33</v>
      </c>
      <c r="C8" s="1" t="s">
        <v>48</v>
      </c>
      <c r="D8" s="1">
        <f>0.86-0.77</f>
        <v>8.9999999999999969E-2</v>
      </c>
      <c r="E8" s="1">
        <f>0.92-0.86</f>
        <v>6.0000000000000053E-2</v>
      </c>
      <c r="F8" s="1">
        <v>55</v>
      </c>
      <c r="G8" s="1" t="s">
        <v>45</v>
      </c>
      <c r="H8" s="1" t="s">
        <v>21</v>
      </c>
      <c r="I8" s="1">
        <f>0.87-0.81</f>
        <v>5.9999999999999942E-2</v>
      </c>
      <c r="J8" s="1">
        <f>0.92-0.87</f>
        <v>5.0000000000000044E-2</v>
      </c>
      <c r="K8" s="1">
        <v>59</v>
      </c>
      <c r="L8" s="1" t="s">
        <v>24</v>
      </c>
      <c r="M8" s="1" t="s">
        <v>51</v>
      </c>
      <c r="N8" s="1">
        <f>0.91-0.86</f>
        <v>5.0000000000000044E-2</v>
      </c>
      <c r="O8" s="1">
        <f>0.94-0.91</f>
        <v>2.9999999999999916E-2</v>
      </c>
      <c r="P8" s="1">
        <v>49</v>
      </c>
      <c r="Q8" s="1" t="s">
        <v>25</v>
      </c>
      <c r="R8" s="1" t="s">
        <v>53</v>
      </c>
      <c r="S8" s="1">
        <f>0.93-0.9</f>
        <v>3.0000000000000027E-2</v>
      </c>
      <c r="T8" s="1">
        <f>0.95-0.93</f>
        <v>1.9999999999999907E-2</v>
      </c>
      <c r="U8" s="1">
        <v>43</v>
      </c>
    </row>
    <row r="10" spans="1:2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4"/>
      <c r="B12" s="6" t="s">
        <v>0</v>
      </c>
      <c r="C12" s="6"/>
      <c r="D12" s="6"/>
      <c r="E12" s="6"/>
      <c r="F12" s="6"/>
      <c r="G12" s="6" t="s">
        <v>4</v>
      </c>
      <c r="H12" s="6"/>
      <c r="I12" s="6"/>
      <c r="J12" s="6"/>
      <c r="K12" s="6"/>
      <c r="L12" s="6" t="s">
        <v>13</v>
      </c>
      <c r="M12" s="6"/>
      <c r="N12" s="6"/>
      <c r="O12" s="6"/>
      <c r="P12" s="6"/>
      <c r="Q12" s="6" t="s">
        <v>14</v>
      </c>
      <c r="R12" s="6"/>
      <c r="S12" s="6"/>
      <c r="T12" s="6"/>
      <c r="U12" s="6"/>
    </row>
    <row r="13" spans="1:21" x14ac:dyDescent="0.3">
      <c r="A13" s="5"/>
      <c r="B13" s="1" t="s">
        <v>1</v>
      </c>
      <c r="C13" s="1" t="s">
        <v>2</v>
      </c>
      <c r="D13" s="1" t="s">
        <v>54</v>
      </c>
      <c r="E13" s="1" t="s">
        <v>55</v>
      </c>
      <c r="F13" s="1" t="s">
        <v>3</v>
      </c>
      <c r="G13" s="1" t="s">
        <v>1</v>
      </c>
      <c r="H13" s="1" t="s">
        <v>2</v>
      </c>
      <c r="I13" s="1" t="s">
        <v>54</v>
      </c>
      <c r="J13" s="1" t="s">
        <v>55</v>
      </c>
      <c r="K13" s="1" t="s">
        <v>3</v>
      </c>
      <c r="L13" s="1" t="s">
        <v>1</v>
      </c>
      <c r="M13" s="1" t="s">
        <v>2</v>
      </c>
      <c r="N13" s="1" t="s">
        <v>54</v>
      </c>
      <c r="O13" s="1" t="s">
        <v>55</v>
      </c>
      <c r="P13" s="1" t="s">
        <v>3</v>
      </c>
      <c r="Q13" s="1" t="s">
        <v>1</v>
      </c>
      <c r="R13" s="1" t="s">
        <v>2</v>
      </c>
      <c r="S13" s="1" t="s">
        <v>54</v>
      </c>
      <c r="T13" s="1" t="s">
        <v>55</v>
      </c>
      <c r="U13" s="1" t="s">
        <v>3</v>
      </c>
    </row>
    <row r="14" spans="1:21" x14ac:dyDescent="0.3">
      <c r="A14" s="1" t="s">
        <v>5</v>
      </c>
      <c r="B14" s="1">
        <v>0.73</v>
      </c>
      <c r="C14" s="1" t="s">
        <v>56</v>
      </c>
      <c r="D14" s="1">
        <f>VALUE(B14)-VALUE(LEFT(C14,4))</f>
        <v>0.14000000000000001</v>
      </c>
      <c r="E14" s="1">
        <f>VALUE(RIGHT(C14, 4))-VALUE(B14)</f>
        <v>8.9999999999999969E-2</v>
      </c>
      <c r="F14" s="1">
        <v>468</v>
      </c>
      <c r="G14" s="1">
        <v>0.75</v>
      </c>
      <c r="H14" s="1" t="s">
        <v>60</v>
      </c>
      <c r="I14" s="1">
        <f>VALUE(G14)-VALUE(LEFT(H14,4))</f>
        <v>9.9999999999999978E-2</v>
      </c>
      <c r="J14" s="1">
        <f>VALUE(RIGHT(H14, 4))-VALUE(G14)</f>
        <v>7.999999999999996E-2</v>
      </c>
      <c r="K14" s="1">
        <v>451</v>
      </c>
      <c r="L14" s="1">
        <v>0.74</v>
      </c>
      <c r="M14" s="1" t="s">
        <v>65</v>
      </c>
      <c r="N14" s="1">
        <f>VALUE(L14)-VALUE(LEFT(M14,4))</f>
        <v>7.999999999999996E-2</v>
      </c>
      <c r="O14" s="1">
        <f>VALUE(RIGHT(M14, 4))-VALUE(L14)</f>
        <v>7.999999999999996E-2</v>
      </c>
      <c r="P14" s="1">
        <v>471</v>
      </c>
      <c r="Q14" s="1">
        <v>0.75</v>
      </c>
      <c r="R14" s="1" t="s">
        <v>70</v>
      </c>
      <c r="S14" s="1">
        <f>VALUE(Q14)-VALUE(LEFT(R14,4))</f>
        <v>7.999999999999996E-2</v>
      </c>
      <c r="T14" s="1">
        <f>VALUE(RIGHT(R14, 4))-VALUE(Q14)</f>
        <v>6.9999999999999951E-2</v>
      </c>
      <c r="U14" s="1">
        <v>465</v>
      </c>
    </row>
    <row r="15" spans="1:21" x14ac:dyDescent="0.3">
      <c r="A15" s="1" t="s">
        <v>8</v>
      </c>
      <c r="B15" s="1">
        <v>0.84</v>
      </c>
      <c r="C15" s="1" t="s">
        <v>57</v>
      </c>
      <c r="D15" s="1">
        <f t="shared" ref="D15:D19" si="0">VALUE(B15)-VALUE(LEFT(C15,4))</f>
        <v>9.9999999999999978E-2</v>
      </c>
      <c r="E15" s="1">
        <f t="shared" ref="E15:E19" si="1">VALUE(RIGHT(C15, 4))-VALUE(B15)</f>
        <v>6.0000000000000053E-2</v>
      </c>
      <c r="F15" s="1">
        <v>360</v>
      </c>
      <c r="G15" s="1">
        <v>0.9</v>
      </c>
      <c r="H15" s="1" t="s">
        <v>59</v>
      </c>
      <c r="I15" s="1">
        <f t="shared" ref="I15:I19" si="2">VALUE(G15)-VALUE(LEFT(H15,4))</f>
        <v>5.0000000000000044E-2</v>
      </c>
      <c r="J15" s="1">
        <f t="shared" ref="J15:J19" si="3">VALUE(RIGHT(H15, 4))-VALUE(G15)</f>
        <v>3.9999999999999925E-2</v>
      </c>
      <c r="K15" s="1">
        <v>285</v>
      </c>
      <c r="L15" s="1">
        <v>0.92</v>
      </c>
      <c r="M15" s="1" t="s">
        <v>64</v>
      </c>
      <c r="N15" s="1">
        <f t="shared" ref="N15:N19" si="4">VALUE(L15)-VALUE(LEFT(M15,4))</f>
        <v>4.0000000000000036E-2</v>
      </c>
      <c r="O15" s="1">
        <f t="shared" ref="O15:O19" si="5">VALUE(RIGHT(M15, 4))-VALUE(L15)</f>
        <v>2.9999999999999916E-2</v>
      </c>
      <c r="P15" s="1">
        <v>261</v>
      </c>
      <c r="Q15" s="1">
        <v>0.94</v>
      </c>
      <c r="R15" s="1" t="s">
        <v>69</v>
      </c>
      <c r="S15" s="1">
        <f t="shared" ref="S15:S19" si="6">VALUE(Q15)-VALUE(LEFT(R15,4))</f>
        <v>2.9999999999999916E-2</v>
      </c>
      <c r="T15" s="1">
        <f t="shared" ref="T15:T19" si="7">VALUE(RIGHT(R15, 4))-VALUE(Q15)</f>
        <v>2.0000000000000018E-2</v>
      </c>
      <c r="U15" s="1">
        <v>227</v>
      </c>
    </row>
    <row r="16" spans="1:21" x14ac:dyDescent="0.3">
      <c r="A16" s="1" t="s">
        <v>6</v>
      </c>
      <c r="B16" s="1">
        <v>0.73</v>
      </c>
      <c r="C16" s="1" t="s">
        <v>56</v>
      </c>
      <c r="D16" s="1">
        <f t="shared" si="0"/>
        <v>0.14000000000000001</v>
      </c>
      <c r="E16" s="1">
        <f t="shared" si="1"/>
        <v>8.9999999999999969E-2</v>
      </c>
      <c r="F16" s="1">
        <v>71</v>
      </c>
      <c r="G16" s="1">
        <v>0.7</v>
      </c>
      <c r="H16" s="1" t="s">
        <v>61</v>
      </c>
      <c r="I16" s="1">
        <f t="shared" si="2"/>
        <v>0.10999999999999999</v>
      </c>
      <c r="J16" s="1">
        <f t="shared" si="3"/>
        <v>9.000000000000008E-2</v>
      </c>
      <c r="K16" s="1">
        <v>76</v>
      </c>
      <c r="L16" s="1">
        <v>0.72</v>
      </c>
      <c r="M16" s="1" t="s">
        <v>66</v>
      </c>
      <c r="N16" s="1">
        <f t="shared" si="4"/>
        <v>8.9999999999999969E-2</v>
      </c>
      <c r="O16" s="1">
        <f t="shared" si="5"/>
        <v>8.0000000000000071E-2</v>
      </c>
      <c r="P16" s="1">
        <v>72</v>
      </c>
      <c r="Q16" s="1">
        <v>0.72</v>
      </c>
      <c r="R16" s="1" t="s">
        <v>66</v>
      </c>
      <c r="S16" s="1">
        <f t="shared" si="6"/>
        <v>8.9999999999999969E-2</v>
      </c>
      <c r="T16" s="1">
        <f t="shared" si="7"/>
        <v>8.0000000000000071E-2</v>
      </c>
      <c r="U16" s="1">
        <v>73</v>
      </c>
    </row>
    <row r="17" spans="1:21" x14ac:dyDescent="0.3">
      <c r="A17" s="1" t="s">
        <v>9</v>
      </c>
      <c r="B17" s="1">
        <v>0.84</v>
      </c>
      <c r="C17" s="1" t="s">
        <v>57</v>
      </c>
      <c r="D17" s="1">
        <f t="shared" si="0"/>
        <v>9.9999999999999978E-2</v>
      </c>
      <c r="E17" s="1">
        <f t="shared" si="1"/>
        <v>6.0000000000000053E-2</v>
      </c>
      <c r="F17" s="1">
        <v>55</v>
      </c>
      <c r="G17" s="1">
        <v>0.88</v>
      </c>
      <c r="H17" s="1" t="s">
        <v>62</v>
      </c>
      <c r="I17" s="1">
        <f t="shared" si="2"/>
        <v>6.9999999999999951E-2</v>
      </c>
      <c r="J17" s="1">
        <f t="shared" si="3"/>
        <v>4.0000000000000036E-2</v>
      </c>
      <c r="K17" s="1">
        <v>48</v>
      </c>
      <c r="L17" s="1">
        <v>0.91</v>
      </c>
      <c r="M17" s="1" t="s">
        <v>67</v>
      </c>
      <c r="N17" s="1">
        <f t="shared" si="4"/>
        <v>4.0000000000000036E-2</v>
      </c>
      <c r="O17" s="1">
        <f t="shared" si="5"/>
        <v>2.9999999999999916E-2</v>
      </c>
      <c r="P17" s="1">
        <v>41</v>
      </c>
      <c r="Q17" s="1">
        <v>0.93</v>
      </c>
      <c r="R17" s="1" t="s">
        <v>71</v>
      </c>
      <c r="S17" s="1">
        <f t="shared" si="6"/>
        <v>4.0000000000000036E-2</v>
      </c>
      <c r="T17" s="1">
        <f t="shared" si="7"/>
        <v>1.9999999999999907E-2</v>
      </c>
      <c r="U17" s="1">
        <v>36</v>
      </c>
    </row>
    <row r="18" spans="1:21" x14ac:dyDescent="0.3">
      <c r="A18" s="1" t="s">
        <v>7</v>
      </c>
      <c r="B18" s="1">
        <v>0.83</v>
      </c>
      <c r="C18" s="1" t="s">
        <v>58</v>
      </c>
      <c r="D18" s="1">
        <f t="shared" si="0"/>
        <v>9.9999999999999978E-2</v>
      </c>
      <c r="E18" s="1">
        <f t="shared" si="1"/>
        <v>6.0000000000000053E-2</v>
      </c>
      <c r="F18" s="1">
        <v>40</v>
      </c>
      <c r="G18" s="1">
        <v>0.79</v>
      </c>
      <c r="H18" s="1" t="s">
        <v>63</v>
      </c>
      <c r="I18" s="1">
        <f t="shared" si="2"/>
        <v>8.0000000000000071E-2</v>
      </c>
      <c r="J18" s="1">
        <f t="shared" si="3"/>
        <v>6.9999999999999951E-2</v>
      </c>
      <c r="K18" s="1">
        <v>45</v>
      </c>
      <c r="L18" s="1">
        <v>0.8</v>
      </c>
      <c r="M18" s="1" t="s">
        <v>68</v>
      </c>
      <c r="N18" s="1">
        <f t="shared" si="4"/>
        <v>8.0000000000000071E-2</v>
      </c>
      <c r="O18" s="1">
        <f t="shared" si="5"/>
        <v>5.9999999999999942E-2</v>
      </c>
      <c r="P18" s="1">
        <v>43</v>
      </c>
      <c r="Q18" s="1">
        <v>0.79</v>
      </c>
      <c r="R18" s="1" t="s">
        <v>72</v>
      </c>
      <c r="S18" s="1">
        <f t="shared" si="6"/>
        <v>8.0000000000000071E-2</v>
      </c>
      <c r="T18" s="1">
        <f t="shared" si="7"/>
        <v>5.9999999999999942E-2</v>
      </c>
      <c r="U18" s="1">
        <v>44</v>
      </c>
    </row>
    <row r="19" spans="1:21" x14ac:dyDescent="0.3">
      <c r="A19" s="1" t="s">
        <v>10</v>
      </c>
      <c r="B19" s="1">
        <v>0.91</v>
      </c>
      <c r="C19" s="1" t="s">
        <v>59</v>
      </c>
      <c r="D19" s="1">
        <f t="shared" si="0"/>
        <v>6.0000000000000053E-2</v>
      </c>
      <c r="E19" s="1">
        <f t="shared" si="1"/>
        <v>2.9999999999999916E-2</v>
      </c>
      <c r="F19" s="1">
        <v>29</v>
      </c>
      <c r="G19" s="1">
        <v>0.92</v>
      </c>
      <c r="H19" s="1" t="s">
        <v>64</v>
      </c>
      <c r="I19" s="1">
        <f t="shared" si="2"/>
        <v>4.0000000000000036E-2</v>
      </c>
      <c r="J19" s="1">
        <f t="shared" si="3"/>
        <v>2.9999999999999916E-2</v>
      </c>
      <c r="K19" s="1">
        <v>27</v>
      </c>
      <c r="L19" s="1">
        <v>0.94</v>
      </c>
      <c r="M19" s="1" t="s">
        <v>69</v>
      </c>
      <c r="N19" s="1">
        <f t="shared" si="4"/>
        <v>2.9999999999999916E-2</v>
      </c>
      <c r="O19" s="1">
        <f t="shared" si="5"/>
        <v>2.0000000000000018E-2</v>
      </c>
      <c r="P19" s="1">
        <v>23</v>
      </c>
      <c r="Q19" s="1">
        <v>0.95</v>
      </c>
      <c r="R19" s="1" t="s">
        <v>73</v>
      </c>
      <c r="S19" s="1">
        <f t="shared" si="6"/>
        <v>1.9999999999999907E-2</v>
      </c>
      <c r="T19" s="1">
        <f t="shared" si="7"/>
        <v>2.0000000000000018E-2</v>
      </c>
      <c r="U19" s="1">
        <v>21</v>
      </c>
    </row>
  </sheetData>
  <mergeCells count="10">
    <mergeCell ref="A12:A13"/>
    <mergeCell ref="A1:A2"/>
    <mergeCell ref="Q12:U12"/>
    <mergeCell ref="L1:P1"/>
    <mergeCell ref="Q1:U1"/>
    <mergeCell ref="B12:F12"/>
    <mergeCell ref="G12:K12"/>
    <mergeCell ref="L12:P12"/>
    <mergeCell ref="B1:F1"/>
    <mergeCell ref="G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</cp:lastModifiedBy>
  <dcterms:created xsi:type="dcterms:W3CDTF">2022-03-14T23:09:42Z</dcterms:created>
  <dcterms:modified xsi:type="dcterms:W3CDTF">2024-02-27T18:41:12Z</dcterms:modified>
</cp:coreProperties>
</file>