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showInkAnnotation="0"/>
  <mc:AlternateContent xmlns:mc="http://schemas.openxmlformats.org/markup-compatibility/2006">
    <mc:Choice Requires="x15">
      <x15ac:absPath xmlns:x15ac="http://schemas.microsoft.com/office/spreadsheetml/2010/11/ac" url="C:\Users\Alvid\Downloads\"/>
    </mc:Choice>
  </mc:AlternateContent>
  <xr:revisionPtr revIDLastSave="0" documentId="13_ncr:1_{E392E988-BE21-4BC8-B979-12D62031F340}" xr6:coauthVersionLast="47" xr6:coauthVersionMax="47" xr10:uidLastSave="{00000000-0000-0000-0000-000000000000}"/>
  <bookViews>
    <workbookView xWindow="2565" yWindow="570" windowWidth="14400" windowHeight="7335" firstSheet="10" activeTab="11" xr2:uid="{00000000-000D-0000-FFFF-FFFF00000000}"/>
  </bookViews>
  <sheets>
    <sheet name="ju &amp; Rekap" sheetId="1" r:id="rId1"/>
    <sheet name="BB" sheetId="2" r:id="rId2"/>
    <sheet name="neraca saldo" sheetId="3" r:id="rId3"/>
    <sheet name="AJP" sheetId="4" r:id="rId4"/>
    <sheet name="WORKSHEET" sheetId="5" r:id="rId5"/>
    <sheet name="Sheet1" sheetId="11" r:id="rId6"/>
    <sheet name="Sheet2" sheetId="12" r:id="rId7"/>
    <sheet name="Sheet3" sheetId="13" r:id="rId8"/>
    <sheet name="LAPORAN LABA RUGI" sheetId="6" r:id="rId9"/>
    <sheet name="EQUITY STATEMENT" sheetId="7" r:id="rId10"/>
    <sheet name="BALANCE SHEETS" sheetId="8" r:id="rId11"/>
    <sheet name="JURNAL PENUTUP" sheetId="9" r:id="rId12"/>
    <sheet name="jurnal sesudah penutup" sheetId="10"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3" i="2" l="1"/>
  <c r="E93" i="2"/>
  <c r="F92" i="2"/>
  <c r="D92" i="2"/>
  <c r="I22" i="5"/>
  <c r="E22" i="6"/>
  <c r="E20" i="6"/>
  <c r="E19" i="6"/>
  <c r="H13" i="9"/>
  <c r="G99" i="2"/>
  <c r="G106" i="2"/>
  <c r="D106" i="2"/>
  <c r="E99" i="2"/>
  <c r="J16" i="5" s="1"/>
  <c r="E86" i="2"/>
  <c r="F79" i="2"/>
  <c r="E79" i="2"/>
  <c r="F78" i="2"/>
  <c r="D78" i="2"/>
  <c r="E72" i="2"/>
  <c r="F71" i="2"/>
  <c r="D71" i="2"/>
  <c r="D17" i="3" s="1"/>
  <c r="G20" i="5" s="1"/>
  <c r="D65" i="2"/>
  <c r="G64" i="2"/>
  <c r="E16" i="3" s="1"/>
  <c r="H19" i="5" s="1"/>
  <c r="L19" i="5" s="1"/>
  <c r="E64" i="2"/>
  <c r="E14" i="3"/>
  <c r="E15" i="3"/>
  <c r="H18" i="5" s="1"/>
  <c r="L18" i="5" s="1"/>
  <c r="P18" i="5" s="1"/>
  <c r="D11" i="3"/>
  <c r="D10" i="3"/>
  <c r="G11" i="5" s="1"/>
  <c r="D9" i="3"/>
  <c r="G10" i="5" s="1"/>
  <c r="F85" i="2"/>
  <c r="D85" i="2"/>
  <c r="D51" i="2"/>
  <c r="E50" i="2"/>
  <c r="F36" i="2"/>
  <c r="D36" i="2"/>
  <c r="E29" i="2"/>
  <c r="D28" i="2"/>
  <c r="E21" i="2"/>
  <c r="D20" i="2"/>
  <c r="F12" i="2"/>
  <c r="D12" i="2"/>
  <c r="F15" i="10"/>
  <c r="E15" i="10"/>
  <c r="K12" i="5"/>
  <c r="O12" i="5" s="1"/>
  <c r="F9" i="8" s="1"/>
  <c r="J12" i="5"/>
  <c r="I21" i="5"/>
  <c r="G12" i="5"/>
  <c r="M21" i="5"/>
  <c r="F11" i="8"/>
  <c r="C8" i="7"/>
  <c r="O14" i="5"/>
  <c r="L15" i="5"/>
  <c r="P15" i="5" s="1"/>
  <c r="F12" i="8" s="1"/>
  <c r="K14" i="5"/>
  <c r="J15" i="5"/>
  <c r="F7" i="5" a="1"/>
  <c r="F7" i="5" s="1"/>
  <c r="G14" i="5"/>
  <c r="I15" i="4"/>
  <c r="H15" i="4"/>
  <c r="D13" i="3"/>
  <c r="G49" i="2"/>
  <c r="F42" i="2"/>
  <c r="F11" i="2"/>
  <c r="E13" i="2"/>
  <c r="G65" i="2"/>
  <c r="G50" i="2"/>
  <c r="F28" i="2"/>
  <c r="F29" i="2" s="1"/>
  <c r="F20" i="2"/>
  <c r="D50" i="1"/>
  <c r="F43" i="1"/>
  <c r="F45" i="1"/>
  <c r="F46" i="1"/>
  <c r="F50" i="1"/>
  <c r="D43" i="1"/>
  <c r="D44" i="1"/>
  <c r="D45" i="1"/>
  <c r="D46" i="1"/>
  <c r="D48" i="1"/>
  <c r="G34" i="1"/>
  <c r="F34" i="1"/>
  <c r="I25" i="5" l="1"/>
  <c r="J25" i="5"/>
  <c r="L16" i="5"/>
  <c r="P16" i="5" s="1"/>
  <c r="F13" i="8" s="1"/>
  <c r="K22" i="5"/>
  <c r="M22" i="5" s="1"/>
  <c r="F86" i="2"/>
  <c r="D18" i="3"/>
  <c r="G23" i="5" s="1"/>
  <c r="F72" i="2"/>
  <c r="K23" i="5"/>
  <c r="M23" i="5"/>
  <c r="E12" i="6" s="1"/>
  <c r="M20" i="5"/>
  <c r="E9" i="6" s="1"/>
  <c r="K20" i="5"/>
  <c r="N19" i="5"/>
  <c r="O11" i="5"/>
  <c r="F8" i="8" s="1"/>
  <c r="K11" i="5"/>
  <c r="O10" i="5"/>
  <c r="F7" i="8" s="1"/>
  <c r="K10" i="5"/>
  <c r="G51" i="2"/>
  <c r="H17" i="5" s="1"/>
  <c r="D12" i="3"/>
  <c r="G13" i="5" s="1"/>
  <c r="K13" i="5" s="1"/>
  <c r="O13" i="5" s="1"/>
  <c r="F10" i="8" s="1"/>
  <c r="F21" i="2"/>
  <c r="F13" i="2"/>
  <c r="E10" i="6"/>
  <c r="K21" i="5"/>
  <c r="E11" i="6" l="1"/>
  <c r="E21" i="6"/>
  <c r="M25" i="5"/>
  <c r="G10" i="9" s="1"/>
  <c r="D114" i="2" s="1"/>
  <c r="G14" i="8"/>
  <c r="F13" i="6"/>
  <c r="G8" i="9"/>
  <c r="N25" i="5"/>
  <c r="H9" i="9"/>
  <c r="E113" i="2" s="1"/>
  <c r="E7" i="6"/>
  <c r="F8" i="6" s="1"/>
  <c r="E19" i="3"/>
  <c r="L17" i="5"/>
  <c r="H25" i="5"/>
  <c r="K25" i="5"/>
  <c r="D19" i="3"/>
  <c r="G25" i="5"/>
  <c r="O25" i="5"/>
  <c r="M27" i="5" l="1"/>
  <c r="N26" i="5"/>
  <c r="G15" i="9" s="1"/>
  <c r="D58" i="2" s="1"/>
  <c r="G58" i="2" s="1"/>
  <c r="G14" i="6"/>
  <c r="B9" i="7" s="1"/>
  <c r="C10" i="7" s="1"/>
  <c r="C11" i="7" s="1"/>
  <c r="J8" i="8" s="1"/>
  <c r="H16" i="9"/>
  <c r="P17" i="5"/>
  <c r="L25" i="5"/>
  <c r="N27" i="5" l="1"/>
  <c r="G17" i="9"/>
  <c r="H17" i="9" s="1"/>
  <c r="F114" i="2"/>
  <c r="E115" i="2"/>
  <c r="J7" i="8"/>
  <c r="K9" i="8" s="1"/>
  <c r="P25" i="5"/>
  <c r="P27" i="5" l="1"/>
  <c r="O26" i="5"/>
  <c r="O2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<sst xmlns="http://schemas.openxmlformats.org/spreadsheetml/2006/main" count="523" uniqueCount="167">
  <si>
    <t>Jurnal Umum ( General Journal )</t>
  </si>
  <si>
    <t>PT Rental Komputer ( CS )</t>
  </si>
  <si>
    <t>TANGGAL</t>
  </si>
  <si>
    <t xml:space="preserve">KETERANGAN </t>
  </si>
  <si>
    <t>REFF</t>
  </si>
  <si>
    <t>DEBIT</t>
  </si>
  <si>
    <t xml:space="preserve">KREDIT </t>
  </si>
  <si>
    <t xml:space="preserve">Peralatan </t>
  </si>
  <si>
    <t>Utang</t>
  </si>
  <si>
    <t xml:space="preserve">Perlengkapan </t>
  </si>
  <si>
    <t>Kas</t>
  </si>
  <si>
    <t xml:space="preserve">Pendapatan </t>
  </si>
  <si>
    <t xml:space="preserve">Piutang usaha </t>
  </si>
  <si>
    <t xml:space="preserve">Beban telepon </t>
  </si>
  <si>
    <t xml:space="preserve">Beban listrik </t>
  </si>
  <si>
    <t xml:space="preserve">Beban gaji </t>
  </si>
  <si>
    <t xml:space="preserve">Utang usaha </t>
  </si>
  <si>
    <t>-</t>
  </si>
  <si>
    <t xml:space="preserve">Piutang Usaha </t>
  </si>
  <si>
    <t xml:space="preserve">Jumlah </t>
  </si>
  <si>
    <t xml:space="preserve">REKAPITULASI </t>
  </si>
  <si>
    <t>Debet</t>
  </si>
  <si>
    <t xml:space="preserve">Kredit </t>
  </si>
  <si>
    <t>No akun</t>
  </si>
  <si>
    <t>1-1100</t>
  </si>
  <si>
    <t>1-1200</t>
  </si>
  <si>
    <t>1-1300</t>
  </si>
  <si>
    <t>1-2100</t>
  </si>
  <si>
    <t>2-1000</t>
  </si>
  <si>
    <t>4-1100</t>
  </si>
  <si>
    <t>6-1100</t>
  </si>
  <si>
    <t>6-1700</t>
  </si>
  <si>
    <t xml:space="preserve">jumlah </t>
  </si>
  <si>
    <t>PT RENTAL KOMPUTER ( CS )</t>
  </si>
  <si>
    <t>SUBSIDARY LEDGER - ACCOUNT PAYABLE</t>
  </si>
  <si>
    <t>................................</t>
  </si>
  <si>
    <t>( IN 000 RUPIAH )</t>
  </si>
  <si>
    <t>NAMA : KAS</t>
  </si>
  <si>
    <t>NOMOR : 1 - 1100</t>
  </si>
  <si>
    <t>date</t>
  </si>
  <si>
    <t xml:space="preserve">DESCRIPTION </t>
  </si>
  <si>
    <t>POS</t>
  </si>
  <si>
    <t>SALDO</t>
  </si>
  <si>
    <t>Saldo</t>
  </si>
  <si>
    <t>DT</t>
  </si>
  <si>
    <t>DES</t>
  </si>
  <si>
    <t xml:space="preserve">posting </t>
  </si>
  <si>
    <t>JU</t>
  </si>
  <si>
    <t xml:space="preserve">Posting </t>
  </si>
  <si>
    <t xml:space="preserve">NAMA : PIUTANG USAHA </t>
  </si>
  <si>
    <t>NOMOR : 1-1200</t>
  </si>
  <si>
    <t>DATE</t>
  </si>
  <si>
    <t xml:space="preserve">DEBIT </t>
  </si>
  <si>
    <t xml:space="preserve">SALDO </t>
  </si>
  <si>
    <t xml:space="preserve">DT </t>
  </si>
  <si>
    <t>Posting</t>
  </si>
  <si>
    <t xml:space="preserve">NAMA : PERLENGKAPAN </t>
  </si>
  <si>
    <t>NOMOR : 1- 1300</t>
  </si>
  <si>
    <t xml:space="preserve">Saldo </t>
  </si>
  <si>
    <t>AJP</t>
  </si>
  <si>
    <t xml:space="preserve">NAMA : PERALATAN </t>
  </si>
  <si>
    <t>NOMOR : 1-2100</t>
  </si>
  <si>
    <t>10. 000.000</t>
  </si>
  <si>
    <t xml:space="preserve">NAMA : GEDUNG </t>
  </si>
  <si>
    <t>NOMOR : 1-2200</t>
  </si>
  <si>
    <t xml:space="preserve">DATE </t>
  </si>
  <si>
    <t>NAMA : HUTANG USAHA</t>
  </si>
  <si>
    <t>NAMA : MODAL</t>
  </si>
  <si>
    <t>NOMOR : 3 - 1000</t>
  </si>
  <si>
    <t>JP</t>
  </si>
  <si>
    <t xml:space="preserve">NAMA : PENDAPATAN </t>
  </si>
  <si>
    <t>NOMOR : 4 - 1100</t>
  </si>
  <si>
    <t xml:space="preserve">POS </t>
  </si>
  <si>
    <t>NAMA :  BEBAN TELEPON</t>
  </si>
  <si>
    <t>NOMOR : 6 - 1100</t>
  </si>
  <si>
    <t>NAMA : BEBAN GAJI</t>
  </si>
  <si>
    <t>NOMOR : 6 - 1700</t>
  </si>
  <si>
    <t xml:space="preserve">NAMA : BEBAN PERLENGKAPAN </t>
  </si>
  <si>
    <t xml:space="preserve"> NOMOR : 6 - 1400</t>
  </si>
  <si>
    <t xml:space="preserve">NAMA : BEBAN PENYUSUTAN </t>
  </si>
  <si>
    <t>NOMOR : 6 - 1400</t>
  </si>
  <si>
    <t xml:space="preserve">NAMA : AKUMULASI PENYUSUTAN GEDUNG </t>
  </si>
  <si>
    <t>NOMOR : 1 - 2310</t>
  </si>
  <si>
    <t xml:space="preserve">NAMA : AKUMULASI PENYUSUTAN PERALATAN </t>
  </si>
  <si>
    <t>NOMOR : 1 - 21100</t>
  </si>
  <si>
    <t>NAMA : IKHTISAR L/R</t>
  </si>
  <si>
    <t xml:space="preserve">NOMOR : </t>
  </si>
  <si>
    <t xml:space="preserve">NERACA SALDO </t>
  </si>
  <si>
    <t>NO. ACC</t>
  </si>
  <si>
    <t xml:space="preserve">ACCOUNT </t>
  </si>
  <si>
    <t>1 - 1100</t>
  </si>
  <si>
    <t>1 - 1200</t>
  </si>
  <si>
    <t xml:space="preserve">piutang usaha </t>
  </si>
  <si>
    <t>1 - 1300</t>
  </si>
  <si>
    <t>1 - 2100</t>
  </si>
  <si>
    <t>1 - 2200</t>
  </si>
  <si>
    <t xml:space="preserve">Gedung </t>
  </si>
  <si>
    <t>2 - 1100</t>
  </si>
  <si>
    <t xml:space="preserve">Hutang usaha </t>
  </si>
  <si>
    <t>3 -1000</t>
  </si>
  <si>
    <t xml:space="preserve">Modal </t>
  </si>
  <si>
    <t>4 - 1100</t>
  </si>
  <si>
    <t>6 - 1100</t>
  </si>
  <si>
    <t xml:space="preserve">B. telp,air,&amp; listrik </t>
  </si>
  <si>
    <t>6 - 1700</t>
  </si>
  <si>
    <t>B. Gaji</t>
  </si>
  <si>
    <t>...........................</t>
  </si>
  <si>
    <t xml:space="preserve">JURNAL PENYESUAIAN </t>
  </si>
  <si>
    <t xml:space="preserve">PT RENTAL KOMPUTER </t>
  </si>
  <si>
    <t>..............................</t>
  </si>
  <si>
    <t>(IN 000 RUPIAH)</t>
  </si>
  <si>
    <t>DOC. NO</t>
  </si>
  <si>
    <t xml:space="preserve">B. perlengkapan </t>
  </si>
  <si>
    <t xml:space="preserve">B. penyusutan </t>
  </si>
  <si>
    <t xml:space="preserve">Akumulasi Penyusutan Gedung </t>
  </si>
  <si>
    <t xml:space="preserve">Akumulasi Penyusutan Peralatan </t>
  </si>
  <si>
    <t xml:space="preserve">JUMLAH </t>
  </si>
  <si>
    <t>RENTAL KOMPUTER ( CS )</t>
  </si>
  <si>
    <t xml:space="preserve">WORKSHEET </t>
  </si>
  <si>
    <t>NO. ACOUNT</t>
  </si>
  <si>
    <t>ACOUNT NAME</t>
  </si>
  <si>
    <t xml:space="preserve">AYAT JURNAL PENYESUAIAN </t>
  </si>
  <si>
    <t xml:space="preserve">NERACA SALDO DI SESUAIKAN </t>
  </si>
  <si>
    <t>LABA RUGI</t>
  </si>
  <si>
    <t xml:space="preserve">NERACA </t>
  </si>
  <si>
    <t>1 2100</t>
  </si>
  <si>
    <t xml:space="preserve"> 1 - 2200</t>
  </si>
  <si>
    <t xml:space="preserve"> 1 - 2110</t>
  </si>
  <si>
    <t>1 - 2310</t>
  </si>
  <si>
    <t>2 - 1000</t>
  </si>
  <si>
    <t>Hutan Usaha</t>
  </si>
  <si>
    <t>3 - 1000</t>
  </si>
  <si>
    <t>Modal</t>
  </si>
  <si>
    <t xml:space="preserve">B. Telp,Air, &amp; Listrik </t>
  </si>
  <si>
    <t>6 - 1200</t>
  </si>
  <si>
    <t xml:space="preserve">B. Perlengkapan </t>
  </si>
  <si>
    <t>6 - 1400</t>
  </si>
  <si>
    <t>B. Penyusutan</t>
  </si>
  <si>
    <t>NAMA AKUN</t>
  </si>
  <si>
    <t xml:space="preserve">Metode Langsung </t>
  </si>
  <si>
    <t xml:space="preserve">B. Telp &amp; Listrik </t>
  </si>
  <si>
    <t>RUGI</t>
  </si>
  <si>
    <t xml:space="preserve">Metode Tidak Langsung </t>
  </si>
  <si>
    <t>B. gaji</t>
  </si>
  <si>
    <t>AN MODAL / LABA DI TAHAN ( EQUITY STATEMENT/ RETAIRNED EARNING</t>
  </si>
  <si>
    <t>Nama Akun</t>
  </si>
  <si>
    <t>Laba / Rugi</t>
  </si>
  <si>
    <t>Modal Akhir</t>
  </si>
  <si>
    <t>NERACA ( BALANCE SHEETS )</t>
  </si>
  <si>
    <t>aktiva</t>
  </si>
  <si>
    <t>PASIVA</t>
  </si>
  <si>
    <t>NO ACC</t>
  </si>
  <si>
    <t xml:space="preserve">Kas </t>
  </si>
  <si>
    <t>Hutang Usaha</t>
  </si>
  <si>
    <t>1 - 2110</t>
  </si>
  <si>
    <t>JURNAL PENUTUP ( CLOSING JURNAL )</t>
  </si>
  <si>
    <t>EVINDENCE</t>
  </si>
  <si>
    <t>NUMBER</t>
  </si>
  <si>
    <t>Ikhtisar L/R</t>
  </si>
  <si>
    <t xml:space="preserve">B. Penyusutan </t>
  </si>
  <si>
    <t>NERACA SALDO SESUDAH PENUTUP ( TRIAL BALANCE AFTER CLOSING ENTRIES</t>
  </si>
  <si>
    <t>ACCOUNT</t>
  </si>
  <si>
    <t>Peralatan</t>
  </si>
  <si>
    <t>NOMOR : 2 - 1000</t>
  </si>
  <si>
    <t>JUMLAH</t>
  </si>
  <si>
    <t>LAPORAN LABA/RUGI PT RENTAL KOMPUTER</t>
  </si>
  <si>
    <t xml:space="preserve">			RENTAL KOMPUTER ( CS )						
			WORKSHEET 						
			Des-20						
			( IN 000 RUPIAH )						
NERACA SALDO 		AYAT JURNAL PENYESUAIAN 		NERACA SALDO DI SESUAIKAN 		LABA RUGI		NERACA 	
DEBIT 	KREDIT 	DEBIT	KREDIT 	DEBIT	KREDIT 	DEBIT	KREDIT 	DEBIT	KREDIT 
4.770.000				4.770.000				4.770.000	
9.100.000				9.100.000				9.100.000	
4.000.000			650.000	3.350.000				3.350.000	
21.000.000				21.000.000				21.000.000	
50.000.000				50.000.000				50.000.000	
			500.000		500.000				500.000
			1.000.000		1.000.000				1.000.000
	26.800.000				26.800.000				26.800.000
	60.000.000				60.000.000				60.000.000
	2.700.000				2.700.000		2.700.000		
330.000				330.000		330.000			
		650.000		650.000		650.000			
		1.500.000		1.500.000		1.500.000			
300.000				300.000		300.000			
89.500.000	89.500.000	2.150.000	2.150.000	91.000.000	91.000.000	2.780.000	2.700.000	88.220.000	88.300.000
							80.000	80.000	
						2.780.000	2.780.000	88.300.000	88.300.000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</si>
</sst>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1"/>
      <scheme val="minor"/>
    </font>
    <font>
      <b/>
      <sz val="11"/>
      <color theme="1"/>
      <name val="Aptos Narrow"/>
      <family val="2"/>
      <charset val="1"/>
      <scheme val="minor"/>
    </font>
    <font>
      <b/>
      <sz val="12"/>
      <color theme="1"/>
      <name val="Aptos Narrow"/>
      <family val="2"/>
      <charset val="1"/>
      <scheme val="minor"/>
    </font>
    <font>
      <sz val="12"/>
      <color theme="1"/>
      <name val="Aptos Narrow"/>
      <family val="2"/>
      <charset val="1"/>
      <scheme val="minor"/>
    </font>
    <font>
      <b/>
      <sz val="14"/>
      <color theme="1"/>
      <name val="Aptos Narrow"/>
      <family val="2"/>
      <charset val="1"/>
      <scheme val="minor"/>
    </font>
    <font>
      <b/>
      <sz val="12"/>
      <color theme="0"/>
      <name val="Aptos Narrow"/>
      <family val="2"/>
      <charset val="1"/>
      <scheme val="minor"/>
    </font>
    <font>
      <b/>
      <sz val="11"/>
      <color theme="0"/>
      <name val="Aptos Narrow"/>
      <family val="2"/>
      <charset val="1"/>
      <scheme val="minor"/>
    </font>
    <font>
      <b/>
      <sz val="11"/>
      <color theme="1"/>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rgb="FF0070C0"/>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59999389629810485"/>
        <bgColor indexed="64"/>
      </patternFill>
    </fill>
  </fills>
  <borders count="15">
    <border>
      <left/>
      <right/>
      <top/>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
      <left style="medium">
        <color rgb="FF505050"/>
      </left>
      <right/>
      <top style="medium">
        <color rgb="FF505050"/>
      </top>
      <bottom/>
      <diagonal/>
    </border>
    <border>
      <left/>
      <right/>
      <top style="medium">
        <color rgb="FF505050"/>
      </top>
      <bottom/>
      <diagonal/>
    </border>
    <border>
      <left/>
      <right style="medium">
        <color rgb="FF505050"/>
      </right>
      <top style="medium">
        <color rgb="FF505050"/>
      </top>
      <bottom/>
      <diagonal/>
    </border>
    <border>
      <left/>
      <right/>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style="thin">
        <color rgb="FF505050"/>
      </bottom>
      <diagonal/>
    </border>
    <border>
      <left style="thin">
        <color rgb="FF505050"/>
      </left>
      <right style="thin">
        <color rgb="FF505050"/>
      </right>
      <top/>
      <bottom style="thin">
        <color rgb="FF505050"/>
      </bottom>
      <diagonal/>
    </border>
    <border>
      <left/>
      <right/>
      <top style="thin">
        <color rgb="FF505050"/>
      </top>
      <bottom style="thin">
        <color rgb="FF505050"/>
      </bottom>
      <diagonal/>
    </border>
    <border>
      <left style="thin">
        <color rgb="FF505050"/>
      </left>
      <right/>
      <top style="thin">
        <color rgb="FF505050"/>
      </top>
      <bottom/>
      <diagonal/>
    </border>
    <border>
      <left style="thin">
        <color rgb="FF505050"/>
      </left>
      <right style="thin">
        <color rgb="FF505050"/>
      </right>
      <top style="thin">
        <color rgb="FF505050"/>
      </top>
      <bottom style="thin">
        <color indexed="64"/>
      </bottom>
      <diagonal/>
    </border>
    <border>
      <left/>
      <right style="thin">
        <color rgb="FF505050"/>
      </right>
      <top/>
      <bottom style="thin">
        <color rgb="FF505050"/>
      </bottom>
      <diagonal/>
    </border>
    <border>
      <left/>
      <right style="thin">
        <color rgb="FF505050"/>
      </right>
      <top style="thin">
        <color rgb="FF505050"/>
      </top>
      <bottom/>
      <diagonal/>
    </border>
  </borders>
  <cellStyleXfs count="1">
    <xf numFmtId="0" fontId="0" fillId="0" borderId="0"/>
  </cellStyleXfs>
  <cellXfs count="119">
    <xf numFmtId="0" fontId="0" fillId="0" borderId="0" xfId="0"/>
    <xf numFmtId="0" fontId="0" fillId="0" borderId="1" xfId="0" applyBorder="1"/>
    <xf numFmtId="0" fontId="0" fillId="0" borderId="0" xfId="0" applyBorder="1"/>
    <xf numFmtId="17" fontId="2" fillId="0" borderId="1" xfId="0" applyNumberFormat="1"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xf>
    <xf numFmtId="0" fontId="1" fillId="2" borderId="1" xfId="0" applyFont="1" applyFill="1" applyBorder="1" applyAlignment="1">
      <alignment horizontal="center"/>
    </xf>
    <xf numFmtId="17" fontId="2" fillId="0" borderId="1" xfId="0" applyNumberFormat="1" applyFont="1" applyBorder="1" applyAlignment="1">
      <alignment horizontal="center" vertical="center"/>
    </xf>
    <xf numFmtId="0" fontId="0" fillId="0" borderId="2" xfId="0" applyBorder="1"/>
    <xf numFmtId="0" fontId="2" fillId="0" borderId="2" xfId="0" applyFont="1" applyBorder="1" applyAlignment="1">
      <alignment horizontal="left" vertical="center"/>
    </xf>
    <xf numFmtId="3" fontId="3" fillId="0" borderId="1" xfId="0" applyNumberFormat="1" applyFont="1" applyBorder="1" applyAlignment="1">
      <alignment horizontal="center" vertical="center"/>
    </xf>
    <xf numFmtId="0" fontId="2" fillId="0" borderId="2" xfId="0" applyFont="1" applyBorder="1" applyAlignment="1">
      <alignment horizontal="center" vertical="center"/>
    </xf>
    <xf numFmtId="3" fontId="3" fillId="0" borderId="2" xfId="0" applyNumberFormat="1" applyFont="1" applyBorder="1" applyAlignment="1">
      <alignment horizontal="center" vertical="center"/>
    </xf>
    <xf numFmtId="17" fontId="2" fillId="0" borderId="2" xfId="0" applyNumberFormat="1" applyFont="1" applyBorder="1" applyAlignment="1">
      <alignment horizontal="center" vertical="center"/>
    </xf>
    <xf numFmtId="0" fontId="2" fillId="0" borderId="0" xfId="0" applyFont="1" applyAlignment="1">
      <alignment vertical="center"/>
    </xf>
    <xf numFmtId="0" fontId="2" fillId="2" borderId="1" xfId="0" applyFont="1" applyFill="1" applyBorder="1" applyAlignment="1">
      <alignment horizontal="center" vertical="center"/>
    </xf>
    <xf numFmtId="17" fontId="2" fillId="0" borderId="1" xfId="0" quotePrefix="1" applyNumberFormat="1" applyFont="1" applyBorder="1" applyAlignment="1">
      <alignment horizontal="center" vertical="center"/>
    </xf>
    <xf numFmtId="0" fontId="2" fillId="0" borderId="1" xfId="0" quotePrefix="1" applyFont="1" applyBorder="1" applyAlignment="1">
      <alignment horizontal="center" vertical="center"/>
    </xf>
    <xf numFmtId="0" fontId="4" fillId="0" borderId="0" xfId="0" applyFont="1" applyAlignment="1">
      <alignment vertical="center"/>
    </xf>
    <xf numFmtId="0" fontId="0" fillId="4" borderId="1" xfId="0" applyFill="1" applyBorder="1"/>
    <xf numFmtId="0" fontId="2" fillId="4" borderId="1" xfId="0" applyFont="1" applyFill="1" applyBorder="1" applyAlignment="1">
      <alignment horizontal="center" vertical="center"/>
    </xf>
    <xf numFmtId="3" fontId="2" fillId="4" borderId="1" xfId="0" applyNumberFormat="1" applyFont="1" applyFill="1" applyBorder="1" applyAlignment="1">
      <alignment horizontal="center" vertical="center"/>
    </xf>
    <xf numFmtId="0" fontId="2" fillId="5" borderId="1" xfId="0" applyFont="1" applyFill="1" applyBorder="1" applyAlignment="1">
      <alignment horizontal="center" vertical="center"/>
    </xf>
    <xf numFmtId="3"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3" fontId="1" fillId="0" borderId="1" xfId="0" applyNumberFormat="1" applyFont="1" applyBorder="1" applyAlignment="1">
      <alignment horizontal="center" vertical="center"/>
    </xf>
    <xf numFmtId="3" fontId="2" fillId="0" borderId="1" xfId="0" applyNumberFormat="1" applyFont="1" applyBorder="1" applyAlignment="1">
      <alignment horizontal="center" vertical="center"/>
    </xf>
    <xf numFmtId="0" fontId="1" fillId="0" borderId="2" xfId="0" applyFont="1" applyBorder="1" applyAlignment="1">
      <alignment horizontal="center" vertical="center"/>
    </xf>
    <xf numFmtId="3" fontId="1" fillId="0" borderId="2" xfId="0" applyNumberFormat="1" applyFont="1" applyBorder="1" applyAlignment="1">
      <alignment horizontal="center" vertical="center"/>
    </xf>
    <xf numFmtId="3" fontId="0" fillId="0" borderId="2" xfId="0" applyNumberFormat="1" applyBorder="1"/>
    <xf numFmtId="0" fontId="5" fillId="3" borderId="1" xfId="0" applyFont="1" applyFill="1" applyBorder="1" applyAlignment="1">
      <alignment horizontal="center" vertical="center"/>
    </xf>
    <xf numFmtId="17" fontId="1" fillId="0" borderId="1" xfId="0" quotePrefix="1" applyNumberFormat="1" applyFont="1" applyBorder="1" applyAlignment="1">
      <alignment horizontal="center" vertical="center"/>
    </xf>
    <xf numFmtId="0" fontId="1" fillId="0" borderId="1" xfId="0" quotePrefix="1" applyFont="1" applyBorder="1" applyAlignment="1">
      <alignment horizontal="center" vertical="center"/>
    </xf>
    <xf numFmtId="0" fontId="1" fillId="0" borderId="2" xfId="0" quotePrefix="1" applyFont="1" applyBorder="1" applyAlignment="1">
      <alignment horizontal="center" vertical="center"/>
    </xf>
    <xf numFmtId="3" fontId="6" fillId="3" borderId="1" xfId="0" applyNumberFormat="1" applyFont="1" applyFill="1" applyBorder="1" applyAlignment="1">
      <alignment horizontal="center" vertical="center"/>
    </xf>
    <xf numFmtId="0" fontId="2" fillId="6" borderId="1" xfId="0" applyFont="1" applyFill="1" applyBorder="1" applyAlignment="1">
      <alignment horizontal="center" vertical="center"/>
    </xf>
    <xf numFmtId="17" fontId="1" fillId="0" borderId="1" xfId="0" applyNumberFormat="1" applyFont="1" applyBorder="1" applyAlignment="1">
      <alignment horizontal="center" vertical="center"/>
    </xf>
    <xf numFmtId="0" fontId="0" fillId="2" borderId="1" xfId="0" applyFill="1" applyBorder="1"/>
    <xf numFmtId="3" fontId="1" fillId="2" borderId="1" xfId="0" applyNumberFormat="1" applyFont="1" applyFill="1" applyBorder="1" applyAlignment="1">
      <alignment horizontal="center" vertical="center"/>
    </xf>
    <xf numFmtId="0" fontId="0" fillId="7" borderId="1" xfId="0" applyFill="1" applyBorder="1"/>
    <xf numFmtId="3" fontId="2" fillId="7" borderId="1" xfId="0" applyNumberFormat="1" applyFont="1" applyFill="1" applyBorder="1" applyAlignment="1">
      <alignment horizontal="center" vertical="center"/>
    </xf>
    <xf numFmtId="3" fontId="2" fillId="7" borderId="2" xfId="0" applyNumberFormat="1" applyFont="1" applyFill="1" applyBorder="1" applyAlignment="1">
      <alignment horizontal="center" vertical="center"/>
    </xf>
    <xf numFmtId="0" fontId="0" fillId="8" borderId="1" xfId="0" applyFill="1" applyBorder="1"/>
    <xf numFmtId="3" fontId="2" fillId="8" borderId="1" xfId="0" applyNumberFormat="1" applyFont="1" applyFill="1" applyBorder="1" applyAlignment="1">
      <alignment horizontal="center" vertical="center"/>
    </xf>
    <xf numFmtId="0" fontId="2" fillId="4" borderId="11" xfId="0" applyFont="1" applyFill="1" applyBorder="1" applyAlignment="1">
      <alignment horizontal="center" vertical="center"/>
    </xf>
    <xf numFmtId="0" fontId="1" fillId="4" borderId="8" xfId="0" applyFont="1" applyFill="1" applyBorder="1" applyAlignment="1">
      <alignment vertical="center"/>
    </xf>
    <xf numFmtId="3" fontId="1" fillId="0" borderId="8" xfId="0" applyNumberFormat="1" applyFont="1" applyBorder="1" applyAlignment="1">
      <alignment horizontal="center" vertical="center"/>
    </xf>
    <xf numFmtId="3" fontId="1" fillId="0" borderId="1" xfId="0" quotePrefix="1" applyNumberFormat="1" applyFont="1" applyBorder="1" applyAlignment="1">
      <alignment horizontal="center" vertical="center"/>
    </xf>
    <xf numFmtId="0" fontId="0" fillId="5" borderId="1" xfId="0" applyFill="1" applyBorder="1"/>
    <xf numFmtId="3" fontId="1" fillId="0" borderId="8" xfId="0" quotePrefix="1" applyNumberFormat="1" applyFont="1" applyBorder="1" applyAlignment="1">
      <alignment horizontal="center" vertical="center"/>
    </xf>
    <xf numFmtId="3" fontId="1" fillId="0" borderId="2" xfId="0" quotePrefix="1" applyNumberFormat="1" applyFont="1" applyBorder="1" applyAlignment="1">
      <alignment horizontal="center" vertical="center"/>
    </xf>
    <xf numFmtId="0" fontId="2" fillId="3" borderId="1" xfId="0" applyFont="1" applyFill="1" applyBorder="1" applyAlignment="1">
      <alignment horizontal="center" vertical="center"/>
    </xf>
    <xf numFmtId="0" fontId="2" fillId="2" borderId="8" xfId="0" applyFont="1" applyFill="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4" fillId="0" borderId="0" xfId="0" applyFont="1" applyAlignment="1">
      <alignment horizontal="center"/>
    </xf>
    <xf numFmtId="0" fontId="2" fillId="0" borderId="0" xfId="0" applyFont="1" applyAlignment="1">
      <alignment horizontal="center"/>
    </xf>
    <xf numFmtId="17" fontId="2" fillId="0" borderId="0" xfId="0" applyNumberFormat="1"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6" xfId="0" applyFont="1"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center" vertical="center"/>
    </xf>
    <xf numFmtId="0" fontId="2" fillId="0" borderId="9" xfId="0" applyFont="1" applyBorder="1" applyAlignment="1">
      <alignment horizontal="center" vertical="center"/>
    </xf>
    <xf numFmtId="17" fontId="2" fillId="0" borderId="6" xfId="0" applyNumberFormat="1" applyFont="1" applyBorder="1" applyAlignment="1">
      <alignment horizontal="left"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15" fontId="2" fillId="0" borderId="0" xfId="0" applyNumberFormat="1" applyFont="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8"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8"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8" xfId="0" applyFont="1" applyFill="1" applyBorder="1" applyAlignment="1">
      <alignment horizontal="center" vertical="center"/>
    </xf>
    <xf numFmtId="0" fontId="2" fillId="2" borderId="1" xfId="0" applyFont="1" applyFill="1" applyBorder="1" applyAlignment="1">
      <alignment horizontal="left" vertical="center"/>
    </xf>
    <xf numFmtId="0" fontId="2" fillId="6" borderId="1" xfId="0" applyFont="1" applyFill="1" applyBorder="1" applyAlignment="1">
      <alignment horizontal="left" vertical="center"/>
    </xf>
    <xf numFmtId="0" fontId="2" fillId="3" borderId="1" xfId="0" applyFont="1" applyFill="1" applyBorder="1" applyAlignment="1">
      <alignment horizontal="center" vertical="center"/>
    </xf>
    <xf numFmtId="0" fontId="1" fillId="0" borderId="6" xfId="0" applyFont="1" applyBorder="1" applyAlignment="1">
      <alignment horizontal="center" vertical="center"/>
    </xf>
    <xf numFmtId="0" fontId="0" fillId="9" borderId="1" xfId="0" applyFill="1" applyBorder="1"/>
    <xf numFmtId="3" fontId="1" fillId="9" borderId="1" xfId="0" applyNumberFormat="1" applyFont="1" applyFill="1" applyBorder="1" applyAlignment="1">
      <alignment horizontal="center" vertical="center"/>
    </xf>
    <xf numFmtId="0" fontId="2" fillId="10" borderId="1" xfId="0" applyFont="1" applyFill="1" applyBorder="1" applyAlignment="1">
      <alignment horizontal="center" vertical="center"/>
    </xf>
    <xf numFmtId="3" fontId="1" fillId="10" borderId="1" xfId="0" applyNumberFormat="1" applyFont="1" applyFill="1" applyBorder="1" applyAlignment="1">
      <alignment horizontal="center" vertical="center"/>
    </xf>
    <xf numFmtId="0" fontId="0" fillId="10" borderId="1" xfId="0" applyFill="1" applyBorder="1"/>
    <xf numFmtId="3" fontId="2" fillId="10" borderId="1" xfId="0" applyNumberFormat="1" applyFont="1" applyFill="1" applyBorder="1" applyAlignment="1">
      <alignment horizontal="center" vertical="center"/>
    </xf>
    <xf numFmtId="0" fontId="1" fillId="11" borderId="1" xfId="0" applyFont="1" applyFill="1" applyBorder="1" applyAlignment="1">
      <alignment horizontal="center" vertical="center"/>
    </xf>
    <xf numFmtId="0" fontId="0" fillId="11" borderId="1" xfId="0" applyFill="1" applyBorder="1"/>
    <xf numFmtId="3" fontId="1" fillId="11" borderId="1" xfId="0" applyNumberFormat="1" applyFont="1" applyFill="1" applyBorder="1" applyAlignment="1">
      <alignment horizontal="center" vertical="center"/>
    </xf>
    <xf numFmtId="0" fontId="0" fillId="12" borderId="1" xfId="0" applyFill="1" applyBorder="1"/>
    <xf numFmtId="0" fontId="7" fillId="12" borderId="1" xfId="0" applyFont="1" applyFill="1" applyBorder="1" applyAlignment="1">
      <alignment horizontal="center"/>
    </xf>
    <xf numFmtId="3" fontId="1" fillId="12" borderId="1" xfId="0" applyNumberFormat="1" applyFont="1" applyFill="1" applyBorder="1" applyAlignment="1">
      <alignment horizontal="center" vertical="center"/>
    </xf>
    <xf numFmtId="0" fontId="0" fillId="13" borderId="1" xfId="0" applyFill="1" applyBorder="1"/>
    <xf numFmtId="0" fontId="7" fillId="13" borderId="1" xfId="0" applyFont="1" applyFill="1" applyBorder="1" applyAlignment="1">
      <alignment horizontal="center"/>
    </xf>
    <xf numFmtId="3" fontId="1" fillId="13" borderId="1" xfId="0" applyNumberFormat="1" applyFont="1" applyFill="1" applyBorder="1" applyAlignment="1">
      <alignment horizontal="center" vertical="center"/>
    </xf>
    <xf numFmtId="0" fontId="0" fillId="0" borderId="0" xfId="0" applyAlignment="1">
      <alignment horizontal="center"/>
    </xf>
    <xf numFmtId="0" fontId="7" fillId="0" borderId="0" xfId="0" applyFont="1" applyAlignment="1">
      <alignment horizontal="center"/>
    </xf>
    <xf numFmtId="3" fontId="0" fillId="0" borderId="1" xfId="0" applyNumberFormat="1" applyBorder="1"/>
    <xf numFmtId="3" fontId="2" fillId="9" borderId="1" xfId="0" applyNumberFormat="1" applyFont="1" applyFill="1" applyBorder="1" applyAlignment="1">
      <alignment horizontal="center" vertical="center"/>
    </xf>
    <xf numFmtId="0" fontId="2" fillId="0" borderId="12" xfId="0" applyFont="1" applyBorder="1" applyAlignment="1">
      <alignment horizontal="center" vertical="center"/>
    </xf>
    <xf numFmtId="0" fontId="0" fillId="0" borderId="12" xfId="0" applyBorder="1"/>
    <xf numFmtId="3" fontId="1" fillId="0" borderId="12" xfId="0" applyNumberFormat="1" applyFont="1" applyBorder="1" applyAlignment="1">
      <alignment horizontal="center" vertical="center"/>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01C5B-0F15-EE4E-A921-8AECAF8A66F0}">
  <dimension ref="A1:H60"/>
  <sheetViews>
    <sheetView topLeftCell="A35" zoomScaleNormal="60" zoomScaleSheetLayoutView="100" workbookViewId="0">
      <selection activeCell="G42" sqref="G42"/>
    </sheetView>
  </sheetViews>
  <sheetFormatPr defaultRowHeight="15" x14ac:dyDescent="0.25"/>
  <cols>
    <col min="1" max="1" width="11.7109375" customWidth="1"/>
    <col min="2" max="2" width="14.7109375" customWidth="1"/>
    <col min="3" max="3" width="17.28515625" customWidth="1"/>
    <col min="4" max="4" width="33.42578125" customWidth="1"/>
    <col min="5" max="5" width="19.5703125" customWidth="1"/>
    <col min="6" max="6" width="24.140625" customWidth="1"/>
    <col min="7" max="7" width="16.5703125" customWidth="1"/>
  </cols>
  <sheetData>
    <row r="1" spans="1:8" ht="18.75" x14ac:dyDescent="0.3">
      <c r="C1" s="64" t="s">
        <v>0</v>
      </c>
      <c r="D1" s="64"/>
      <c r="E1" s="64"/>
      <c r="F1" s="64"/>
      <c r="G1" s="64"/>
      <c r="H1" s="64"/>
    </row>
    <row r="2" spans="1:8" ht="15.75" x14ac:dyDescent="0.25">
      <c r="C2" s="65" t="s">
        <v>1</v>
      </c>
      <c r="D2" s="65"/>
      <c r="E2" s="65"/>
      <c r="F2" s="65"/>
      <c r="G2" s="65"/>
      <c r="H2" s="65"/>
    </row>
    <row r="3" spans="1:8" ht="15.75" x14ac:dyDescent="0.25">
      <c r="D3" s="66">
        <v>44166</v>
      </c>
      <c r="E3" s="67"/>
      <c r="F3" s="67"/>
      <c r="G3" s="67"/>
    </row>
    <row r="5" spans="1:8" x14ac:dyDescent="0.25">
      <c r="A5" s="2"/>
      <c r="B5" s="2"/>
      <c r="C5" s="7" t="s">
        <v>2</v>
      </c>
      <c r="D5" s="7" t="s">
        <v>3</v>
      </c>
      <c r="E5" s="7" t="s">
        <v>4</v>
      </c>
      <c r="F5" s="7" t="s">
        <v>5</v>
      </c>
      <c r="G5" s="7" t="s">
        <v>6</v>
      </c>
    </row>
    <row r="6" spans="1:8" ht="15.75" x14ac:dyDescent="0.25">
      <c r="A6" s="2"/>
      <c r="B6" s="2"/>
      <c r="C6" s="3">
        <v>39783</v>
      </c>
      <c r="D6" s="5" t="s">
        <v>7</v>
      </c>
      <c r="E6" s="1"/>
      <c r="F6" s="11">
        <v>9000000</v>
      </c>
      <c r="G6" s="4" t="s">
        <v>17</v>
      </c>
    </row>
    <row r="7" spans="1:8" ht="15.75" x14ac:dyDescent="0.25">
      <c r="A7" s="2"/>
      <c r="B7" s="2"/>
      <c r="C7" s="1"/>
      <c r="D7" s="6" t="s">
        <v>8</v>
      </c>
      <c r="E7" s="1"/>
      <c r="F7" s="4" t="s">
        <v>17</v>
      </c>
      <c r="G7" s="11">
        <v>9000000</v>
      </c>
    </row>
    <row r="8" spans="1:8" ht="15.75" x14ac:dyDescent="0.25">
      <c r="A8" s="2"/>
      <c r="B8" s="2"/>
      <c r="C8" s="3">
        <v>40513</v>
      </c>
      <c r="D8" s="5" t="s">
        <v>10</v>
      </c>
      <c r="E8" s="1"/>
      <c r="F8" s="4" t="s">
        <v>17</v>
      </c>
      <c r="G8" s="11">
        <v>1200000</v>
      </c>
    </row>
    <row r="9" spans="1:8" ht="15.75" x14ac:dyDescent="0.25">
      <c r="A9" s="2"/>
      <c r="B9" s="2"/>
      <c r="C9" s="1"/>
      <c r="D9" s="5" t="s">
        <v>9</v>
      </c>
      <c r="E9" s="1"/>
      <c r="F9" s="11">
        <v>1200000</v>
      </c>
      <c r="G9" s="4" t="s">
        <v>17</v>
      </c>
    </row>
    <row r="10" spans="1:8" ht="15.75" x14ac:dyDescent="0.25">
      <c r="A10" s="2"/>
      <c r="B10" s="2"/>
      <c r="C10" s="8">
        <v>40878</v>
      </c>
      <c r="D10" s="5" t="s">
        <v>10</v>
      </c>
      <c r="E10" s="1"/>
      <c r="F10" s="11">
        <v>450000</v>
      </c>
      <c r="G10" s="4" t="s">
        <v>17</v>
      </c>
    </row>
    <row r="11" spans="1:8" ht="15.75" x14ac:dyDescent="0.25">
      <c r="A11" s="2"/>
      <c r="B11" s="2"/>
      <c r="C11" s="1"/>
      <c r="D11" s="5" t="s">
        <v>11</v>
      </c>
      <c r="E11" s="1"/>
      <c r="F11" s="4" t="s">
        <v>17</v>
      </c>
      <c r="G11" s="11">
        <v>450000</v>
      </c>
    </row>
    <row r="12" spans="1:8" ht="15.75" x14ac:dyDescent="0.25">
      <c r="A12" s="2"/>
      <c r="B12" s="2"/>
      <c r="C12" s="8">
        <v>41609</v>
      </c>
      <c r="D12" s="5" t="s">
        <v>10</v>
      </c>
      <c r="E12" s="1"/>
      <c r="F12" s="11">
        <v>100000</v>
      </c>
      <c r="G12" s="4" t="s">
        <v>17</v>
      </c>
    </row>
    <row r="13" spans="1:8" ht="15.75" x14ac:dyDescent="0.25">
      <c r="A13" s="2"/>
      <c r="B13" s="2"/>
      <c r="C13" s="1"/>
      <c r="D13" s="5" t="s">
        <v>11</v>
      </c>
      <c r="E13" s="1"/>
      <c r="F13" s="4" t="s">
        <v>17</v>
      </c>
      <c r="G13" s="11">
        <v>100000</v>
      </c>
    </row>
    <row r="14" spans="1:8" ht="15.75" x14ac:dyDescent="0.25">
      <c r="A14" s="2"/>
      <c r="B14" s="2"/>
      <c r="C14" s="8">
        <v>41974</v>
      </c>
      <c r="D14" s="5" t="s">
        <v>10</v>
      </c>
      <c r="E14" s="1"/>
      <c r="F14" s="4" t="s">
        <v>17</v>
      </c>
      <c r="G14" s="11">
        <v>2000000</v>
      </c>
    </row>
    <row r="15" spans="1:8" ht="15.75" x14ac:dyDescent="0.25">
      <c r="A15" s="2"/>
      <c r="B15" s="2"/>
      <c r="C15" s="1"/>
      <c r="D15" s="5" t="s">
        <v>7</v>
      </c>
      <c r="E15" s="1"/>
      <c r="F15" s="11">
        <v>2000000</v>
      </c>
      <c r="G15" s="4" t="s">
        <v>17</v>
      </c>
    </row>
    <row r="16" spans="1:8" ht="15.75" x14ac:dyDescent="0.25">
      <c r="A16" s="2"/>
      <c r="B16" s="2"/>
      <c r="C16" s="1"/>
      <c r="D16" s="5" t="s">
        <v>9</v>
      </c>
      <c r="E16" s="1"/>
      <c r="F16" s="11">
        <v>600000</v>
      </c>
      <c r="G16" s="4" t="s">
        <v>17</v>
      </c>
    </row>
    <row r="17" spans="1:7" ht="15.75" x14ac:dyDescent="0.25">
      <c r="A17" s="2"/>
      <c r="B17" s="2"/>
      <c r="C17" s="1"/>
      <c r="D17" s="5" t="s">
        <v>8</v>
      </c>
      <c r="E17" s="1"/>
      <c r="F17" s="4" t="s">
        <v>17</v>
      </c>
      <c r="G17" s="11">
        <v>600000</v>
      </c>
    </row>
    <row r="18" spans="1:7" ht="15.75" x14ac:dyDescent="0.25">
      <c r="A18" s="2"/>
      <c r="B18" s="2"/>
      <c r="C18" s="8">
        <v>42705</v>
      </c>
      <c r="D18" s="5" t="s">
        <v>10</v>
      </c>
      <c r="E18" s="1"/>
      <c r="F18" s="11">
        <v>50000</v>
      </c>
      <c r="G18" s="4" t="s">
        <v>17</v>
      </c>
    </row>
    <row r="19" spans="1:7" ht="15.75" x14ac:dyDescent="0.25">
      <c r="A19" s="2"/>
      <c r="B19" s="2"/>
      <c r="C19" s="1"/>
      <c r="D19" s="5" t="s">
        <v>11</v>
      </c>
      <c r="E19" s="1"/>
      <c r="F19" s="4" t="s">
        <v>17</v>
      </c>
      <c r="G19" s="11">
        <v>50000</v>
      </c>
    </row>
    <row r="20" spans="1:7" ht="15.75" x14ac:dyDescent="0.25">
      <c r="A20" s="2"/>
      <c r="B20" s="2"/>
      <c r="C20" s="8">
        <v>42705</v>
      </c>
      <c r="D20" s="5" t="s">
        <v>10</v>
      </c>
      <c r="E20" s="1"/>
      <c r="F20" s="11">
        <v>5000000</v>
      </c>
      <c r="G20" s="4" t="s">
        <v>17</v>
      </c>
    </row>
    <row r="21" spans="1:7" ht="15.75" x14ac:dyDescent="0.25">
      <c r="A21" s="2"/>
      <c r="B21" s="2"/>
      <c r="C21" s="1"/>
      <c r="D21" s="5" t="s">
        <v>18</v>
      </c>
      <c r="E21" s="1"/>
      <c r="F21" s="4" t="s">
        <v>17</v>
      </c>
      <c r="G21" s="11">
        <v>5000000</v>
      </c>
    </row>
    <row r="22" spans="1:7" ht="15.75" x14ac:dyDescent="0.25">
      <c r="A22" s="2"/>
      <c r="B22" s="2"/>
      <c r="C22" s="8">
        <v>43070</v>
      </c>
      <c r="D22" s="5" t="s">
        <v>12</v>
      </c>
      <c r="E22" s="1"/>
      <c r="F22" s="11">
        <v>1100000</v>
      </c>
      <c r="G22" s="4" t="s">
        <v>17</v>
      </c>
    </row>
    <row r="23" spans="1:7" ht="15.75" x14ac:dyDescent="0.25">
      <c r="A23" s="2"/>
      <c r="B23" s="2"/>
      <c r="C23" s="1"/>
      <c r="D23" s="5" t="s">
        <v>11</v>
      </c>
      <c r="E23" s="1"/>
      <c r="F23" s="4" t="s">
        <v>17</v>
      </c>
      <c r="G23" s="11">
        <v>1100000</v>
      </c>
    </row>
    <row r="24" spans="1:7" ht="15.75" x14ac:dyDescent="0.25">
      <c r="A24" s="2"/>
      <c r="B24" s="2"/>
      <c r="C24" s="8">
        <v>43435</v>
      </c>
      <c r="D24" s="5" t="s">
        <v>12</v>
      </c>
      <c r="E24" s="1"/>
      <c r="F24" s="11">
        <v>1000000</v>
      </c>
      <c r="G24" s="4" t="s">
        <v>17</v>
      </c>
    </row>
    <row r="25" spans="1:7" ht="15.75" x14ac:dyDescent="0.25">
      <c r="A25" s="2"/>
      <c r="B25" s="2"/>
      <c r="C25" s="1"/>
      <c r="D25" s="5" t="s">
        <v>11</v>
      </c>
      <c r="E25" s="1"/>
      <c r="F25" s="4" t="s">
        <v>17</v>
      </c>
      <c r="G25" s="11">
        <v>1000000</v>
      </c>
    </row>
    <row r="26" spans="1:7" ht="15.75" x14ac:dyDescent="0.25">
      <c r="A26" s="2"/>
      <c r="B26" s="2"/>
      <c r="C26" s="8">
        <v>44166</v>
      </c>
      <c r="D26" s="5" t="s">
        <v>10</v>
      </c>
      <c r="E26" s="1"/>
      <c r="F26" s="4" t="s">
        <v>17</v>
      </c>
      <c r="G26" s="11">
        <v>250000</v>
      </c>
    </row>
    <row r="27" spans="1:7" ht="15.75" x14ac:dyDescent="0.25">
      <c r="A27" s="2"/>
      <c r="B27" s="2"/>
      <c r="C27" s="9"/>
      <c r="D27" s="10" t="s">
        <v>13</v>
      </c>
      <c r="E27" s="9"/>
      <c r="F27" s="13">
        <v>250000</v>
      </c>
      <c r="G27" s="12" t="s">
        <v>17</v>
      </c>
    </row>
    <row r="28" spans="1:7" ht="15.75" x14ac:dyDescent="0.25">
      <c r="A28" s="2"/>
      <c r="B28" s="2"/>
      <c r="C28" s="8">
        <v>44531</v>
      </c>
      <c r="D28" s="5" t="s">
        <v>10</v>
      </c>
      <c r="E28" s="1"/>
      <c r="F28" s="4" t="s">
        <v>17</v>
      </c>
      <c r="G28" s="11">
        <v>80000</v>
      </c>
    </row>
    <row r="29" spans="1:7" ht="15.75" x14ac:dyDescent="0.25">
      <c r="A29" s="2"/>
      <c r="B29" s="2"/>
      <c r="C29" s="1"/>
      <c r="D29" s="5" t="s">
        <v>14</v>
      </c>
      <c r="E29" s="1"/>
      <c r="F29" s="11">
        <v>80000</v>
      </c>
      <c r="G29" s="4" t="s">
        <v>17</v>
      </c>
    </row>
    <row r="30" spans="1:7" ht="15.75" x14ac:dyDescent="0.25">
      <c r="A30" s="2"/>
      <c r="B30" s="2"/>
      <c r="C30" s="8">
        <v>47453</v>
      </c>
      <c r="D30" s="5" t="s">
        <v>10</v>
      </c>
      <c r="E30" s="1"/>
      <c r="F30" s="4" t="s">
        <v>17</v>
      </c>
      <c r="G30" s="11">
        <v>300000</v>
      </c>
    </row>
    <row r="31" spans="1:7" ht="15.75" x14ac:dyDescent="0.25">
      <c r="A31" s="2"/>
      <c r="B31" s="2"/>
      <c r="C31" s="1"/>
      <c r="D31" s="5" t="s">
        <v>15</v>
      </c>
      <c r="E31" s="1"/>
      <c r="F31" s="11">
        <v>300000</v>
      </c>
      <c r="G31" s="4" t="s">
        <v>17</v>
      </c>
    </row>
    <row r="32" spans="1:7" ht="15.75" x14ac:dyDescent="0.25">
      <c r="A32" s="2"/>
      <c r="B32" s="2"/>
      <c r="C32" s="14">
        <v>11293</v>
      </c>
      <c r="D32" s="10" t="s">
        <v>10</v>
      </c>
      <c r="E32" s="9"/>
      <c r="F32" s="12" t="s">
        <v>17</v>
      </c>
      <c r="G32" s="13">
        <v>7000000</v>
      </c>
    </row>
    <row r="33" spans="3:8" ht="15.75" x14ac:dyDescent="0.25">
      <c r="C33" s="1"/>
      <c r="D33" s="5" t="s">
        <v>16</v>
      </c>
      <c r="E33" s="1"/>
      <c r="F33" s="11">
        <v>7000000</v>
      </c>
      <c r="G33" s="4" t="s">
        <v>17</v>
      </c>
    </row>
    <row r="34" spans="3:8" ht="15.75" x14ac:dyDescent="0.25">
      <c r="C34" s="20"/>
      <c r="D34" s="21" t="s">
        <v>19</v>
      </c>
      <c r="E34" s="20"/>
      <c r="F34" s="22">
        <f>SUM(F6:F33)</f>
        <v>28130000</v>
      </c>
      <c r="G34" s="22">
        <f>SUM(G7:G33)</f>
        <v>28130000</v>
      </c>
    </row>
    <row r="37" spans="3:8" ht="18.75" x14ac:dyDescent="0.25">
      <c r="C37" s="68" t="s">
        <v>20</v>
      </c>
      <c r="D37" s="68"/>
      <c r="E37" s="68"/>
      <c r="F37" s="68"/>
      <c r="G37" s="19"/>
      <c r="H37" s="19"/>
    </row>
    <row r="38" spans="3:8" ht="15.75" x14ac:dyDescent="0.25">
      <c r="C38" s="67" t="s">
        <v>1</v>
      </c>
      <c r="D38" s="67"/>
      <c r="E38" s="67"/>
      <c r="F38" s="67"/>
      <c r="G38" s="15"/>
      <c r="H38" s="15"/>
    </row>
    <row r="39" spans="3:8" ht="15.75" x14ac:dyDescent="0.25">
      <c r="C39" s="66">
        <v>44166</v>
      </c>
      <c r="D39" s="66"/>
      <c r="E39" s="66"/>
      <c r="F39" s="66"/>
      <c r="G39" s="15"/>
      <c r="H39" s="15"/>
    </row>
    <row r="40" spans="3:8" ht="16.5" thickBot="1" x14ac:dyDescent="0.3">
      <c r="C40" s="15"/>
      <c r="D40" s="15"/>
    </row>
    <row r="41" spans="3:8" ht="15.75" x14ac:dyDescent="0.25">
      <c r="C41" s="61" t="s">
        <v>21</v>
      </c>
      <c r="D41" s="62"/>
      <c r="E41" s="62" t="s">
        <v>22</v>
      </c>
      <c r="F41" s="63"/>
    </row>
    <row r="42" spans="3:8" ht="15.75" x14ac:dyDescent="0.25">
      <c r="C42" s="16" t="s">
        <v>23</v>
      </c>
      <c r="D42" s="16" t="s">
        <v>19</v>
      </c>
      <c r="E42" s="16" t="s">
        <v>23</v>
      </c>
      <c r="F42" s="16" t="s">
        <v>19</v>
      </c>
    </row>
    <row r="43" spans="3:8" ht="15.75" x14ac:dyDescent="0.25">
      <c r="C43" s="4" t="s">
        <v>24</v>
      </c>
      <c r="D43" s="11">
        <f>F10+F12+F18+F20</f>
        <v>5600000</v>
      </c>
      <c r="E43" s="4" t="s">
        <v>24</v>
      </c>
      <c r="F43" s="11">
        <f>G8+G14+G26+G28+G30+G32</f>
        <v>10830000</v>
      </c>
    </row>
    <row r="44" spans="3:8" ht="15.75" x14ac:dyDescent="0.25">
      <c r="C44" s="8" t="s">
        <v>25</v>
      </c>
      <c r="D44" s="11">
        <f>F22+F24</f>
        <v>2100000</v>
      </c>
      <c r="E44" s="4" t="s">
        <v>25</v>
      </c>
      <c r="F44" s="11">
        <v>5000000</v>
      </c>
    </row>
    <row r="45" spans="3:8" ht="15.75" x14ac:dyDescent="0.25">
      <c r="C45" s="4" t="s">
        <v>26</v>
      </c>
      <c r="D45" s="11">
        <f>F9+F16</f>
        <v>1800000</v>
      </c>
      <c r="E45" s="18" t="s">
        <v>28</v>
      </c>
      <c r="F45" s="11">
        <f>G7+G17</f>
        <v>9600000</v>
      </c>
    </row>
    <row r="46" spans="3:8" ht="15.75" x14ac:dyDescent="0.25">
      <c r="C46" s="17" t="s">
        <v>27</v>
      </c>
      <c r="D46" s="11">
        <f>F6+F15</f>
        <v>11000000</v>
      </c>
      <c r="E46" s="18" t="s">
        <v>29</v>
      </c>
      <c r="F46" s="11">
        <f>G11+G13+G19+G23+G25</f>
        <v>2700000</v>
      </c>
    </row>
    <row r="47" spans="3:8" ht="15.75" x14ac:dyDescent="0.25">
      <c r="C47" s="18" t="s">
        <v>28</v>
      </c>
      <c r="D47" s="11">
        <v>7000000</v>
      </c>
      <c r="E47" s="1"/>
      <c r="F47" s="1"/>
    </row>
    <row r="48" spans="3:8" ht="15.75" x14ac:dyDescent="0.25">
      <c r="C48" s="18" t="s">
        <v>30</v>
      </c>
      <c r="D48" s="11">
        <f>F27+F29</f>
        <v>330000</v>
      </c>
      <c r="E48" s="1"/>
      <c r="F48" s="1"/>
    </row>
    <row r="49" spans="3:6" ht="15.75" x14ac:dyDescent="0.25">
      <c r="C49" s="18" t="s">
        <v>31</v>
      </c>
      <c r="D49" s="11">
        <v>300000</v>
      </c>
      <c r="E49" s="1"/>
      <c r="F49" s="1"/>
    </row>
    <row r="50" spans="3:6" ht="18.75" x14ac:dyDescent="0.25">
      <c r="C50" s="23" t="s">
        <v>32</v>
      </c>
      <c r="D50" s="24">
        <f>SUM(D43:D49)</f>
        <v>28130000</v>
      </c>
      <c r="E50" s="25" t="s">
        <v>32</v>
      </c>
      <c r="F50" s="24">
        <f>SUM(F43:F49)</f>
        <v>28130000</v>
      </c>
    </row>
    <row r="51" spans="3:6" x14ac:dyDescent="0.25">
      <c r="C51" s="2"/>
      <c r="D51" s="2"/>
      <c r="E51" s="2"/>
      <c r="F51" s="2"/>
    </row>
    <row r="52" spans="3:6" x14ac:dyDescent="0.25">
      <c r="C52" s="2"/>
      <c r="D52" s="2"/>
      <c r="E52" s="2"/>
      <c r="F52" s="2"/>
    </row>
    <row r="53" spans="3:6" x14ac:dyDescent="0.25">
      <c r="C53" s="2"/>
      <c r="D53" s="2"/>
      <c r="E53" s="2"/>
      <c r="F53" s="2"/>
    </row>
    <row r="54" spans="3:6" x14ac:dyDescent="0.25">
      <c r="C54" s="2"/>
      <c r="D54" s="2"/>
      <c r="E54" s="2"/>
      <c r="F54" s="2"/>
    </row>
    <row r="55" spans="3:6" x14ac:dyDescent="0.25">
      <c r="C55" s="2"/>
      <c r="D55" s="2"/>
      <c r="E55" s="2"/>
      <c r="F55" s="2"/>
    </row>
    <row r="56" spans="3:6" x14ac:dyDescent="0.25">
      <c r="C56" s="2"/>
      <c r="D56" s="2"/>
      <c r="E56" s="2"/>
      <c r="F56" s="2"/>
    </row>
    <row r="57" spans="3:6" x14ac:dyDescent="0.25">
      <c r="C57" s="2"/>
      <c r="D57" s="2"/>
      <c r="E57" s="2"/>
      <c r="F57" s="2"/>
    </row>
    <row r="58" spans="3:6" x14ac:dyDescent="0.25">
      <c r="C58" s="2"/>
      <c r="D58" s="2"/>
      <c r="E58" s="2"/>
      <c r="F58" s="2"/>
    </row>
    <row r="59" spans="3:6" x14ac:dyDescent="0.25">
      <c r="C59" s="2"/>
      <c r="D59" s="2"/>
      <c r="E59" s="2"/>
      <c r="F59" s="2"/>
    </row>
    <row r="60" spans="3:6" x14ac:dyDescent="0.25">
      <c r="C60" s="2"/>
      <c r="D60" s="2"/>
      <c r="E60" s="2"/>
      <c r="F60" s="2"/>
    </row>
  </sheetData>
  <mergeCells count="8">
    <mergeCell ref="C41:D41"/>
    <mergeCell ref="E41:F41"/>
    <mergeCell ref="C1:H1"/>
    <mergeCell ref="C2:H2"/>
    <mergeCell ref="D3:G3"/>
    <mergeCell ref="C37:F37"/>
    <mergeCell ref="C38:F38"/>
    <mergeCell ref="C39:F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3C9F-A949-4499-8D7C-8CD1CD9F36DA}">
  <dimension ref="A1:G115"/>
  <sheetViews>
    <sheetView topLeftCell="A85" workbookViewId="0">
      <selection activeCell="F94" sqref="F94"/>
    </sheetView>
  </sheetViews>
  <sheetFormatPr defaultRowHeight="15" x14ac:dyDescent="0.25"/>
  <cols>
    <col min="1" max="1" width="10.7109375" customWidth="1"/>
    <col min="2" max="2" width="19.42578125" customWidth="1"/>
    <col min="3" max="3" width="21" customWidth="1"/>
    <col min="4" max="4" width="11.7109375" customWidth="1"/>
    <col min="5" max="5" width="10.140625" bestFit="1" customWidth="1"/>
    <col min="6" max="6" width="11.28515625" bestFit="1" customWidth="1"/>
    <col min="7" max="7" width="10.140625" bestFit="1" customWidth="1"/>
  </cols>
  <sheetData>
    <row r="1" spans="1:7" ht="15.75" x14ac:dyDescent="0.25">
      <c r="B1" s="67" t="s">
        <v>33</v>
      </c>
      <c r="C1" s="67"/>
      <c r="D1" s="67"/>
    </row>
    <row r="2" spans="1:7" ht="15.75" x14ac:dyDescent="0.25">
      <c r="B2" s="67" t="s">
        <v>34</v>
      </c>
      <c r="C2" s="67"/>
      <c r="D2" s="67"/>
    </row>
    <row r="3" spans="1:7" ht="15.75" x14ac:dyDescent="0.25">
      <c r="B3" s="67" t="s">
        <v>35</v>
      </c>
      <c r="C3" s="67"/>
      <c r="D3" s="67"/>
    </row>
    <row r="4" spans="1:7" ht="15.75" x14ac:dyDescent="0.25">
      <c r="B4" s="65" t="s">
        <v>36</v>
      </c>
      <c r="C4" s="65"/>
      <c r="D4" s="65"/>
    </row>
    <row r="7" spans="1:7" x14ac:dyDescent="0.25">
      <c r="A7" s="27"/>
    </row>
    <row r="8" spans="1:7" ht="15.75" x14ac:dyDescent="0.25">
      <c r="A8" s="71" t="s">
        <v>37</v>
      </c>
      <c r="B8" s="71"/>
      <c r="F8" s="71" t="s">
        <v>38</v>
      </c>
      <c r="G8" s="71"/>
    </row>
    <row r="9" spans="1:7" ht="15.75" x14ac:dyDescent="0.25">
      <c r="A9" s="70" t="s">
        <v>39</v>
      </c>
      <c r="B9" s="70" t="s">
        <v>40</v>
      </c>
      <c r="C9" s="4" t="s">
        <v>41</v>
      </c>
      <c r="D9" s="70" t="s">
        <v>5</v>
      </c>
      <c r="E9" s="70" t="s">
        <v>6</v>
      </c>
      <c r="F9" s="70" t="s">
        <v>42</v>
      </c>
      <c r="G9" s="70"/>
    </row>
    <row r="10" spans="1:7" ht="15.75" x14ac:dyDescent="0.25">
      <c r="A10" s="70"/>
      <c r="B10" s="70"/>
      <c r="C10" s="4" t="s">
        <v>4</v>
      </c>
      <c r="D10" s="70"/>
      <c r="E10" s="70"/>
      <c r="F10" s="4" t="s">
        <v>5</v>
      </c>
      <c r="G10" s="4" t="s">
        <v>6</v>
      </c>
    </row>
    <row r="11" spans="1:7" x14ac:dyDescent="0.25">
      <c r="A11" s="1"/>
      <c r="B11" s="28" t="s">
        <v>43</v>
      </c>
      <c r="C11" s="28" t="s">
        <v>44</v>
      </c>
      <c r="D11" s="29">
        <v>10000000</v>
      </c>
      <c r="E11" s="1"/>
      <c r="F11" s="29">
        <f>D11</f>
        <v>10000000</v>
      </c>
      <c r="G11" s="1"/>
    </row>
    <row r="12" spans="1:7" ht="15.75" x14ac:dyDescent="0.25">
      <c r="A12" s="4" t="s">
        <v>45</v>
      </c>
      <c r="B12" s="28" t="s">
        <v>46</v>
      </c>
      <c r="C12" s="28" t="s">
        <v>47</v>
      </c>
      <c r="D12" s="29">
        <f>'ju &amp; Rekap'!D43</f>
        <v>5600000</v>
      </c>
      <c r="E12" s="1"/>
      <c r="F12" s="29">
        <f>SUM(F11+D12)</f>
        <v>15600000</v>
      </c>
      <c r="G12" s="1"/>
    </row>
    <row r="13" spans="1:7" x14ac:dyDescent="0.25">
      <c r="A13" s="1"/>
      <c r="B13" s="28" t="s">
        <v>48</v>
      </c>
      <c r="C13" s="28" t="s">
        <v>47</v>
      </c>
      <c r="D13" s="1"/>
      <c r="E13" s="29">
        <f>'ju &amp; Rekap'!F43</f>
        <v>10830000</v>
      </c>
      <c r="F13" s="29">
        <f>F12-E13</f>
        <v>4770000</v>
      </c>
      <c r="G13" s="1"/>
    </row>
    <row r="16" spans="1:7" ht="15.75" x14ac:dyDescent="0.25">
      <c r="A16" s="69" t="s">
        <v>49</v>
      </c>
      <c r="B16" s="69"/>
      <c r="F16" s="69" t="s">
        <v>50</v>
      </c>
      <c r="G16" s="69"/>
    </row>
    <row r="17" spans="1:7" ht="15.75" x14ac:dyDescent="0.25">
      <c r="A17" s="70" t="s">
        <v>51</v>
      </c>
      <c r="B17" s="70" t="s">
        <v>40</v>
      </c>
      <c r="C17" s="4" t="s">
        <v>41</v>
      </c>
      <c r="D17" s="70" t="s">
        <v>52</v>
      </c>
      <c r="E17" s="70" t="s">
        <v>6</v>
      </c>
      <c r="F17" s="70" t="s">
        <v>53</v>
      </c>
      <c r="G17" s="70"/>
    </row>
    <row r="18" spans="1:7" ht="15.75" x14ac:dyDescent="0.25">
      <c r="A18" s="70"/>
      <c r="B18" s="70"/>
      <c r="C18" s="4" t="s">
        <v>4</v>
      </c>
      <c r="D18" s="70"/>
      <c r="E18" s="70"/>
      <c r="F18" s="4" t="s">
        <v>52</v>
      </c>
      <c r="G18" s="4" t="s">
        <v>6</v>
      </c>
    </row>
    <row r="19" spans="1:7" x14ac:dyDescent="0.25">
      <c r="A19" s="1"/>
      <c r="B19" s="28" t="s">
        <v>43</v>
      </c>
      <c r="C19" s="28" t="s">
        <v>54</v>
      </c>
      <c r="D19" s="29">
        <v>12000000</v>
      </c>
      <c r="E19" s="1"/>
      <c r="F19" s="29">
        <v>12000000</v>
      </c>
      <c r="G19" s="1"/>
    </row>
    <row r="20" spans="1:7" ht="15.75" x14ac:dyDescent="0.25">
      <c r="A20" s="4" t="s">
        <v>45</v>
      </c>
      <c r="B20" s="28" t="s">
        <v>55</v>
      </c>
      <c r="C20" s="28" t="s">
        <v>47</v>
      </c>
      <c r="D20" s="29">
        <f>'ju &amp; Rekap'!D44</f>
        <v>2100000</v>
      </c>
      <c r="E20" s="1"/>
      <c r="F20" s="29">
        <f>SUM(F19,D20)</f>
        <v>14100000</v>
      </c>
      <c r="G20" s="1"/>
    </row>
    <row r="21" spans="1:7" x14ac:dyDescent="0.25">
      <c r="A21" s="1"/>
      <c r="B21" s="28" t="s">
        <v>48</v>
      </c>
      <c r="C21" s="28" t="s">
        <v>47</v>
      </c>
      <c r="D21" s="1"/>
      <c r="E21" s="29">
        <f>'ju &amp; Rekap'!G21</f>
        <v>5000000</v>
      </c>
      <c r="F21" s="29">
        <f>F20-E21</f>
        <v>9100000</v>
      </c>
      <c r="G21" s="1"/>
    </row>
    <row r="24" spans="1:7" ht="15.75" x14ac:dyDescent="0.25">
      <c r="A24" s="69" t="s">
        <v>56</v>
      </c>
      <c r="B24" s="69"/>
      <c r="F24" s="78" t="s">
        <v>57</v>
      </c>
      <c r="G24" s="78"/>
    </row>
    <row r="25" spans="1:7" ht="15.75" x14ac:dyDescent="0.25">
      <c r="A25" s="70" t="s">
        <v>51</v>
      </c>
      <c r="B25" s="70" t="s">
        <v>40</v>
      </c>
      <c r="C25" s="4" t="s">
        <v>41</v>
      </c>
      <c r="D25" s="70" t="s">
        <v>52</v>
      </c>
      <c r="E25" s="70" t="s">
        <v>6</v>
      </c>
      <c r="F25" s="70" t="s">
        <v>42</v>
      </c>
      <c r="G25" s="70"/>
    </row>
    <row r="26" spans="1:7" ht="15.75" x14ac:dyDescent="0.25">
      <c r="A26" s="70"/>
      <c r="B26" s="70"/>
      <c r="C26" s="4" t="s">
        <v>4</v>
      </c>
      <c r="D26" s="70"/>
      <c r="E26" s="70"/>
      <c r="F26" s="4" t="s">
        <v>5</v>
      </c>
      <c r="G26" s="4" t="s">
        <v>6</v>
      </c>
    </row>
    <row r="27" spans="1:7" x14ac:dyDescent="0.25">
      <c r="A27" s="1"/>
      <c r="B27" s="28" t="s">
        <v>58</v>
      </c>
      <c r="C27" s="28" t="s">
        <v>44</v>
      </c>
      <c r="D27" s="29">
        <v>2200000</v>
      </c>
      <c r="E27" s="1"/>
      <c r="F27" s="29">
        <v>2200000</v>
      </c>
      <c r="G27" s="1"/>
    </row>
    <row r="28" spans="1:7" ht="15.75" x14ac:dyDescent="0.25">
      <c r="A28" s="4" t="s">
        <v>45</v>
      </c>
      <c r="B28" s="28" t="s">
        <v>48</v>
      </c>
      <c r="C28" s="28" t="s">
        <v>47</v>
      </c>
      <c r="D28" s="29">
        <f>'ju &amp; Rekap'!D45</f>
        <v>1800000</v>
      </c>
      <c r="E28" s="1"/>
      <c r="F28" s="29">
        <f>SUM(F27,D28)</f>
        <v>4000000</v>
      </c>
      <c r="G28" s="1"/>
    </row>
    <row r="29" spans="1:7" x14ac:dyDescent="0.25">
      <c r="A29" s="1"/>
      <c r="B29" s="28" t="s">
        <v>48</v>
      </c>
      <c r="C29" s="28" t="s">
        <v>59</v>
      </c>
      <c r="D29" s="1"/>
      <c r="E29" s="29">
        <f>AJP!I10</f>
        <v>3350000</v>
      </c>
      <c r="F29" s="29">
        <f>F28-E29</f>
        <v>650000</v>
      </c>
      <c r="G29" s="1"/>
    </row>
    <row r="32" spans="1:7" ht="15.75" x14ac:dyDescent="0.25">
      <c r="A32" s="69" t="s">
        <v>60</v>
      </c>
      <c r="B32" s="69"/>
      <c r="F32" s="71" t="s">
        <v>61</v>
      </c>
      <c r="G32" s="71"/>
    </row>
    <row r="33" spans="1:7" ht="15.75" x14ac:dyDescent="0.25">
      <c r="A33" s="70" t="s">
        <v>51</v>
      </c>
      <c r="B33" s="70" t="s">
        <v>40</v>
      </c>
      <c r="C33" s="4" t="s">
        <v>41</v>
      </c>
      <c r="D33" s="70" t="s">
        <v>5</v>
      </c>
      <c r="E33" s="70" t="s">
        <v>6</v>
      </c>
      <c r="F33" s="76" t="s">
        <v>42</v>
      </c>
      <c r="G33" s="77"/>
    </row>
    <row r="34" spans="1:7" ht="15.75" x14ac:dyDescent="0.25">
      <c r="A34" s="70"/>
      <c r="B34" s="70"/>
      <c r="C34" s="4" t="s">
        <v>4</v>
      </c>
      <c r="D34" s="70"/>
      <c r="E34" s="70"/>
      <c r="F34" s="4" t="s">
        <v>5</v>
      </c>
      <c r="G34" s="4" t="s">
        <v>6</v>
      </c>
    </row>
    <row r="35" spans="1:7" x14ac:dyDescent="0.25">
      <c r="A35" s="1"/>
      <c r="B35" s="28" t="s">
        <v>43</v>
      </c>
      <c r="C35" s="28" t="s">
        <v>44</v>
      </c>
      <c r="D35" s="28" t="s">
        <v>62</v>
      </c>
      <c r="E35" s="1"/>
      <c r="F35" s="29">
        <v>10000000</v>
      </c>
      <c r="G35" s="1"/>
    </row>
    <row r="36" spans="1:7" ht="15.75" x14ac:dyDescent="0.25">
      <c r="A36" s="4" t="s">
        <v>45</v>
      </c>
      <c r="B36" s="28" t="s">
        <v>48</v>
      </c>
      <c r="C36" s="28" t="s">
        <v>47</v>
      </c>
      <c r="D36" s="29">
        <f>'ju &amp; Rekap'!D46</f>
        <v>11000000</v>
      </c>
      <c r="E36" s="1"/>
      <c r="F36" s="29">
        <f>SUM(F35+D36)</f>
        <v>21000000</v>
      </c>
      <c r="G36" s="1"/>
    </row>
    <row r="39" spans="1:7" ht="15.75" x14ac:dyDescent="0.25">
      <c r="A39" s="69" t="s">
        <v>63</v>
      </c>
      <c r="B39" s="69"/>
      <c r="F39" s="75" t="s">
        <v>64</v>
      </c>
      <c r="G39" s="71"/>
    </row>
    <row r="40" spans="1:7" ht="15.75" x14ac:dyDescent="0.25">
      <c r="A40" s="72" t="s">
        <v>65</v>
      </c>
      <c r="B40" s="70" t="s">
        <v>40</v>
      </c>
      <c r="C40" s="4" t="s">
        <v>41</v>
      </c>
      <c r="D40" s="70" t="s">
        <v>5</v>
      </c>
      <c r="E40" s="70" t="s">
        <v>6</v>
      </c>
      <c r="F40" s="70" t="s">
        <v>42</v>
      </c>
      <c r="G40" s="70"/>
    </row>
    <row r="41" spans="1:7" ht="15.75" x14ac:dyDescent="0.25">
      <c r="A41" s="72"/>
      <c r="B41" s="70"/>
      <c r="C41" s="4" t="s">
        <v>4</v>
      </c>
      <c r="D41" s="70"/>
      <c r="E41" s="70"/>
      <c r="F41" s="28" t="s">
        <v>5</v>
      </c>
      <c r="G41" s="28" t="s">
        <v>6</v>
      </c>
    </row>
    <row r="42" spans="1:7" ht="15.75" x14ac:dyDescent="0.25">
      <c r="A42" s="4" t="s">
        <v>45</v>
      </c>
      <c r="B42" s="28" t="s">
        <v>43</v>
      </c>
      <c r="C42" s="28" t="s">
        <v>44</v>
      </c>
      <c r="D42" s="29">
        <v>50000000</v>
      </c>
      <c r="E42" s="1"/>
      <c r="F42" s="30">
        <f>D42</f>
        <v>50000000</v>
      </c>
      <c r="G42" s="1"/>
    </row>
    <row r="43" spans="1:7" ht="15.75" x14ac:dyDescent="0.25">
      <c r="A43" s="4"/>
      <c r="B43" s="1"/>
      <c r="C43" s="1"/>
      <c r="D43" s="1"/>
      <c r="E43" s="1"/>
      <c r="F43" s="1"/>
      <c r="G43" s="1"/>
    </row>
    <row r="46" spans="1:7" ht="15.75" x14ac:dyDescent="0.25">
      <c r="A46" s="69" t="s">
        <v>66</v>
      </c>
      <c r="B46" s="69"/>
      <c r="F46" s="69" t="s">
        <v>163</v>
      </c>
      <c r="G46" s="69"/>
    </row>
    <row r="47" spans="1:7" ht="15.75" x14ac:dyDescent="0.25">
      <c r="A47" s="70" t="s">
        <v>51</v>
      </c>
      <c r="B47" s="70" t="s">
        <v>40</v>
      </c>
      <c r="C47" s="4" t="s">
        <v>41</v>
      </c>
      <c r="D47" s="70" t="s">
        <v>5</v>
      </c>
      <c r="E47" s="70" t="s">
        <v>6</v>
      </c>
      <c r="F47" s="70" t="s">
        <v>42</v>
      </c>
      <c r="G47" s="70"/>
    </row>
    <row r="48" spans="1:7" ht="15.75" x14ac:dyDescent="0.25">
      <c r="A48" s="70"/>
      <c r="B48" s="70"/>
      <c r="C48" s="4" t="s">
        <v>4</v>
      </c>
      <c r="D48" s="70"/>
      <c r="E48" s="70"/>
      <c r="F48" s="4" t="s">
        <v>5</v>
      </c>
      <c r="G48" s="4" t="s">
        <v>6</v>
      </c>
    </row>
    <row r="49" spans="1:7" x14ac:dyDescent="0.25">
      <c r="A49" s="1"/>
      <c r="B49" s="28" t="s">
        <v>43</v>
      </c>
      <c r="C49" s="28" t="s">
        <v>44</v>
      </c>
      <c r="D49" s="1"/>
      <c r="E49" s="29">
        <v>24200000</v>
      </c>
      <c r="F49" s="1"/>
      <c r="G49" s="29">
        <f>E49</f>
        <v>24200000</v>
      </c>
    </row>
    <row r="50" spans="1:7" ht="15.75" x14ac:dyDescent="0.25">
      <c r="A50" s="4" t="s">
        <v>45</v>
      </c>
      <c r="B50" s="28" t="s">
        <v>48</v>
      </c>
      <c r="C50" s="28" t="s">
        <v>47</v>
      </c>
      <c r="D50" s="1"/>
      <c r="E50" s="29">
        <f>'ju &amp; Rekap'!F45</f>
        <v>9600000</v>
      </c>
      <c r="F50" s="1"/>
      <c r="G50" s="29">
        <f>G49+E50</f>
        <v>33800000</v>
      </c>
    </row>
    <row r="51" spans="1:7" x14ac:dyDescent="0.25">
      <c r="A51" s="1"/>
      <c r="B51" s="28" t="s">
        <v>48</v>
      </c>
      <c r="C51" s="28" t="s">
        <v>47</v>
      </c>
      <c r="D51" s="29">
        <f>'ju &amp; Rekap'!D47</f>
        <v>7000000</v>
      </c>
      <c r="E51" s="1"/>
      <c r="F51" s="1"/>
      <c r="G51" s="29">
        <f>G50-D51</f>
        <v>26800000</v>
      </c>
    </row>
    <row r="54" spans="1:7" ht="15.75" x14ac:dyDescent="0.25">
      <c r="A54" s="69" t="s">
        <v>67</v>
      </c>
      <c r="B54" s="69"/>
      <c r="F54" s="69" t="s">
        <v>68</v>
      </c>
      <c r="G54" s="69"/>
    </row>
    <row r="55" spans="1:7" ht="15.75" x14ac:dyDescent="0.25">
      <c r="A55" s="70" t="s">
        <v>51</v>
      </c>
      <c r="B55" s="70" t="s">
        <v>40</v>
      </c>
      <c r="C55" s="4" t="s">
        <v>41</v>
      </c>
      <c r="D55" s="70" t="s">
        <v>5</v>
      </c>
      <c r="E55" s="70" t="s">
        <v>6</v>
      </c>
      <c r="F55" s="70" t="s">
        <v>42</v>
      </c>
      <c r="G55" s="70"/>
    </row>
    <row r="56" spans="1:7" ht="15.75" x14ac:dyDescent="0.25">
      <c r="A56" s="70"/>
      <c r="B56" s="70"/>
      <c r="C56" s="4" t="s">
        <v>4</v>
      </c>
      <c r="D56" s="70"/>
      <c r="E56" s="70"/>
      <c r="F56" s="4" t="s">
        <v>5</v>
      </c>
      <c r="G56" s="4" t="s">
        <v>6</v>
      </c>
    </row>
    <row r="57" spans="1:7" x14ac:dyDescent="0.25">
      <c r="A57" s="1"/>
      <c r="B57" s="28" t="s">
        <v>43</v>
      </c>
      <c r="C57" s="28" t="s">
        <v>44</v>
      </c>
      <c r="D57" s="1"/>
      <c r="E57" s="29">
        <v>60000000</v>
      </c>
      <c r="F57" s="1"/>
      <c r="G57" s="29">
        <v>60000000</v>
      </c>
    </row>
    <row r="58" spans="1:7" ht="15.75" x14ac:dyDescent="0.25">
      <c r="A58" s="4" t="s">
        <v>45</v>
      </c>
      <c r="B58" s="28" t="s">
        <v>48</v>
      </c>
      <c r="C58" s="28" t="s">
        <v>69</v>
      </c>
      <c r="D58" s="29">
        <f>'JURNAL PENUTUP'!G15</f>
        <v>2780000</v>
      </c>
      <c r="E58" s="29"/>
      <c r="F58" s="1"/>
      <c r="G58" s="29">
        <f>G57-D58</f>
        <v>57220000</v>
      </c>
    </row>
    <row r="61" spans="1:7" ht="15.75" x14ac:dyDescent="0.25">
      <c r="A61" s="69" t="s">
        <v>70</v>
      </c>
      <c r="B61" s="69"/>
      <c r="F61" s="69" t="s">
        <v>71</v>
      </c>
      <c r="G61" s="69"/>
    </row>
    <row r="62" spans="1:7" ht="15.75" x14ac:dyDescent="0.25">
      <c r="A62" s="70" t="s">
        <v>51</v>
      </c>
      <c r="B62" s="70" t="s">
        <v>40</v>
      </c>
      <c r="C62" s="4" t="s">
        <v>72</v>
      </c>
      <c r="D62" s="70" t="s">
        <v>52</v>
      </c>
      <c r="E62" s="70" t="s">
        <v>6</v>
      </c>
      <c r="F62" s="70" t="s">
        <v>53</v>
      </c>
      <c r="G62" s="70"/>
    </row>
    <row r="63" spans="1:7" ht="15.75" x14ac:dyDescent="0.25">
      <c r="A63" s="70"/>
      <c r="B63" s="70"/>
      <c r="C63" s="4" t="s">
        <v>4</v>
      </c>
      <c r="D63" s="70"/>
      <c r="E63" s="70"/>
      <c r="F63" s="4" t="s">
        <v>5</v>
      </c>
      <c r="G63" s="4" t="s">
        <v>6</v>
      </c>
    </row>
    <row r="64" spans="1:7" x14ac:dyDescent="0.25">
      <c r="A64" s="1"/>
      <c r="B64" s="28" t="s">
        <v>48</v>
      </c>
      <c r="C64" s="28" t="s">
        <v>47</v>
      </c>
      <c r="D64" s="1"/>
      <c r="E64" s="29">
        <f>'ju &amp; Rekap'!F46</f>
        <v>2700000</v>
      </c>
      <c r="F64" s="1"/>
      <c r="G64" s="29">
        <f>'ju &amp; Rekap'!F46</f>
        <v>2700000</v>
      </c>
    </row>
    <row r="65" spans="1:7" ht="15.75" x14ac:dyDescent="0.25">
      <c r="A65" s="4" t="s">
        <v>45</v>
      </c>
      <c r="B65" s="28" t="s">
        <v>48</v>
      </c>
      <c r="C65" s="28" t="s">
        <v>69</v>
      </c>
      <c r="D65" s="29">
        <f>'JURNAL PENUTUP'!G8</f>
        <v>2700000</v>
      </c>
      <c r="E65" s="1"/>
      <c r="F65" s="1"/>
      <c r="G65" s="29">
        <f>G64-D65</f>
        <v>0</v>
      </c>
    </row>
    <row r="68" spans="1:7" ht="15.75" x14ac:dyDescent="0.25">
      <c r="A68" s="69" t="s">
        <v>73</v>
      </c>
      <c r="B68" s="69"/>
      <c r="F68" s="69" t="s">
        <v>74</v>
      </c>
      <c r="G68" s="69"/>
    </row>
    <row r="69" spans="1:7" ht="15.75" x14ac:dyDescent="0.25">
      <c r="A69" s="70" t="s">
        <v>51</v>
      </c>
      <c r="B69" s="70" t="s">
        <v>40</v>
      </c>
      <c r="C69" s="4" t="s">
        <v>41</v>
      </c>
      <c r="D69" s="70" t="s">
        <v>52</v>
      </c>
      <c r="E69" s="70" t="s">
        <v>6</v>
      </c>
      <c r="F69" s="70" t="s">
        <v>53</v>
      </c>
      <c r="G69" s="70"/>
    </row>
    <row r="70" spans="1:7" ht="15.75" x14ac:dyDescent="0.25">
      <c r="A70" s="70"/>
      <c r="B70" s="70"/>
      <c r="C70" s="4" t="s">
        <v>4</v>
      </c>
      <c r="D70" s="70"/>
      <c r="E70" s="70"/>
      <c r="F70" s="4" t="s">
        <v>52</v>
      </c>
      <c r="G70" s="4" t="s">
        <v>6</v>
      </c>
    </row>
    <row r="71" spans="1:7" x14ac:dyDescent="0.25">
      <c r="A71" s="1"/>
      <c r="B71" s="28" t="s">
        <v>48</v>
      </c>
      <c r="C71" s="28" t="s">
        <v>47</v>
      </c>
      <c r="D71" s="29">
        <f>'ju &amp; Rekap'!D48</f>
        <v>330000</v>
      </c>
      <c r="E71" s="1"/>
      <c r="F71" s="29">
        <f>'ju &amp; Rekap'!D48</f>
        <v>330000</v>
      </c>
      <c r="G71" s="1"/>
    </row>
    <row r="72" spans="1:7" ht="15.75" x14ac:dyDescent="0.25">
      <c r="A72" s="4" t="s">
        <v>45</v>
      </c>
      <c r="B72" s="28" t="s">
        <v>48</v>
      </c>
      <c r="C72" s="28" t="s">
        <v>69</v>
      </c>
      <c r="D72" s="1"/>
      <c r="E72" s="29">
        <f>'JURNAL PENUTUP'!H11</f>
        <v>330000</v>
      </c>
      <c r="F72" s="29">
        <f>F71-E72</f>
        <v>0</v>
      </c>
      <c r="G72" s="1"/>
    </row>
    <row r="75" spans="1:7" ht="15.75" x14ac:dyDescent="0.25">
      <c r="A75" s="69" t="s">
        <v>75</v>
      </c>
      <c r="B75" s="69"/>
      <c r="F75" s="69" t="s">
        <v>76</v>
      </c>
      <c r="G75" s="69"/>
    </row>
    <row r="76" spans="1:7" ht="15.75" x14ac:dyDescent="0.25">
      <c r="A76" s="70" t="s">
        <v>51</v>
      </c>
      <c r="B76" s="70" t="s">
        <v>40</v>
      </c>
      <c r="C76" s="4" t="s">
        <v>41</v>
      </c>
      <c r="D76" s="70" t="s">
        <v>5</v>
      </c>
      <c r="E76" s="73" t="s">
        <v>6</v>
      </c>
      <c r="F76" s="70" t="s">
        <v>42</v>
      </c>
      <c r="G76" s="70"/>
    </row>
    <row r="77" spans="1:7" ht="15.75" x14ac:dyDescent="0.25">
      <c r="A77" s="70"/>
      <c r="B77" s="70"/>
      <c r="C77" s="4" t="s">
        <v>4</v>
      </c>
      <c r="D77" s="70"/>
      <c r="E77" s="74"/>
      <c r="F77" s="4" t="s">
        <v>5</v>
      </c>
      <c r="G77" s="4" t="s">
        <v>6</v>
      </c>
    </row>
    <row r="78" spans="1:7" x14ac:dyDescent="0.25">
      <c r="A78" s="1"/>
      <c r="B78" s="28" t="s">
        <v>48</v>
      </c>
      <c r="C78" s="28" t="s">
        <v>47</v>
      </c>
      <c r="D78" s="29">
        <f>'ju &amp; Rekap'!D49</f>
        <v>300000</v>
      </c>
      <c r="E78" s="1"/>
      <c r="F78" s="29">
        <f>'ju &amp; Rekap'!D49</f>
        <v>300000</v>
      </c>
      <c r="G78" s="1"/>
    </row>
    <row r="79" spans="1:7" ht="15.75" x14ac:dyDescent="0.25">
      <c r="A79" s="4" t="s">
        <v>45</v>
      </c>
      <c r="B79" s="28" t="s">
        <v>48</v>
      </c>
      <c r="C79" s="28" t="s">
        <v>69</v>
      </c>
      <c r="D79" s="1"/>
      <c r="E79" s="29">
        <f>'JURNAL PENUTUP'!H14</f>
        <v>300000</v>
      </c>
      <c r="F79" s="29">
        <f>F78-E79</f>
        <v>0</v>
      </c>
      <c r="G79" s="1"/>
    </row>
    <row r="82" spans="1:7" ht="15.75" x14ac:dyDescent="0.25">
      <c r="A82" s="69" t="s">
        <v>77</v>
      </c>
      <c r="B82" s="69"/>
      <c r="F82" s="69" t="s">
        <v>78</v>
      </c>
      <c r="G82" s="69"/>
    </row>
    <row r="83" spans="1:7" ht="15.75" x14ac:dyDescent="0.25">
      <c r="A83" s="70" t="s">
        <v>51</v>
      </c>
      <c r="B83" s="70" t="s">
        <v>40</v>
      </c>
      <c r="C83" s="4" t="s">
        <v>41</v>
      </c>
      <c r="D83" s="70" t="s">
        <v>5</v>
      </c>
      <c r="E83" s="70" t="s">
        <v>6</v>
      </c>
      <c r="F83" s="70" t="s">
        <v>53</v>
      </c>
      <c r="G83" s="70"/>
    </row>
    <row r="84" spans="1:7" ht="15.75" x14ac:dyDescent="0.25">
      <c r="A84" s="70"/>
      <c r="B84" s="70"/>
      <c r="C84" s="4" t="s">
        <v>4</v>
      </c>
      <c r="D84" s="70"/>
      <c r="E84" s="70"/>
      <c r="F84" s="4" t="s">
        <v>5</v>
      </c>
      <c r="G84" s="4" t="s">
        <v>6</v>
      </c>
    </row>
    <row r="85" spans="1:7" x14ac:dyDescent="0.25">
      <c r="A85" s="1"/>
      <c r="B85" s="28" t="s">
        <v>55</v>
      </c>
      <c r="C85" s="28" t="s">
        <v>59</v>
      </c>
      <c r="D85" s="29">
        <f>AJP!H9</f>
        <v>3350000</v>
      </c>
      <c r="E85" s="1"/>
      <c r="F85" s="29">
        <f>AJP!H9</f>
        <v>3350000</v>
      </c>
      <c r="G85" s="1"/>
    </row>
    <row r="86" spans="1:7" ht="15.75" x14ac:dyDescent="0.25">
      <c r="A86" s="4" t="s">
        <v>45</v>
      </c>
      <c r="B86" s="28" t="s">
        <v>48</v>
      </c>
      <c r="C86" s="28" t="s">
        <v>69</v>
      </c>
      <c r="D86" s="1"/>
      <c r="E86" s="29">
        <f>'JURNAL PENUTUP'!H12</f>
        <v>650000</v>
      </c>
      <c r="F86" s="29">
        <f>F85-E86</f>
        <v>2700000</v>
      </c>
      <c r="G86" s="1"/>
    </row>
    <row r="89" spans="1:7" ht="15.75" x14ac:dyDescent="0.25">
      <c r="A89" s="69" t="s">
        <v>79</v>
      </c>
      <c r="B89" s="69"/>
      <c r="F89" s="69" t="s">
        <v>80</v>
      </c>
      <c r="G89" s="69"/>
    </row>
    <row r="90" spans="1:7" ht="15.75" x14ac:dyDescent="0.25">
      <c r="A90" s="70" t="s">
        <v>51</v>
      </c>
      <c r="B90" s="70" t="s">
        <v>40</v>
      </c>
      <c r="C90" s="4" t="s">
        <v>41</v>
      </c>
      <c r="D90" s="70" t="s">
        <v>5</v>
      </c>
      <c r="E90" s="70" t="s">
        <v>6</v>
      </c>
      <c r="F90" s="70" t="s">
        <v>53</v>
      </c>
      <c r="G90" s="70"/>
    </row>
    <row r="91" spans="1:7" ht="15.75" x14ac:dyDescent="0.25">
      <c r="A91" s="70"/>
      <c r="B91" s="70"/>
      <c r="C91" s="4" t="s">
        <v>4</v>
      </c>
      <c r="D91" s="70"/>
      <c r="E91" s="70"/>
      <c r="F91" s="4" t="s">
        <v>5</v>
      </c>
      <c r="G91" s="4" t="s">
        <v>6</v>
      </c>
    </row>
    <row r="92" spans="1:7" x14ac:dyDescent="0.25">
      <c r="A92" s="1"/>
      <c r="B92" s="28" t="s">
        <v>48</v>
      </c>
      <c r="C92" s="28" t="s">
        <v>59</v>
      </c>
      <c r="D92" s="29">
        <f>AJP!H11+AJP!H13</f>
        <v>1500000</v>
      </c>
      <c r="E92" s="1"/>
      <c r="F92" s="29">
        <f>AJP!H11+AJP!H13</f>
        <v>1500000</v>
      </c>
      <c r="G92" s="1"/>
    </row>
    <row r="93" spans="1:7" ht="15.75" x14ac:dyDescent="0.25">
      <c r="A93" s="115" t="s">
        <v>45</v>
      </c>
      <c r="B93" s="58" t="s">
        <v>48</v>
      </c>
      <c r="C93" s="58" t="s">
        <v>69</v>
      </c>
      <c r="D93" s="116"/>
      <c r="E93" s="117">
        <f>'JURNAL PENUTUP'!H13</f>
        <v>1500000</v>
      </c>
      <c r="F93" s="117">
        <f>F92-E93</f>
        <v>0</v>
      </c>
      <c r="G93" s="116"/>
    </row>
    <row r="94" spans="1:7" x14ac:dyDescent="0.25">
      <c r="A94" s="2"/>
      <c r="B94" s="2"/>
      <c r="C94" s="2"/>
      <c r="D94" s="2"/>
      <c r="E94" s="2"/>
      <c r="F94" s="2"/>
      <c r="G94" s="2"/>
    </row>
    <row r="96" spans="1:7" ht="15.75" x14ac:dyDescent="0.25">
      <c r="A96" s="69" t="s">
        <v>81</v>
      </c>
      <c r="B96" s="69"/>
      <c r="C96" s="69"/>
      <c r="F96" s="69" t="s">
        <v>82</v>
      </c>
      <c r="G96" s="69"/>
    </row>
    <row r="97" spans="1:7" ht="15.75" x14ac:dyDescent="0.25">
      <c r="A97" s="72" t="s">
        <v>51</v>
      </c>
      <c r="B97" s="70" t="s">
        <v>40</v>
      </c>
      <c r="C97" s="4" t="s">
        <v>41</v>
      </c>
      <c r="D97" s="70" t="s">
        <v>5</v>
      </c>
      <c r="E97" s="70" t="s">
        <v>6</v>
      </c>
      <c r="F97" s="70" t="s">
        <v>53</v>
      </c>
      <c r="G97" s="70"/>
    </row>
    <row r="98" spans="1:7" ht="15.75" x14ac:dyDescent="0.25">
      <c r="A98" s="72"/>
      <c r="B98" s="70"/>
      <c r="C98" s="4" t="s">
        <v>4</v>
      </c>
      <c r="D98" s="70"/>
      <c r="E98" s="70"/>
      <c r="F98" s="4" t="s">
        <v>52</v>
      </c>
      <c r="G98" s="4" t="s">
        <v>6</v>
      </c>
    </row>
    <row r="99" spans="1:7" ht="15.75" x14ac:dyDescent="0.25">
      <c r="A99" s="4" t="s">
        <v>45</v>
      </c>
      <c r="B99" s="28" t="s">
        <v>48</v>
      </c>
      <c r="C99" s="28" t="s">
        <v>59</v>
      </c>
      <c r="D99" s="1"/>
      <c r="E99" s="29">
        <f>AJP!I12</f>
        <v>1000000</v>
      </c>
      <c r="F99" s="1"/>
      <c r="G99" s="113">
        <f>AJP!I12</f>
        <v>1000000</v>
      </c>
    </row>
    <row r="100" spans="1:7" x14ac:dyDescent="0.25">
      <c r="A100" s="1"/>
      <c r="B100" s="1"/>
      <c r="C100" s="1"/>
      <c r="D100" s="1"/>
      <c r="E100" s="1"/>
      <c r="F100" s="1"/>
      <c r="G100" s="1"/>
    </row>
    <row r="103" spans="1:7" ht="15.75" x14ac:dyDescent="0.25">
      <c r="A103" s="71" t="s">
        <v>83</v>
      </c>
      <c r="B103" s="71"/>
      <c r="C103" s="71"/>
      <c r="F103" s="69" t="s">
        <v>84</v>
      </c>
      <c r="G103" s="69"/>
    </row>
    <row r="104" spans="1:7" ht="15.75" x14ac:dyDescent="0.25">
      <c r="A104" s="70" t="s">
        <v>65</v>
      </c>
      <c r="B104" s="70" t="s">
        <v>40</v>
      </c>
      <c r="C104" s="4" t="s">
        <v>41</v>
      </c>
      <c r="D104" s="70" t="s">
        <v>5</v>
      </c>
      <c r="E104" s="70" t="s">
        <v>6</v>
      </c>
      <c r="F104" s="70" t="s">
        <v>42</v>
      </c>
      <c r="G104" s="70"/>
    </row>
    <row r="105" spans="1:7" ht="15.75" x14ac:dyDescent="0.25">
      <c r="A105" s="70"/>
      <c r="B105" s="70"/>
      <c r="C105" s="4" t="s">
        <v>4</v>
      </c>
      <c r="D105" s="70"/>
      <c r="E105" s="70"/>
      <c r="F105" s="4" t="s">
        <v>5</v>
      </c>
      <c r="G105" s="4" t="s">
        <v>6</v>
      </c>
    </row>
    <row r="106" spans="1:7" ht="15.75" x14ac:dyDescent="0.25">
      <c r="A106" s="4" t="s">
        <v>45</v>
      </c>
      <c r="B106" s="28" t="s">
        <v>48</v>
      </c>
      <c r="C106" s="28" t="s">
        <v>59</v>
      </c>
      <c r="D106" s="29">
        <f>AJP!I14</f>
        <v>500000</v>
      </c>
      <c r="E106" s="1"/>
      <c r="F106" s="1"/>
      <c r="G106" s="29">
        <f>AJP!I14</f>
        <v>500000</v>
      </c>
    </row>
    <row r="107" spans="1:7" x14ac:dyDescent="0.25">
      <c r="A107" s="1"/>
      <c r="B107" s="1"/>
      <c r="C107" s="1"/>
      <c r="D107" s="1"/>
      <c r="E107" s="1"/>
      <c r="F107" s="1"/>
      <c r="G107" s="1"/>
    </row>
    <row r="110" spans="1:7" ht="15.75" x14ac:dyDescent="0.25">
      <c r="A110" s="69" t="s">
        <v>85</v>
      </c>
      <c r="B110" s="69"/>
      <c r="F110" s="69" t="s">
        <v>86</v>
      </c>
      <c r="G110" s="69"/>
    </row>
    <row r="111" spans="1:7" ht="15.75" x14ac:dyDescent="0.25">
      <c r="A111" s="70" t="s">
        <v>51</v>
      </c>
      <c r="B111" s="70" t="s">
        <v>40</v>
      </c>
      <c r="C111" s="4" t="s">
        <v>41</v>
      </c>
      <c r="D111" s="70" t="s">
        <v>5</v>
      </c>
      <c r="E111" s="70" t="s">
        <v>6</v>
      </c>
      <c r="F111" s="70" t="s">
        <v>42</v>
      </c>
      <c r="G111" s="70"/>
    </row>
    <row r="112" spans="1:7" ht="15.75" x14ac:dyDescent="0.25">
      <c r="A112" s="70"/>
      <c r="B112" s="70"/>
      <c r="C112" s="4" t="s">
        <v>4</v>
      </c>
      <c r="D112" s="70"/>
      <c r="E112" s="70"/>
      <c r="F112" s="4" t="s">
        <v>52</v>
      </c>
      <c r="G112" s="4" t="s">
        <v>6</v>
      </c>
    </row>
    <row r="113" spans="1:7" ht="15.75" x14ac:dyDescent="0.25">
      <c r="A113" s="1"/>
      <c r="B113" s="28" t="s">
        <v>48</v>
      </c>
      <c r="C113" s="28" t="s">
        <v>69</v>
      </c>
      <c r="D113" s="1"/>
      <c r="E113" s="30">
        <f>'JURNAL PENUTUP'!H9</f>
        <v>2700000</v>
      </c>
      <c r="F113" s="1"/>
      <c r="G113" s="1"/>
    </row>
    <row r="114" spans="1:7" ht="15.75" x14ac:dyDescent="0.25">
      <c r="A114" s="12" t="s">
        <v>45</v>
      </c>
      <c r="B114" s="31" t="s">
        <v>48</v>
      </c>
      <c r="C114" s="31" t="s">
        <v>69</v>
      </c>
      <c r="D114" s="32">
        <f>'JURNAL PENUTUP'!G10</f>
        <v>5480000</v>
      </c>
      <c r="E114" s="9"/>
      <c r="F114" s="32">
        <f>'JURNAL PENUTUP'!H16</f>
        <v>2780000</v>
      </c>
      <c r="G114" s="33"/>
    </row>
    <row r="115" spans="1:7" x14ac:dyDescent="0.25">
      <c r="A115" s="1"/>
      <c r="B115" s="28" t="s">
        <v>48</v>
      </c>
      <c r="C115" s="28" t="s">
        <v>69</v>
      </c>
      <c r="D115" s="1"/>
      <c r="E115" s="29">
        <f>'JURNAL PENUTUP'!H16</f>
        <v>2780000</v>
      </c>
      <c r="F115" s="1"/>
      <c r="G115" s="28">
        <v>0</v>
      </c>
    </row>
  </sheetData>
  <mergeCells count="109">
    <mergeCell ref="B1:D1"/>
    <mergeCell ref="B2:D2"/>
    <mergeCell ref="B3:D3"/>
    <mergeCell ref="B4:D4"/>
    <mergeCell ref="A8:B8"/>
    <mergeCell ref="F8:G8"/>
    <mergeCell ref="A9:A10"/>
    <mergeCell ref="B9:B10"/>
    <mergeCell ref="D9:D10"/>
    <mergeCell ref="E9:E10"/>
    <mergeCell ref="F9:G9"/>
    <mergeCell ref="A24:B24"/>
    <mergeCell ref="F24:G24"/>
    <mergeCell ref="A25:A26"/>
    <mergeCell ref="B25:B26"/>
    <mergeCell ref="D25:D26"/>
    <mergeCell ref="E25:E26"/>
    <mergeCell ref="F25:G25"/>
    <mergeCell ref="A16:B16"/>
    <mergeCell ref="F16:G16"/>
    <mergeCell ref="A17:A18"/>
    <mergeCell ref="B17:B18"/>
    <mergeCell ref="D17:D18"/>
    <mergeCell ref="E17:E18"/>
    <mergeCell ref="F17:G17"/>
    <mergeCell ref="A39:B39"/>
    <mergeCell ref="F39:G39"/>
    <mergeCell ref="A40:A41"/>
    <mergeCell ref="B40:B41"/>
    <mergeCell ref="D40:D41"/>
    <mergeCell ref="E40:E41"/>
    <mergeCell ref="F40:G40"/>
    <mergeCell ref="A32:B32"/>
    <mergeCell ref="F32:G32"/>
    <mergeCell ref="A33:A34"/>
    <mergeCell ref="B33:B34"/>
    <mergeCell ref="D33:D34"/>
    <mergeCell ref="E33:E34"/>
    <mergeCell ref="F33:G33"/>
    <mergeCell ref="A54:B54"/>
    <mergeCell ref="F54:G54"/>
    <mergeCell ref="A55:A56"/>
    <mergeCell ref="B55:B56"/>
    <mergeCell ref="D55:D56"/>
    <mergeCell ref="E55:E56"/>
    <mergeCell ref="F55:G55"/>
    <mergeCell ref="A46:B46"/>
    <mergeCell ref="F46:G46"/>
    <mergeCell ref="A47:A48"/>
    <mergeCell ref="B47:B48"/>
    <mergeCell ref="D47:D48"/>
    <mergeCell ref="E47:E48"/>
    <mergeCell ref="F47:G47"/>
    <mergeCell ref="A68:B68"/>
    <mergeCell ref="F68:G68"/>
    <mergeCell ref="A69:A70"/>
    <mergeCell ref="B69:B70"/>
    <mergeCell ref="D69:D70"/>
    <mergeCell ref="E69:E70"/>
    <mergeCell ref="F69:G69"/>
    <mergeCell ref="A61:B61"/>
    <mergeCell ref="F61:G61"/>
    <mergeCell ref="A62:A63"/>
    <mergeCell ref="B62:B63"/>
    <mergeCell ref="D62:D63"/>
    <mergeCell ref="E62:E63"/>
    <mergeCell ref="F62:G62"/>
    <mergeCell ref="A82:B82"/>
    <mergeCell ref="F82:G82"/>
    <mergeCell ref="A83:A84"/>
    <mergeCell ref="B83:B84"/>
    <mergeCell ref="D83:D84"/>
    <mergeCell ref="E83:E84"/>
    <mergeCell ref="F83:G83"/>
    <mergeCell ref="A75:B75"/>
    <mergeCell ref="F75:G75"/>
    <mergeCell ref="A76:A77"/>
    <mergeCell ref="B76:B77"/>
    <mergeCell ref="D76:D77"/>
    <mergeCell ref="E76:E77"/>
    <mergeCell ref="F76:G76"/>
    <mergeCell ref="A96:C96"/>
    <mergeCell ref="F96:G96"/>
    <mergeCell ref="A97:A98"/>
    <mergeCell ref="B97:B98"/>
    <mergeCell ref="D97:D98"/>
    <mergeCell ref="E97:E98"/>
    <mergeCell ref="F97:G97"/>
    <mergeCell ref="A89:B89"/>
    <mergeCell ref="F89:G89"/>
    <mergeCell ref="A90:A91"/>
    <mergeCell ref="B90:B91"/>
    <mergeCell ref="D90:D91"/>
    <mergeCell ref="E90:E91"/>
    <mergeCell ref="F90:G90"/>
    <mergeCell ref="A110:B110"/>
    <mergeCell ref="F110:G110"/>
    <mergeCell ref="A111:A112"/>
    <mergeCell ref="B111:B112"/>
    <mergeCell ref="D111:D112"/>
    <mergeCell ref="E111:E112"/>
    <mergeCell ref="F111:G111"/>
    <mergeCell ref="A103:C103"/>
    <mergeCell ref="F103:G103"/>
    <mergeCell ref="A104:A105"/>
    <mergeCell ref="B104:B105"/>
    <mergeCell ref="D104:D105"/>
    <mergeCell ref="E104:E105"/>
    <mergeCell ref="F104:G10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0EBF2-8770-4EA8-94AA-6449F4675AC1}">
  <dimension ref="B4:E19"/>
  <sheetViews>
    <sheetView topLeftCell="A4" workbookViewId="0">
      <selection activeCell="D19" sqref="D19"/>
    </sheetView>
  </sheetViews>
  <sheetFormatPr defaultRowHeight="15" x14ac:dyDescent="0.25"/>
  <cols>
    <col min="2" max="2" width="13.140625" customWidth="1"/>
    <col min="3" max="3" width="22.5703125" customWidth="1"/>
    <col min="4" max="4" width="13.28515625" customWidth="1"/>
    <col min="5" max="5" width="14.7109375" customWidth="1"/>
  </cols>
  <sheetData>
    <row r="4" spans="2:5" ht="15.75" x14ac:dyDescent="0.25">
      <c r="C4" s="67" t="s">
        <v>87</v>
      </c>
      <c r="D4" s="67"/>
    </row>
    <row r="5" spans="2:5" ht="15.75" x14ac:dyDescent="0.25">
      <c r="C5" s="67" t="s">
        <v>33</v>
      </c>
      <c r="D5" s="67"/>
    </row>
    <row r="6" spans="2:5" ht="15.75" x14ac:dyDescent="0.25">
      <c r="C6" s="79">
        <v>44166</v>
      </c>
      <c r="D6" s="67"/>
    </row>
    <row r="8" spans="2:5" ht="15.75" x14ac:dyDescent="0.25">
      <c r="B8" s="34" t="s">
        <v>88</v>
      </c>
      <c r="C8" s="34" t="s">
        <v>89</v>
      </c>
      <c r="D8" s="34" t="s">
        <v>5</v>
      </c>
      <c r="E8" s="34" t="s">
        <v>6</v>
      </c>
    </row>
    <row r="9" spans="2:5" x14ac:dyDescent="0.25">
      <c r="B9" s="28" t="s">
        <v>90</v>
      </c>
      <c r="C9" s="28" t="s">
        <v>10</v>
      </c>
      <c r="D9" s="29">
        <f>BB!F13</f>
        <v>4770000</v>
      </c>
      <c r="E9" s="1"/>
    </row>
    <row r="10" spans="2:5" x14ac:dyDescent="0.25">
      <c r="B10" s="28" t="s">
        <v>91</v>
      </c>
      <c r="C10" s="28" t="s">
        <v>92</v>
      </c>
      <c r="D10" s="29">
        <f>BB!F21</f>
        <v>9100000</v>
      </c>
      <c r="E10" s="1"/>
    </row>
    <row r="11" spans="2:5" x14ac:dyDescent="0.25">
      <c r="B11" s="28" t="s">
        <v>93</v>
      </c>
      <c r="C11" s="28" t="s">
        <v>9</v>
      </c>
      <c r="D11" s="29">
        <f>BB!F28</f>
        <v>4000000</v>
      </c>
      <c r="E11" s="1"/>
    </row>
    <row r="12" spans="2:5" x14ac:dyDescent="0.25">
      <c r="B12" s="35" t="s">
        <v>94</v>
      </c>
      <c r="C12" s="28" t="s">
        <v>7</v>
      </c>
      <c r="D12" s="29">
        <f>BB!F36</f>
        <v>21000000</v>
      </c>
      <c r="E12" s="1"/>
    </row>
    <row r="13" spans="2:5" x14ac:dyDescent="0.25">
      <c r="B13" s="35" t="s">
        <v>95</v>
      </c>
      <c r="C13" s="28" t="s">
        <v>96</v>
      </c>
      <c r="D13" s="29">
        <f>BB!F42</f>
        <v>50000000</v>
      </c>
      <c r="E13" s="1"/>
    </row>
    <row r="14" spans="2:5" x14ac:dyDescent="0.25">
      <c r="B14" s="36" t="s">
        <v>97</v>
      </c>
      <c r="C14" s="28" t="s">
        <v>98</v>
      </c>
      <c r="D14" s="1"/>
      <c r="E14" s="29">
        <f>BB!G51</f>
        <v>26800000</v>
      </c>
    </row>
    <row r="15" spans="2:5" x14ac:dyDescent="0.25">
      <c r="B15" s="36" t="s">
        <v>99</v>
      </c>
      <c r="C15" s="28" t="s">
        <v>100</v>
      </c>
      <c r="D15" s="1"/>
      <c r="E15" s="29">
        <f>BB!G57</f>
        <v>60000000</v>
      </c>
    </row>
    <row r="16" spans="2:5" x14ac:dyDescent="0.25">
      <c r="B16" s="36" t="s">
        <v>101</v>
      </c>
      <c r="C16" s="28" t="s">
        <v>11</v>
      </c>
      <c r="D16" s="1"/>
      <c r="E16" s="29">
        <f>BB!G64</f>
        <v>2700000</v>
      </c>
    </row>
    <row r="17" spans="2:5" x14ac:dyDescent="0.25">
      <c r="B17" s="37" t="s">
        <v>102</v>
      </c>
      <c r="C17" s="31" t="s">
        <v>103</v>
      </c>
      <c r="D17" s="32">
        <f>BB!D71</f>
        <v>330000</v>
      </c>
      <c r="E17" s="9"/>
    </row>
    <row r="18" spans="2:5" x14ac:dyDescent="0.25">
      <c r="B18" s="36" t="s">
        <v>104</v>
      </c>
      <c r="C18" s="28" t="s">
        <v>105</v>
      </c>
      <c r="D18" s="29">
        <f>BB!F78</f>
        <v>300000</v>
      </c>
      <c r="E18" s="1"/>
    </row>
    <row r="19" spans="2:5" ht="15.75" x14ac:dyDescent="0.25">
      <c r="B19" s="80" t="s">
        <v>19</v>
      </c>
      <c r="C19" s="81"/>
      <c r="D19" s="38">
        <f>SUM(D9:D18)</f>
        <v>89500000</v>
      </c>
      <c r="E19" s="38">
        <f>SUM(E9:E18)</f>
        <v>89500000</v>
      </c>
    </row>
  </sheetData>
  <mergeCells count="4">
    <mergeCell ref="C4:D4"/>
    <mergeCell ref="C5:D5"/>
    <mergeCell ref="C6:D6"/>
    <mergeCell ref="B19: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F2B01-1D85-4637-B621-797249BCDABD}">
  <dimension ref="D3:I15"/>
  <sheetViews>
    <sheetView workbookViewId="0">
      <selection activeCell="L12" sqref="L12"/>
    </sheetView>
  </sheetViews>
  <sheetFormatPr defaultRowHeight="15" x14ac:dyDescent="0.25"/>
  <cols>
    <col min="4" max="4" width="12.85546875" customWidth="1"/>
    <col min="5" max="5" width="14.140625" customWidth="1"/>
    <col min="6" max="6" width="32.42578125" customWidth="1"/>
    <col min="8" max="8" width="13.85546875" customWidth="1"/>
    <col min="9" max="9" width="12.5703125" customWidth="1"/>
  </cols>
  <sheetData>
    <row r="3" spans="4:9" ht="15.75" x14ac:dyDescent="0.25">
      <c r="F3" s="67" t="s">
        <v>106</v>
      </c>
      <c r="G3" s="67"/>
    </row>
    <row r="4" spans="4:9" ht="15.75" x14ac:dyDescent="0.25">
      <c r="F4" s="67" t="s">
        <v>107</v>
      </c>
      <c r="G4" s="67"/>
    </row>
    <row r="5" spans="4:9" ht="15.75" x14ac:dyDescent="0.25">
      <c r="F5" s="67" t="s">
        <v>108</v>
      </c>
      <c r="G5" s="67"/>
    </row>
    <row r="6" spans="4:9" ht="15.75" x14ac:dyDescent="0.25">
      <c r="F6" s="67" t="s">
        <v>109</v>
      </c>
      <c r="G6" s="67"/>
    </row>
    <row r="7" spans="4:9" ht="15.75" x14ac:dyDescent="0.25">
      <c r="F7" s="78" t="s">
        <v>110</v>
      </c>
      <c r="G7" s="78"/>
    </row>
    <row r="8" spans="4:9" ht="15.75" x14ac:dyDescent="0.25">
      <c r="D8" s="39" t="s">
        <v>51</v>
      </c>
      <c r="E8" s="39" t="s">
        <v>111</v>
      </c>
      <c r="F8" s="39" t="s">
        <v>40</v>
      </c>
      <c r="G8" s="39" t="s">
        <v>4</v>
      </c>
      <c r="H8" s="39" t="s">
        <v>52</v>
      </c>
      <c r="I8" s="39" t="s">
        <v>6</v>
      </c>
    </row>
    <row r="9" spans="4:9" x14ac:dyDescent="0.25">
      <c r="D9" s="40">
        <v>11658</v>
      </c>
      <c r="E9" s="1"/>
      <c r="F9" s="28" t="s">
        <v>112</v>
      </c>
      <c r="G9" s="1"/>
      <c r="H9" s="29">
        <v>3350000</v>
      </c>
      <c r="I9" s="1"/>
    </row>
    <row r="10" spans="4:9" x14ac:dyDescent="0.25">
      <c r="D10" s="1"/>
      <c r="E10" s="1"/>
      <c r="F10" s="28" t="s">
        <v>9</v>
      </c>
      <c r="G10" s="1"/>
      <c r="H10" s="1"/>
      <c r="I10" s="29">
        <v>3350000</v>
      </c>
    </row>
    <row r="11" spans="4:9" x14ac:dyDescent="0.25">
      <c r="D11" s="40">
        <v>11658</v>
      </c>
      <c r="E11" s="1"/>
      <c r="F11" s="28" t="s">
        <v>113</v>
      </c>
      <c r="G11" s="1"/>
      <c r="H11" s="29">
        <v>1000000</v>
      </c>
      <c r="I11" s="1"/>
    </row>
    <row r="12" spans="4:9" x14ac:dyDescent="0.25">
      <c r="D12" s="1"/>
      <c r="E12" s="1"/>
      <c r="F12" s="28" t="s">
        <v>114</v>
      </c>
      <c r="G12" s="1"/>
      <c r="H12" s="1"/>
      <c r="I12" s="29">
        <v>1000000</v>
      </c>
    </row>
    <row r="13" spans="4:9" x14ac:dyDescent="0.25">
      <c r="D13" s="40">
        <v>11658</v>
      </c>
      <c r="E13" s="1"/>
      <c r="F13" s="28" t="s">
        <v>113</v>
      </c>
      <c r="G13" s="1"/>
      <c r="H13" s="29">
        <v>500000</v>
      </c>
      <c r="I13" s="1"/>
    </row>
    <row r="14" spans="4:9" x14ac:dyDescent="0.25">
      <c r="D14" s="1"/>
      <c r="E14" s="1"/>
      <c r="F14" s="28" t="s">
        <v>115</v>
      </c>
      <c r="G14" s="1"/>
      <c r="H14" s="1"/>
      <c r="I14" s="29">
        <v>500000</v>
      </c>
    </row>
    <row r="15" spans="4:9" x14ac:dyDescent="0.25">
      <c r="D15" s="82" t="s">
        <v>116</v>
      </c>
      <c r="E15" s="83"/>
      <c r="F15" s="84"/>
      <c r="G15" s="41"/>
      <c r="H15" s="42">
        <f>SUM(H9:H14)</f>
        <v>4850000</v>
      </c>
      <c r="I15" s="42">
        <f>SUM(I9:I14)</f>
        <v>4850000</v>
      </c>
    </row>
  </sheetData>
  <mergeCells count="6">
    <mergeCell ref="D15:F15"/>
    <mergeCell ref="F3:G3"/>
    <mergeCell ref="F4:G4"/>
    <mergeCell ref="F5:G5"/>
    <mergeCell ref="F6:G6"/>
    <mergeCell ref="F7:G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52069-54BD-47E3-B310-64C46B5EC24D}">
  <dimension ref="A3:P84"/>
  <sheetViews>
    <sheetView topLeftCell="F12" workbookViewId="0">
      <selection activeCell="I23" sqref="I23"/>
    </sheetView>
  </sheetViews>
  <sheetFormatPr defaultRowHeight="15" x14ac:dyDescent="0.25"/>
  <cols>
    <col min="6" max="6" width="32.7109375" bestFit="1" customWidth="1"/>
    <col min="7" max="7" width="11.28515625" bestFit="1" customWidth="1"/>
    <col min="8" max="8" width="14.140625" customWidth="1"/>
    <col min="9" max="9" width="18.140625" customWidth="1"/>
    <col min="10" max="10" width="13.7109375" customWidth="1"/>
    <col min="11" max="11" width="17" customWidth="1"/>
    <col min="12" max="12" width="11.28515625" bestFit="1" customWidth="1"/>
    <col min="13" max="14" width="10.140625" bestFit="1" customWidth="1"/>
    <col min="15" max="16" width="11.28515625" bestFit="1" customWidth="1"/>
  </cols>
  <sheetData>
    <row r="3" spans="5:16" ht="15.75" x14ac:dyDescent="0.25">
      <c r="J3" s="67" t="s">
        <v>117</v>
      </c>
      <c r="K3" s="67"/>
    </row>
    <row r="4" spans="5:16" ht="15.75" x14ac:dyDescent="0.25">
      <c r="J4" s="67" t="s">
        <v>118</v>
      </c>
      <c r="K4" s="67"/>
    </row>
    <row r="5" spans="5:16" ht="15.75" x14ac:dyDescent="0.25">
      <c r="J5" s="66">
        <v>44166</v>
      </c>
      <c r="K5" s="67"/>
    </row>
    <row r="6" spans="5:16" ht="15.75" x14ac:dyDescent="0.25">
      <c r="J6" s="67" t="s">
        <v>36</v>
      </c>
      <c r="K6" s="67"/>
    </row>
    <row r="7" spans="5:16" x14ac:dyDescent="0.25">
      <c r="F7" t="e" cm="1">
        <f t="array" ref="F7">SUM</f>
        <v>#NAME?</v>
      </c>
    </row>
    <row r="8" spans="5:16" ht="15.75" x14ac:dyDescent="0.25">
      <c r="E8" s="85" t="s">
        <v>119</v>
      </c>
      <c r="F8" s="85" t="s">
        <v>120</v>
      </c>
      <c r="G8" s="85" t="s">
        <v>87</v>
      </c>
      <c r="H8" s="85"/>
      <c r="I8" s="85" t="s">
        <v>121</v>
      </c>
      <c r="J8" s="85"/>
      <c r="K8" s="85" t="s">
        <v>122</v>
      </c>
      <c r="L8" s="85"/>
      <c r="M8" s="85" t="s">
        <v>123</v>
      </c>
      <c r="N8" s="85"/>
      <c r="O8" s="85" t="s">
        <v>124</v>
      </c>
      <c r="P8" s="85"/>
    </row>
    <row r="9" spans="5:16" ht="15.75" x14ac:dyDescent="0.25">
      <c r="E9" s="85"/>
      <c r="F9" s="85"/>
      <c r="G9" s="16" t="s">
        <v>52</v>
      </c>
      <c r="H9" s="16" t="s">
        <v>6</v>
      </c>
      <c r="I9" s="16" t="s">
        <v>5</v>
      </c>
      <c r="J9" s="16" t="s">
        <v>6</v>
      </c>
      <c r="K9" s="16" t="s">
        <v>5</v>
      </c>
      <c r="L9" s="16" t="s">
        <v>6</v>
      </c>
      <c r="M9" s="16" t="s">
        <v>5</v>
      </c>
      <c r="N9" s="16" t="s">
        <v>6</v>
      </c>
      <c r="O9" s="16" t="s">
        <v>5</v>
      </c>
      <c r="P9" s="16" t="s">
        <v>6</v>
      </c>
    </row>
    <row r="10" spans="5:16" x14ac:dyDescent="0.25">
      <c r="E10" s="36" t="s">
        <v>90</v>
      </c>
      <c r="F10" s="28" t="s">
        <v>10</v>
      </c>
      <c r="G10" s="29">
        <f>'neraca saldo'!D9</f>
        <v>4770000</v>
      </c>
      <c r="H10" s="1"/>
      <c r="I10" s="1"/>
      <c r="J10" s="1"/>
      <c r="K10" s="29">
        <f>G10</f>
        <v>4770000</v>
      </c>
      <c r="L10" s="1"/>
      <c r="M10" s="1"/>
      <c r="N10" s="1"/>
      <c r="O10" s="29">
        <f>G10</f>
        <v>4770000</v>
      </c>
      <c r="P10" s="1"/>
    </row>
    <row r="11" spans="5:16" x14ac:dyDescent="0.25">
      <c r="E11" s="36" t="s">
        <v>91</v>
      </c>
      <c r="F11" s="28" t="s">
        <v>18</v>
      </c>
      <c r="G11" s="29">
        <f>'neraca saldo'!D10</f>
        <v>9100000</v>
      </c>
      <c r="H11" s="1"/>
      <c r="I11" s="1"/>
      <c r="J11" s="1"/>
      <c r="K11" s="29">
        <f>G11</f>
        <v>9100000</v>
      </c>
      <c r="L11" s="1"/>
      <c r="M11" s="1"/>
      <c r="N11" s="1"/>
      <c r="O11" s="29">
        <f>G11</f>
        <v>9100000</v>
      </c>
      <c r="P11" s="1"/>
    </row>
    <row r="12" spans="5:16" ht="15.75" x14ac:dyDescent="0.25">
      <c r="E12" s="18" t="s">
        <v>93</v>
      </c>
      <c r="F12" s="28" t="s">
        <v>9</v>
      </c>
      <c r="G12" s="29">
        <f>'neraca saldo'!D11</f>
        <v>4000000</v>
      </c>
      <c r="H12" s="1"/>
      <c r="I12" s="1"/>
      <c r="J12" s="29">
        <f>AJP!I10</f>
        <v>3350000</v>
      </c>
      <c r="K12" s="29">
        <f>G12-J12</f>
        <v>650000</v>
      </c>
      <c r="L12" s="1"/>
      <c r="M12" s="1"/>
      <c r="N12" s="1"/>
      <c r="O12" s="29">
        <f>K12</f>
        <v>650000</v>
      </c>
      <c r="P12" s="1"/>
    </row>
    <row r="13" spans="5:16" ht="15.75" x14ac:dyDescent="0.25">
      <c r="E13" s="36" t="s">
        <v>125</v>
      </c>
      <c r="F13" s="28" t="s">
        <v>7</v>
      </c>
      <c r="G13" s="30">
        <f>'neraca saldo'!D12</f>
        <v>21000000</v>
      </c>
      <c r="H13" s="1"/>
      <c r="I13" s="1"/>
      <c r="J13" s="1"/>
      <c r="K13" s="29">
        <f>G13</f>
        <v>21000000</v>
      </c>
      <c r="L13" s="1"/>
      <c r="M13" s="1"/>
      <c r="N13" s="1"/>
      <c r="O13" s="29">
        <f>K13</f>
        <v>21000000</v>
      </c>
      <c r="P13" s="1"/>
    </row>
    <row r="14" spans="5:16" x14ac:dyDescent="0.25">
      <c r="E14" s="36" t="s">
        <v>126</v>
      </c>
      <c r="F14" s="28" t="s">
        <v>96</v>
      </c>
      <c r="G14" s="29">
        <f>'neraca saldo'!D13</f>
        <v>50000000</v>
      </c>
      <c r="H14" s="1"/>
      <c r="I14" s="1"/>
      <c r="J14" s="1"/>
      <c r="K14" s="29">
        <f>G14</f>
        <v>50000000</v>
      </c>
      <c r="L14" s="1"/>
      <c r="M14" s="1"/>
      <c r="N14" s="1"/>
      <c r="O14" s="29">
        <f>K14</f>
        <v>50000000</v>
      </c>
      <c r="P14" s="1"/>
    </row>
    <row r="15" spans="5:16" ht="15.75" x14ac:dyDescent="0.25">
      <c r="E15" s="35" t="s">
        <v>127</v>
      </c>
      <c r="F15" s="4" t="s">
        <v>115</v>
      </c>
      <c r="G15" s="1"/>
      <c r="H15" s="1"/>
      <c r="I15" s="1"/>
      <c r="J15" s="29">
        <f>BB!G106</f>
        <v>500000</v>
      </c>
      <c r="K15" s="1"/>
      <c r="L15" s="29">
        <f>J15</f>
        <v>500000</v>
      </c>
      <c r="M15" s="1"/>
      <c r="N15" s="1"/>
      <c r="O15" s="1"/>
      <c r="P15" s="29">
        <f>L15</f>
        <v>500000</v>
      </c>
    </row>
    <row r="16" spans="5:16" x14ac:dyDescent="0.25">
      <c r="E16" s="36" t="s">
        <v>128</v>
      </c>
      <c r="F16" s="28" t="s">
        <v>114</v>
      </c>
      <c r="G16" s="1"/>
      <c r="H16" s="1"/>
      <c r="I16" s="1"/>
      <c r="J16" s="29">
        <f>BB!E99</f>
        <v>1000000</v>
      </c>
      <c r="K16" s="1"/>
      <c r="L16" s="29">
        <f>J16</f>
        <v>1000000</v>
      </c>
      <c r="M16" s="1"/>
      <c r="N16" s="1"/>
      <c r="O16" s="1"/>
      <c r="P16" s="29">
        <f>L16</f>
        <v>1000000</v>
      </c>
    </row>
    <row r="17" spans="5:16" x14ac:dyDescent="0.25">
      <c r="E17" s="36" t="s">
        <v>129</v>
      </c>
      <c r="F17" s="28" t="s">
        <v>130</v>
      </c>
      <c r="G17" s="28"/>
      <c r="H17" s="29">
        <f>'neraca saldo'!E14</f>
        <v>26800000</v>
      </c>
      <c r="I17" s="1"/>
      <c r="J17" s="1"/>
      <c r="K17" s="1"/>
      <c r="L17" s="29">
        <f>H17</f>
        <v>26800000</v>
      </c>
      <c r="M17" s="1"/>
      <c r="N17" s="1"/>
      <c r="O17" s="1"/>
      <c r="P17" s="29">
        <f>L17</f>
        <v>26800000</v>
      </c>
    </row>
    <row r="18" spans="5:16" x14ac:dyDescent="0.25">
      <c r="E18" s="36" t="s">
        <v>131</v>
      </c>
      <c r="F18" s="28" t="s">
        <v>132</v>
      </c>
      <c r="G18" s="1"/>
      <c r="H18" s="29">
        <f>'neraca saldo'!E15</f>
        <v>60000000</v>
      </c>
      <c r="I18" s="1"/>
      <c r="J18" s="1"/>
      <c r="K18" s="1"/>
      <c r="L18" s="29">
        <f>H18</f>
        <v>60000000</v>
      </c>
      <c r="M18" s="1"/>
      <c r="N18" s="1"/>
      <c r="O18" s="1"/>
      <c r="P18" s="29">
        <f>L18</f>
        <v>60000000</v>
      </c>
    </row>
    <row r="19" spans="5:16" x14ac:dyDescent="0.25">
      <c r="E19" s="36" t="s">
        <v>101</v>
      </c>
      <c r="F19" s="28" t="s">
        <v>11</v>
      </c>
      <c r="G19" s="1"/>
      <c r="H19" s="29">
        <f>'neraca saldo'!E16</f>
        <v>2700000</v>
      </c>
      <c r="I19" s="1"/>
      <c r="J19" s="1"/>
      <c r="K19" s="1"/>
      <c r="L19" s="29">
        <f>H19</f>
        <v>2700000</v>
      </c>
      <c r="M19" s="1"/>
      <c r="N19" s="29">
        <f>H19</f>
        <v>2700000</v>
      </c>
      <c r="O19" s="1"/>
      <c r="P19" s="1"/>
    </row>
    <row r="20" spans="5:16" x14ac:dyDescent="0.25">
      <c r="E20" s="36" t="s">
        <v>102</v>
      </c>
      <c r="F20" s="28" t="s">
        <v>133</v>
      </c>
      <c r="G20" s="29">
        <f>'neraca saldo'!D17</f>
        <v>330000</v>
      </c>
      <c r="H20" s="1"/>
      <c r="I20" s="1"/>
      <c r="J20" s="29"/>
      <c r="K20" s="29">
        <f>G20</f>
        <v>330000</v>
      </c>
      <c r="L20" s="1"/>
      <c r="M20" s="29">
        <f>G20</f>
        <v>330000</v>
      </c>
      <c r="N20" s="1"/>
      <c r="O20" s="1"/>
      <c r="P20" s="1"/>
    </row>
    <row r="21" spans="5:16" x14ac:dyDescent="0.25">
      <c r="E21" s="36" t="s">
        <v>134</v>
      </c>
      <c r="F21" s="28" t="s">
        <v>135</v>
      </c>
      <c r="G21" s="1"/>
      <c r="H21" s="1"/>
      <c r="I21" s="29">
        <f>AJP!H9</f>
        <v>3350000</v>
      </c>
      <c r="J21" s="29"/>
      <c r="K21" s="29">
        <f>I21</f>
        <v>3350000</v>
      </c>
      <c r="L21" s="1"/>
      <c r="M21" s="29">
        <f>I21</f>
        <v>3350000</v>
      </c>
      <c r="N21" s="1"/>
      <c r="O21" s="1"/>
      <c r="P21" s="1"/>
    </row>
    <row r="22" spans="5:16" x14ac:dyDescent="0.25">
      <c r="E22" s="36" t="s">
        <v>136</v>
      </c>
      <c r="F22" s="28" t="s">
        <v>137</v>
      </c>
      <c r="G22" s="1"/>
      <c r="H22" s="1"/>
      <c r="I22" s="29">
        <f>AJP!H11+AJP!I14</f>
        <v>1500000</v>
      </c>
      <c r="J22" s="29"/>
      <c r="K22" s="29">
        <f>I22</f>
        <v>1500000</v>
      </c>
      <c r="L22" s="1"/>
      <c r="M22" s="29">
        <f>K22</f>
        <v>1500000</v>
      </c>
      <c r="N22" s="1"/>
      <c r="O22" s="1"/>
      <c r="P22" s="1"/>
    </row>
    <row r="23" spans="5:16" x14ac:dyDescent="0.25">
      <c r="E23" s="36" t="s">
        <v>104</v>
      </c>
      <c r="F23" s="28" t="s">
        <v>105</v>
      </c>
      <c r="G23" s="29">
        <f>'neraca saldo'!D18</f>
        <v>300000</v>
      </c>
      <c r="H23" s="1"/>
      <c r="I23" s="1"/>
      <c r="J23" s="29"/>
      <c r="K23" s="29">
        <f>G23</f>
        <v>300000</v>
      </c>
      <c r="L23" s="1"/>
      <c r="M23" s="29">
        <f>G23</f>
        <v>300000</v>
      </c>
      <c r="N23" s="1"/>
      <c r="O23" s="1"/>
      <c r="P23" s="1"/>
    </row>
    <row r="24" spans="5:16" x14ac:dyDescent="0.25">
      <c r="E24" s="1"/>
      <c r="F24" s="1"/>
      <c r="G24" s="1"/>
      <c r="H24" s="1"/>
      <c r="I24" s="1"/>
      <c r="J24" s="1"/>
      <c r="K24" s="1"/>
      <c r="L24" s="1"/>
      <c r="M24" s="1"/>
      <c r="N24" s="1"/>
      <c r="O24" s="1"/>
      <c r="P24" s="1"/>
    </row>
    <row r="25" spans="5:16" ht="15.75" x14ac:dyDescent="0.25">
      <c r="E25" s="43"/>
      <c r="F25" s="43"/>
      <c r="G25" s="44">
        <f>SUM(G10:G23)</f>
        <v>89500000</v>
      </c>
      <c r="H25" s="44">
        <f>SUM(H17:H19)</f>
        <v>89500000</v>
      </c>
      <c r="I25" s="44">
        <f>SUM(I21:I22)</f>
        <v>4850000</v>
      </c>
      <c r="J25" s="44">
        <f>SUM(J12:J17)</f>
        <v>4850000</v>
      </c>
      <c r="K25" s="44">
        <f>SUM(K10:K23)</f>
        <v>91000000</v>
      </c>
      <c r="L25" s="44">
        <f>SUM(L15:L19)</f>
        <v>91000000</v>
      </c>
      <c r="M25" s="45">
        <f>SUM(M20:M23)</f>
        <v>5480000</v>
      </c>
      <c r="N25" s="45">
        <f>N19</f>
        <v>2700000</v>
      </c>
      <c r="O25" s="45">
        <f>SUM(O10:O14)</f>
        <v>85520000</v>
      </c>
      <c r="P25" s="45">
        <f>SUM(P15:P18)</f>
        <v>88300000</v>
      </c>
    </row>
    <row r="26" spans="5:16" ht="15.75" x14ac:dyDescent="0.25">
      <c r="M26" s="46"/>
      <c r="N26" s="47">
        <f>M25-N25</f>
        <v>2780000</v>
      </c>
      <c r="O26" s="47">
        <f>P25-O25</f>
        <v>2780000</v>
      </c>
      <c r="P26" s="46"/>
    </row>
    <row r="27" spans="5:16" ht="15.75" x14ac:dyDescent="0.25">
      <c r="M27" s="114">
        <f>M25+M26</f>
        <v>5480000</v>
      </c>
      <c r="N27" s="114">
        <f>SUM(N25:N26)</f>
        <v>5480000</v>
      </c>
      <c r="O27" s="114">
        <f>SUM(O25:O26)</f>
        <v>88300000</v>
      </c>
      <c r="P27" s="114">
        <f>SUM(P25)</f>
        <v>88300000</v>
      </c>
    </row>
    <row r="84" spans="1:14" ht="409.5" x14ac:dyDescent="0.25">
      <c r="A84" s="2"/>
      <c r="B84" s="2"/>
      <c r="C84" s="118" t="s">
        <v>166</v>
      </c>
      <c r="D84" s="2"/>
      <c r="E84" s="2"/>
      <c r="F84" s="2"/>
      <c r="G84" s="2"/>
      <c r="H84" s="2"/>
      <c r="I84" s="2"/>
      <c r="J84" s="2"/>
      <c r="K84" s="2"/>
      <c r="L84" s="2"/>
      <c r="M84" s="2"/>
      <c r="N84" s="2"/>
    </row>
  </sheetData>
  <mergeCells count="11">
    <mergeCell ref="E8:E9"/>
    <mergeCell ref="F8:F9"/>
    <mergeCell ref="G8:H8"/>
    <mergeCell ref="I8:J8"/>
    <mergeCell ref="K8:L8"/>
    <mergeCell ref="M8:N8"/>
    <mergeCell ref="O8:P8"/>
    <mergeCell ref="J3:K3"/>
    <mergeCell ref="J4:K4"/>
    <mergeCell ref="J5:K5"/>
    <mergeCell ref="J6:K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0CE98-0ADD-4ECC-B369-B14E857ED902}">
  <dimension ref="A1"/>
  <sheetViews>
    <sheetView topLeftCell="A74" workbookViewId="0">
      <selection activeCell="A84" sqref="A84"/>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6F27C-18C0-4897-A7AF-591FA2438AAF}">
  <dimension ref="A1"/>
  <sheetViews>
    <sheetView topLeftCell="A13"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7C3CD-CA63-44BC-9F06-6313E6CA82F7}">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3DEF9-0146-42B3-84A3-24139A41A1B1}">
  <dimension ref="D3:J24"/>
  <sheetViews>
    <sheetView topLeftCell="A5" workbookViewId="0">
      <selection activeCell="I21" sqref="I21"/>
    </sheetView>
  </sheetViews>
  <sheetFormatPr defaultRowHeight="15" x14ac:dyDescent="0.25"/>
  <cols>
    <col min="1" max="1" width="6.5703125" customWidth="1"/>
    <col min="2" max="2" width="13" customWidth="1"/>
    <col min="3" max="3" width="16.42578125" customWidth="1"/>
    <col min="4" max="4" width="23.5703125" customWidth="1"/>
    <col min="5" max="5" width="18.7109375" customWidth="1"/>
    <col min="6" max="6" width="12.28515625" customWidth="1"/>
    <col min="7" max="7" width="11.140625" customWidth="1"/>
  </cols>
  <sheetData>
    <row r="3" spans="4:10" ht="15.75" x14ac:dyDescent="0.25">
      <c r="D3" s="112" t="s">
        <v>165</v>
      </c>
      <c r="E3" s="112"/>
      <c r="F3" s="112"/>
      <c r="G3" s="112"/>
      <c r="H3" s="15"/>
      <c r="I3" s="15"/>
    </row>
    <row r="5" spans="4:10" ht="15.75" x14ac:dyDescent="0.25">
      <c r="D5" s="48" t="s">
        <v>138</v>
      </c>
      <c r="E5" s="86"/>
      <c r="F5" s="87"/>
      <c r="G5" s="21" t="s">
        <v>19</v>
      </c>
    </row>
    <row r="6" spans="4:10" ht="15.75" x14ac:dyDescent="0.25">
      <c r="D6" s="86" t="s">
        <v>139</v>
      </c>
      <c r="E6" s="87"/>
      <c r="F6" s="88"/>
      <c r="G6" s="49"/>
    </row>
    <row r="7" spans="4:10" x14ac:dyDescent="0.25">
      <c r="D7" s="28" t="s">
        <v>11</v>
      </c>
      <c r="E7" s="29">
        <f>WORKSHEET!N19</f>
        <v>2700000</v>
      </c>
      <c r="F7" s="29"/>
      <c r="G7" s="1"/>
      <c r="J7" s="111"/>
    </row>
    <row r="8" spans="4:10" x14ac:dyDescent="0.25">
      <c r="D8" s="28"/>
      <c r="E8" s="50"/>
      <c r="F8" s="29">
        <f>E7</f>
        <v>2700000</v>
      </c>
      <c r="G8" s="1"/>
      <c r="J8" s="111"/>
    </row>
    <row r="9" spans="4:10" x14ac:dyDescent="0.25">
      <c r="D9" s="28" t="s">
        <v>140</v>
      </c>
      <c r="E9" s="29">
        <f>WORKSHEET!M20</f>
        <v>330000</v>
      </c>
      <c r="F9" s="1"/>
      <c r="G9" s="1"/>
    </row>
    <row r="10" spans="4:10" x14ac:dyDescent="0.25">
      <c r="D10" s="28" t="s">
        <v>135</v>
      </c>
      <c r="E10" s="29">
        <f>WORKSHEET!M21</f>
        <v>3350000</v>
      </c>
      <c r="F10" s="1"/>
      <c r="G10" s="1"/>
    </row>
    <row r="11" spans="4:10" x14ac:dyDescent="0.25">
      <c r="D11" s="28" t="s">
        <v>137</v>
      </c>
      <c r="E11" s="29">
        <f>WORKSHEET!M22</f>
        <v>1500000</v>
      </c>
      <c r="F11" s="1"/>
      <c r="G11" s="1"/>
    </row>
    <row r="12" spans="4:10" x14ac:dyDescent="0.25">
      <c r="D12" s="28" t="s">
        <v>105</v>
      </c>
      <c r="E12" s="29">
        <f>WORKSHEET!M23</f>
        <v>300000</v>
      </c>
      <c r="F12" s="1"/>
      <c r="G12" s="1"/>
    </row>
    <row r="13" spans="4:10" x14ac:dyDescent="0.25">
      <c r="D13" s="28"/>
      <c r="E13" s="29"/>
      <c r="F13" s="51" t="str">
        <f>"-"&amp;SUM(E9:E12)</f>
        <v>-5480000</v>
      </c>
      <c r="G13" s="1"/>
    </row>
    <row r="14" spans="4:10" ht="15.75" x14ac:dyDescent="0.25">
      <c r="D14" s="98" t="s">
        <v>141</v>
      </c>
      <c r="E14" s="99"/>
      <c r="F14" s="100"/>
      <c r="G14" s="101">
        <f>F8+F13</f>
        <v>-2780000</v>
      </c>
    </row>
    <row r="15" spans="4:10" x14ac:dyDescent="0.25">
      <c r="D15" s="31"/>
      <c r="E15" s="32"/>
      <c r="F15" s="9"/>
      <c r="G15" s="9"/>
    </row>
    <row r="16" spans="4:10" ht="15.75" x14ac:dyDescent="0.25">
      <c r="D16" s="89" t="s">
        <v>142</v>
      </c>
      <c r="E16" s="90"/>
      <c r="F16" s="91"/>
      <c r="G16" s="52"/>
    </row>
    <row r="17" spans="4:7" x14ac:dyDescent="0.25">
      <c r="D17" s="28" t="s">
        <v>11</v>
      </c>
      <c r="E17" s="29">
        <v>2700000</v>
      </c>
      <c r="F17" s="1"/>
      <c r="G17" s="1"/>
    </row>
    <row r="18" spans="4:7" x14ac:dyDescent="0.25">
      <c r="D18" s="28"/>
      <c r="E18" s="29"/>
      <c r="F18" s="29">
        <v>2700000</v>
      </c>
      <c r="G18" s="1"/>
    </row>
    <row r="19" spans="4:7" x14ac:dyDescent="0.25">
      <c r="D19" s="28" t="s">
        <v>140</v>
      </c>
      <c r="E19" s="51" t="str">
        <f>"-"&amp;SUM(WORKSHEET!M20)</f>
        <v>-330000</v>
      </c>
      <c r="F19" s="1"/>
      <c r="G19" s="1"/>
    </row>
    <row r="20" spans="4:7" x14ac:dyDescent="0.25">
      <c r="D20" s="28" t="s">
        <v>135</v>
      </c>
      <c r="E20" s="53" t="str">
        <f>"-"&amp;SUM(WORKSHEET!M21)</f>
        <v>-3350000</v>
      </c>
      <c r="F20" s="29"/>
      <c r="G20" s="29"/>
    </row>
    <row r="21" spans="4:7" x14ac:dyDescent="0.25">
      <c r="D21" s="28" t="s">
        <v>137</v>
      </c>
      <c r="E21" s="51" t="str">
        <f>"-"&amp;SUM(WORKSHEET!M22)</f>
        <v>-1500000</v>
      </c>
      <c r="F21" s="1"/>
      <c r="G21" s="51"/>
    </row>
    <row r="22" spans="4:7" x14ac:dyDescent="0.25">
      <c r="D22" s="31" t="s">
        <v>143</v>
      </c>
      <c r="E22" s="54" t="str">
        <f>"-"&amp;SUM(WORKSHEET!M23)</f>
        <v>-300000</v>
      </c>
      <c r="F22" s="32"/>
      <c r="G22" s="9"/>
    </row>
    <row r="23" spans="4:7" x14ac:dyDescent="0.25">
      <c r="D23" s="9"/>
      <c r="E23" s="9"/>
      <c r="F23" s="32"/>
      <c r="G23" s="9"/>
    </row>
    <row r="24" spans="4:7" x14ac:dyDescent="0.25">
      <c r="D24" s="96"/>
      <c r="E24" s="96"/>
      <c r="F24" s="96"/>
      <c r="G24" s="97"/>
    </row>
  </sheetData>
  <mergeCells count="5">
    <mergeCell ref="E5:F5"/>
    <mergeCell ref="D6:F6"/>
    <mergeCell ref="D16:F16"/>
    <mergeCell ref="J7:J8"/>
    <mergeCell ref="D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5B4A-930E-4BDB-9809-7558B8431763}">
  <dimension ref="A4:C12"/>
  <sheetViews>
    <sheetView workbookViewId="0">
      <selection activeCell="A11" sqref="A11:C11"/>
    </sheetView>
  </sheetViews>
  <sheetFormatPr defaultRowHeight="15" x14ac:dyDescent="0.25"/>
  <cols>
    <col min="1" max="1" width="21.140625" customWidth="1"/>
    <col min="2" max="2" width="30.85546875" customWidth="1"/>
    <col min="3" max="3" width="28.7109375" customWidth="1"/>
  </cols>
  <sheetData>
    <row r="4" spans="1:3" ht="15.75" x14ac:dyDescent="0.25">
      <c r="A4" s="67" t="s">
        <v>144</v>
      </c>
      <c r="B4" s="67"/>
      <c r="C4" s="67"/>
    </row>
    <row r="7" spans="1:3" ht="15.75" x14ac:dyDescent="0.25">
      <c r="A7" s="92" t="s">
        <v>145</v>
      </c>
      <c r="B7" s="92"/>
      <c r="C7" s="16" t="s">
        <v>19</v>
      </c>
    </row>
    <row r="8" spans="1:3" x14ac:dyDescent="0.25">
      <c r="A8" s="28" t="s">
        <v>132</v>
      </c>
      <c r="B8" s="1"/>
      <c r="C8" s="29">
        <f>BB!E57</f>
        <v>60000000</v>
      </c>
    </row>
    <row r="9" spans="1:3" x14ac:dyDescent="0.25">
      <c r="A9" s="28" t="s">
        <v>146</v>
      </c>
      <c r="B9" s="29">
        <f>'LAPORAN LABA RUGI'!G14</f>
        <v>-2780000</v>
      </c>
      <c r="C9" s="1"/>
    </row>
    <row r="10" spans="1:3" x14ac:dyDescent="0.25">
      <c r="A10" s="1"/>
      <c r="B10" s="1"/>
      <c r="C10" s="29">
        <f>B9</f>
        <v>-2780000</v>
      </c>
    </row>
    <row r="11" spans="1:3" x14ac:dyDescent="0.25">
      <c r="A11" s="102" t="s">
        <v>147</v>
      </c>
      <c r="B11" s="103"/>
      <c r="C11" s="104">
        <f>C8+C10</f>
        <v>57220000</v>
      </c>
    </row>
    <row r="12" spans="1:3" x14ac:dyDescent="0.25">
      <c r="A12" s="1"/>
      <c r="B12" s="1"/>
      <c r="C12" s="1"/>
    </row>
  </sheetData>
  <mergeCells count="2">
    <mergeCell ref="A4:C4"/>
    <mergeCell ref="A7:B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F08A0-6433-4FFB-B0B0-2F8239BFF1D3}">
  <dimension ref="D2:K14"/>
  <sheetViews>
    <sheetView workbookViewId="0">
      <selection activeCell="C21" sqref="C21"/>
    </sheetView>
  </sheetViews>
  <sheetFormatPr defaultRowHeight="15" x14ac:dyDescent="0.25"/>
  <cols>
    <col min="5" max="5" width="29.28515625" customWidth="1"/>
    <col min="6" max="6" width="12" customWidth="1"/>
    <col min="7" max="7" width="14" customWidth="1"/>
    <col min="8" max="8" width="11.85546875" customWidth="1"/>
    <col min="9" max="9" width="14.85546875" customWidth="1"/>
    <col min="10" max="10" width="11.85546875" customWidth="1"/>
    <col min="11" max="11" width="12.28515625" customWidth="1"/>
  </cols>
  <sheetData>
    <row r="2" spans="4:11" ht="15.75" x14ac:dyDescent="0.25">
      <c r="G2" s="67" t="s">
        <v>148</v>
      </c>
      <c r="H2" s="67"/>
      <c r="I2" s="67"/>
    </row>
    <row r="3" spans="4:11" ht="15.75" x14ac:dyDescent="0.25">
      <c r="G3" s="67" t="s">
        <v>33</v>
      </c>
      <c r="H3" s="67"/>
      <c r="I3" s="67"/>
    </row>
    <row r="5" spans="4:11" ht="15.75" x14ac:dyDescent="0.25">
      <c r="D5" s="26" t="s">
        <v>149</v>
      </c>
      <c r="K5" s="26" t="s">
        <v>150</v>
      </c>
    </row>
    <row r="6" spans="4:11" ht="15.75" x14ac:dyDescent="0.25">
      <c r="D6" s="39" t="s">
        <v>88</v>
      </c>
      <c r="E6" s="93" t="s">
        <v>138</v>
      </c>
      <c r="F6" s="93"/>
      <c r="G6" s="39" t="s">
        <v>116</v>
      </c>
      <c r="H6" s="39" t="s">
        <v>151</v>
      </c>
      <c r="I6" s="93" t="s">
        <v>138</v>
      </c>
      <c r="J6" s="93"/>
      <c r="K6" s="39" t="s">
        <v>116</v>
      </c>
    </row>
    <row r="7" spans="4:11" x14ac:dyDescent="0.25">
      <c r="D7" s="36" t="s">
        <v>90</v>
      </c>
      <c r="E7" s="28" t="s">
        <v>152</v>
      </c>
      <c r="F7" s="29">
        <f>WORKSHEET!O10</f>
        <v>4770000</v>
      </c>
      <c r="G7" s="1"/>
      <c r="H7" s="36" t="s">
        <v>129</v>
      </c>
      <c r="I7" s="28" t="s">
        <v>153</v>
      </c>
      <c r="J7" s="29">
        <f>WORKSHEET!P17</f>
        <v>26800000</v>
      </c>
      <c r="K7" s="1"/>
    </row>
    <row r="8" spans="4:11" x14ac:dyDescent="0.25">
      <c r="D8" s="36" t="s">
        <v>91</v>
      </c>
      <c r="E8" s="28" t="s">
        <v>18</v>
      </c>
      <c r="F8" s="29">
        <f>WORKSHEET!O11</f>
        <v>9100000</v>
      </c>
      <c r="G8" s="1"/>
      <c r="H8" s="36" t="s">
        <v>131</v>
      </c>
      <c r="I8" s="28" t="s">
        <v>132</v>
      </c>
      <c r="J8" s="29">
        <f>'EQUITY STATEMENT'!C11</f>
        <v>57220000</v>
      </c>
      <c r="K8" s="1"/>
    </row>
    <row r="9" spans="4:11" x14ac:dyDescent="0.25">
      <c r="D9" s="36" t="s">
        <v>93</v>
      </c>
      <c r="E9" s="28" t="s">
        <v>9</v>
      </c>
      <c r="F9" s="29">
        <f>WORKSHEET!O12</f>
        <v>650000</v>
      </c>
      <c r="G9" s="1"/>
      <c r="H9" s="1"/>
      <c r="I9" s="1"/>
      <c r="J9" s="1"/>
      <c r="K9" s="29">
        <f>J7+J8</f>
        <v>84020000</v>
      </c>
    </row>
    <row r="10" spans="4:11" x14ac:dyDescent="0.25">
      <c r="D10" s="36" t="s">
        <v>94</v>
      </c>
      <c r="E10" s="28" t="s">
        <v>7</v>
      </c>
      <c r="F10" s="29">
        <f>WORKSHEET!O13</f>
        <v>21000000</v>
      </c>
      <c r="G10" s="1"/>
      <c r="H10" s="1"/>
      <c r="I10" s="1"/>
      <c r="J10" s="1"/>
      <c r="K10" s="1"/>
    </row>
    <row r="11" spans="4:11" x14ac:dyDescent="0.25">
      <c r="D11" s="36" t="s">
        <v>95</v>
      </c>
      <c r="E11" s="28" t="s">
        <v>96</v>
      </c>
      <c r="F11" s="29">
        <f>WORKSHEET!O14</f>
        <v>50000000</v>
      </c>
      <c r="G11" s="1"/>
      <c r="H11" s="1"/>
      <c r="I11" s="1"/>
      <c r="J11" s="1"/>
      <c r="K11" s="1"/>
    </row>
    <row r="12" spans="4:11" x14ac:dyDescent="0.25">
      <c r="D12" s="36" t="s">
        <v>154</v>
      </c>
      <c r="E12" s="28" t="s">
        <v>115</v>
      </c>
      <c r="F12" s="51" t="str">
        <f>"-"&amp;SUM(WORKSHEET!P15)</f>
        <v>-500000</v>
      </c>
      <c r="G12" s="1"/>
      <c r="H12" s="1"/>
      <c r="I12" s="1"/>
      <c r="J12" s="1"/>
      <c r="K12" s="1"/>
    </row>
    <row r="13" spans="4:11" x14ac:dyDescent="0.25">
      <c r="D13" s="36" t="s">
        <v>128</v>
      </c>
      <c r="E13" s="28" t="s">
        <v>114</v>
      </c>
      <c r="F13" s="51" t="str">
        <f>"-"&amp;SUM(WORKSHEET!P16)</f>
        <v>-1000000</v>
      </c>
      <c r="G13" s="29"/>
      <c r="H13" s="1"/>
      <c r="I13" s="1"/>
      <c r="J13" s="1"/>
      <c r="K13" s="1"/>
    </row>
    <row r="14" spans="4:11" x14ac:dyDescent="0.25">
      <c r="D14" s="1"/>
      <c r="E14" s="1"/>
      <c r="F14" s="1"/>
      <c r="G14" s="29">
        <f>F7+F8+F9+F10+F11+F12+F13</f>
        <v>84020000</v>
      </c>
      <c r="H14" s="1"/>
      <c r="I14" s="1"/>
      <c r="J14" s="1"/>
      <c r="K14" s="1"/>
    </row>
  </sheetData>
  <mergeCells count="4">
    <mergeCell ref="G2:I2"/>
    <mergeCell ref="G3:I3"/>
    <mergeCell ref="E6:F6"/>
    <mergeCell ref="I6:J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39A8-67A8-4B72-918B-2CAF581EA48E}">
  <dimension ref="C3:H17"/>
  <sheetViews>
    <sheetView tabSelected="1" topLeftCell="A9" workbookViewId="0">
      <selection activeCell="E12" sqref="E12"/>
    </sheetView>
  </sheetViews>
  <sheetFormatPr defaultRowHeight="15" x14ac:dyDescent="0.25"/>
  <cols>
    <col min="3" max="3" width="14" customWidth="1"/>
    <col min="4" max="4" width="12.42578125" customWidth="1"/>
    <col min="5" max="5" width="17.85546875" customWidth="1"/>
    <col min="6" max="6" width="10.85546875" customWidth="1"/>
    <col min="7" max="7" width="11.42578125" customWidth="1"/>
    <col min="8" max="8" width="13.140625" customWidth="1"/>
  </cols>
  <sheetData>
    <row r="3" spans="3:8" ht="15.75" x14ac:dyDescent="0.25">
      <c r="D3" s="67" t="s">
        <v>155</v>
      </c>
      <c r="E3" s="67"/>
      <c r="F3" s="67"/>
    </row>
    <row r="4" spans="3:8" ht="15.75" x14ac:dyDescent="0.25">
      <c r="D4" s="67" t="s">
        <v>117</v>
      </c>
      <c r="E4" s="67"/>
      <c r="F4" s="67"/>
    </row>
    <row r="6" spans="3:8" ht="15.75" x14ac:dyDescent="0.25">
      <c r="C6" s="94" t="s">
        <v>65</v>
      </c>
      <c r="D6" s="55" t="s">
        <v>156</v>
      </c>
      <c r="E6" s="94" t="s">
        <v>40</v>
      </c>
      <c r="F6" s="55" t="s">
        <v>41</v>
      </c>
      <c r="G6" s="94" t="s">
        <v>5</v>
      </c>
      <c r="H6" s="94" t="s">
        <v>6</v>
      </c>
    </row>
    <row r="7" spans="3:8" ht="15.75" x14ac:dyDescent="0.25">
      <c r="C7" s="94"/>
      <c r="D7" s="55" t="s">
        <v>157</v>
      </c>
      <c r="E7" s="94"/>
      <c r="F7" s="55" t="s">
        <v>4</v>
      </c>
      <c r="G7" s="94"/>
      <c r="H7" s="94"/>
    </row>
    <row r="8" spans="3:8" x14ac:dyDescent="0.25">
      <c r="C8" s="1"/>
      <c r="D8" s="1"/>
      <c r="E8" s="28" t="s">
        <v>11</v>
      </c>
      <c r="F8" s="1"/>
      <c r="G8" s="29">
        <f>WORKSHEET!N19</f>
        <v>2700000</v>
      </c>
      <c r="H8" s="1"/>
    </row>
    <row r="9" spans="3:8" x14ac:dyDescent="0.25">
      <c r="C9" s="1"/>
      <c r="D9" s="1"/>
      <c r="E9" s="28" t="s">
        <v>158</v>
      </c>
      <c r="F9" s="1"/>
      <c r="G9" s="1"/>
      <c r="H9" s="29">
        <f>WORKSHEET!N19</f>
        <v>2700000</v>
      </c>
    </row>
    <row r="10" spans="3:8" x14ac:dyDescent="0.25">
      <c r="C10" s="1"/>
      <c r="D10" s="1"/>
      <c r="E10" s="28" t="s">
        <v>158</v>
      </c>
      <c r="F10" s="1"/>
      <c r="G10" s="29">
        <f>WORKSHEET!M25</f>
        <v>5480000</v>
      </c>
      <c r="H10" s="1"/>
    </row>
    <row r="11" spans="3:8" x14ac:dyDescent="0.25">
      <c r="C11" s="1"/>
      <c r="D11" s="1"/>
      <c r="E11" s="28" t="s">
        <v>140</v>
      </c>
      <c r="F11" s="1"/>
      <c r="G11" s="1"/>
      <c r="H11" s="29">
        <v>330000</v>
      </c>
    </row>
    <row r="12" spans="3:8" x14ac:dyDescent="0.25">
      <c r="C12" s="1"/>
      <c r="D12" s="1"/>
      <c r="E12" s="28" t="s">
        <v>135</v>
      </c>
      <c r="F12" s="1"/>
      <c r="G12" s="1"/>
      <c r="H12" s="29">
        <v>650000</v>
      </c>
    </row>
    <row r="13" spans="3:8" x14ac:dyDescent="0.25">
      <c r="C13" s="1"/>
      <c r="D13" s="1"/>
      <c r="E13" s="28" t="s">
        <v>159</v>
      </c>
      <c r="F13" s="1"/>
      <c r="G13" s="1"/>
      <c r="H13" s="29">
        <f>WORKSHEET!I22</f>
        <v>1500000</v>
      </c>
    </row>
    <row r="14" spans="3:8" x14ac:dyDescent="0.25">
      <c r="C14" s="1"/>
      <c r="D14" s="1"/>
      <c r="E14" s="28" t="s">
        <v>105</v>
      </c>
      <c r="F14" s="1"/>
      <c r="G14" s="1"/>
      <c r="H14" s="29">
        <v>300000</v>
      </c>
    </row>
    <row r="15" spans="3:8" x14ac:dyDescent="0.25">
      <c r="C15" s="1"/>
      <c r="D15" s="1"/>
      <c r="E15" s="28" t="s">
        <v>132</v>
      </c>
      <c r="F15" s="1"/>
      <c r="G15" s="29">
        <f>WORKSHEET!N26</f>
        <v>2780000</v>
      </c>
      <c r="H15" s="1"/>
    </row>
    <row r="16" spans="3:8" x14ac:dyDescent="0.25">
      <c r="C16" s="1"/>
      <c r="D16" s="1"/>
      <c r="E16" s="28" t="s">
        <v>158</v>
      </c>
      <c r="F16" s="1"/>
      <c r="G16" s="1"/>
      <c r="H16" s="29">
        <f>'JURNAL PENUTUP'!G15</f>
        <v>2780000</v>
      </c>
    </row>
    <row r="17" spans="3:8" x14ac:dyDescent="0.25">
      <c r="C17" s="105"/>
      <c r="D17" s="105"/>
      <c r="E17" s="106" t="s">
        <v>164</v>
      </c>
      <c r="F17" s="105"/>
      <c r="G17" s="107">
        <f>G8+G10+G15</f>
        <v>10960000</v>
      </c>
      <c r="H17" s="107">
        <f>G17</f>
        <v>10960000</v>
      </c>
    </row>
  </sheetData>
  <mergeCells count="6">
    <mergeCell ref="H6:H7"/>
    <mergeCell ref="D3:F3"/>
    <mergeCell ref="D4:F4"/>
    <mergeCell ref="C6:C7"/>
    <mergeCell ref="E6:E7"/>
    <mergeCell ref="G6:G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C5413-665E-41B6-ADFC-2B038194B0FD}">
  <dimension ref="C3:F15"/>
  <sheetViews>
    <sheetView workbookViewId="0">
      <selection activeCell="C15" sqref="C15:F15"/>
    </sheetView>
  </sheetViews>
  <sheetFormatPr defaultRowHeight="15" x14ac:dyDescent="0.25"/>
  <cols>
    <col min="3" max="3" width="13.5703125" customWidth="1"/>
    <col min="4" max="4" width="24.28515625" customWidth="1"/>
    <col min="5" max="5" width="14.140625" customWidth="1"/>
    <col min="6" max="6" width="16.85546875" customWidth="1"/>
  </cols>
  <sheetData>
    <row r="3" spans="3:6" ht="15.75" x14ac:dyDescent="0.25">
      <c r="C3" s="69" t="s">
        <v>160</v>
      </c>
      <c r="D3" s="69"/>
      <c r="E3" s="69"/>
      <c r="F3" s="69"/>
    </row>
    <row r="4" spans="3:6" x14ac:dyDescent="0.25">
      <c r="D4" s="95" t="s">
        <v>33</v>
      </c>
      <c r="E4" s="95"/>
    </row>
    <row r="5" spans="3:6" ht="15.75" x14ac:dyDescent="0.25">
      <c r="C5" s="16" t="s">
        <v>88</v>
      </c>
      <c r="D5" s="56" t="s">
        <v>161</v>
      </c>
      <c r="E5" s="16" t="s">
        <v>5</v>
      </c>
      <c r="F5" s="16" t="s">
        <v>6</v>
      </c>
    </row>
    <row r="6" spans="3:6" x14ac:dyDescent="0.25">
      <c r="C6" s="36" t="s">
        <v>90</v>
      </c>
      <c r="D6" s="57" t="s">
        <v>10</v>
      </c>
      <c r="E6" s="29">
        <v>4770000</v>
      </c>
      <c r="F6" s="1"/>
    </row>
    <row r="7" spans="3:6" x14ac:dyDescent="0.25">
      <c r="C7" s="28" t="s">
        <v>91</v>
      </c>
      <c r="D7" s="57" t="s">
        <v>18</v>
      </c>
      <c r="E7" s="29">
        <v>9100000</v>
      </c>
      <c r="F7" s="1"/>
    </row>
    <row r="8" spans="3:6" x14ac:dyDescent="0.25">
      <c r="C8" s="28" t="s">
        <v>93</v>
      </c>
      <c r="D8" s="57" t="s">
        <v>9</v>
      </c>
      <c r="E8" s="29">
        <v>3350000</v>
      </c>
      <c r="F8" s="1"/>
    </row>
    <row r="9" spans="3:6" x14ac:dyDescent="0.25">
      <c r="C9" s="35" t="s">
        <v>94</v>
      </c>
      <c r="D9" s="57" t="s">
        <v>162</v>
      </c>
      <c r="E9" s="29">
        <v>21000000</v>
      </c>
      <c r="F9" s="1"/>
    </row>
    <row r="10" spans="3:6" x14ac:dyDescent="0.25">
      <c r="C10" s="36" t="s">
        <v>95</v>
      </c>
      <c r="D10" s="57" t="s">
        <v>96</v>
      </c>
      <c r="E10" s="29">
        <v>50000000</v>
      </c>
      <c r="F10" s="1"/>
    </row>
    <row r="11" spans="3:6" x14ac:dyDescent="0.25">
      <c r="C11" s="36" t="s">
        <v>154</v>
      </c>
      <c r="D11" s="58" t="s">
        <v>115</v>
      </c>
      <c r="E11" s="1"/>
      <c r="F11" s="29">
        <v>500000</v>
      </c>
    </row>
    <row r="12" spans="3:6" x14ac:dyDescent="0.25">
      <c r="C12" s="36" t="s">
        <v>128</v>
      </c>
      <c r="D12" s="59" t="s">
        <v>114</v>
      </c>
      <c r="E12" s="1"/>
      <c r="F12" s="29">
        <v>1800000</v>
      </c>
    </row>
    <row r="13" spans="3:6" x14ac:dyDescent="0.25">
      <c r="C13" s="36" t="s">
        <v>129</v>
      </c>
      <c r="D13" s="57" t="s">
        <v>153</v>
      </c>
      <c r="E13" s="1"/>
      <c r="F13" s="29">
        <v>26000000</v>
      </c>
    </row>
    <row r="14" spans="3:6" x14ac:dyDescent="0.25">
      <c r="C14" s="37" t="s">
        <v>131</v>
      </c>
      <c r="D14" s="60" t="s">
        <v>132</v>
      </c>
      <c r="E14" s="9"/>
      <c r="F14" s="32">
        <v>59920000</v>
      </c>
    </row>
    <row r="15" spans="3:6" x14ac:dyDescent="0.25">
      <c r="C15" s="108"/>
      <c r="D15" s="109" t="s">
        <v>164</v>
      </c>
      <c r="E15" s="110">
        <f>SUM(E6:E10)</f>
        <v>88220000</v>
      </c>
      <c r="F15" s="110">
        <f>SUM(F11:F14)</f>
        <v>88220000</v>
      </c>
    </row>
  </sheetData>
  <mergeCells count="2">
    <mergeCell ref="C3:F3"/>
    <mergeCell ref="D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ju &amp; Rekap</vt:lpstr>
      <vt:lpstr>BB</vt:lpstr>
      <vt:lpstr>neraca saldo</vt:lpstr>
      <vt:lpstr>AJP</vt:lpstr>
      <vt:lpstr>WORKSHEET</vt:lpstr>
      <vt:lpstr>Sheet1</vt:lpstr>
      <vt:lpstr>Sheet2</vt:lpstr>
      <vt:lpstr>Sheet3</vt:lpstr>
      <vt:lpstr>LAPORAN LABA RUGI</vt:lpstr>
      <vt:lpstr>EQUITY STATEMENT</vt:lpstr>
      <vt:lpstr>BALANCE SHEETS</vt:lpstr>
      <vt:lpstr>JURNAL PENUTUP</vt:lpstr>
      <vt:lpstr>jurnal sesudah penutup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natasyaajimaya@gmail.com</dc:creator>
  <cp:lastModifiedBy>Alvid</cp:lastModifiedBy>
  <dcterms:created xsi:type="dcterms:W3CDTF">2024-01-29T10:40:35Z</dcterms:created>
  <dcterms:modified xsi:type="dcterms:W3CDTF">2024-02-05T15:02:09Z</dcterms:modified>
</cp:coreProperties>
</file>