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d\Documents\Maya\"/>
    </mc:Choice>
  </mc:AlternateContent>
  <xr:revisionPtr revIDLastSave="0" documentId="13_ncr:1_{AF61536E-C7B2-41C8-B99D-1D2D2EA99FA4}" xr6:coauthVersionLast="47" xr6:coauthVersionMax="47" xr10:uidLastSave="{00000000-0000-0000-0000-000000000000}"/>
  <bookViews>
    <workbookView xWindow="-120" yWindow="-120" windowWidth="19440" windowHeight="10440" firstSheet="7" activeTab="10" xr2:uid="{E595C36F-3DE1-48BB-933F-1B75EA5CB961}"/>
  </bookViews>
  <sheets>
    <sheet name="jurnal umum" sheetId="1" r:id="rId1"/>
    <sheet name="Rekapitulasi" sheetId="2" r:id="rId2"/>
    <sheet name="Buku Besar" sheetId="3" r:id="rId3"/>
    <sheet name="Neraca Saldo" sheetId="6" r:id="rId4"/>
    <sheet name="Jurnal Penyesuaian" sheetId="4" r:id="rId5"/>
    <sheet name="Worksheet" sheetId="5" r:id="rId6"/>
    <sheet name="laba rugi" sheetId="7" r:id="rId7"/>
    <sheet name="equiity statement" sheetId="8" r:id="rId8"/>
    <sheet name="balance sheets" sheetId="9" r:id="rId9"/>
    <sheet name="jurnal penutup" sheetId="10" r:id="rId10"/>
    <sheet name="jurnal sesudah penutu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1" l="1"/>
  <c r="E19" i="11"/>
  <c r="F18" i="11"/>
  <c r="F17" i="11"/>
  <c r="F16" i="11"/>
  <c r="F15" i="11"/>
  <c r="F14" i="11"/>
  <c r="E13" i="11"/>
  <c r="E12" i="11"/>
  <c r="E11" i="11"/>
  <c r="E10" i="11"/>
  <c r="F9" i="11"/>
  <c r="E8" i="11"/>
  <c r="E7" i="11"/>
  <c r="E6" i="11"/>
  <c r="H23" i="10"/>
  <c r="E25" i="5"/>
  <c r="H16" i="10"/>
  <c r="H15" i="10"/>
  <c r="H13" i="10"/>
  <c r="H14" i="10"/>
  <c r="H21" i="10"/>
  <c r="H20" i="10"/>
  <c r="H19" i="10"/>
  <c r="H18" i="10"/>
  <c r="H17" i="10"/>
  <c r="H12" i="10"/>
  <c r="H11" i="10"/>
  <c r="H9" i="10"/>
  <c r="G8" i="10"/>
  <c r="G7" i="10"/>
  <c r="D16" i="9"/>
  <c r="C14" i="9"/>
  <c r="C12" i="9"/>
  <c r="C13" i="9"/>
  <c r="H11" i="9"/>
  <c r="G10" i="9"/>
  <c r="G9" i="9"/>
  <c r="G8" i="9"/>
  <c r="G7" i="9"/>
  <c r="C15" i="9"/>
  <c r="C11" i="9"/>
  <c r="C10" i="9"/>
  <c r="C9" i="9"/>
  <c r="C8" i="9"/>
  <c r="C7" i="9"/>
  <c r="F10" i="8"/>
  <c r="F9" i="8"/>
  <c r="E8" i="8"/>
  <c r="E7" i="8"/>
  <c r="F6" i="8"/>
  <c r="G40" i="7"/>
  <c r="F39" i="7"/>
  <c r="E38" i="7"/>
  <c r="E37" i="7"/>
  <c r="E36" i="7"/>
  <c r="F35" i="7"/>
  <c r="E34" i="7"/>
  <c r="E33" i="7"/>
  <c r="E32" i="7"/>
  <c r="E31" i="7"/>
  <c r="E30" i="7"/>
  <c r="E29" i="7"/>
  <c r="E28" i="7"/>
  <c r="E27" i="7"/>
  <c r="E26" i="7"/>
  <c r="E25" i="7"/>
  <c r="G22" i="7"/>
  <c r="F21" i="7"/>
  <c r="E20" i="7"/>
  <c r="E19" i="7"/>
  <c r="E18" i="7"/>
  <c r="E17" i="7"/>
  <c r="E16" i="7"/>
  <c r="E15" i="7"/>
  <c r="E14" i="7"/>
  <c r="E13" i="7"/>
  <c r="E12" i="7"/>
  <c r="E11" i="7"/>
  <c r="E10" i="7"/>
  <c r="F9" i="7"/>
  <c r="E8" i="7"/>
  <c r="E7" i="7"/>
  <c r="G10" i="10" l="1"/>
  <c r="N15" i="5" l="1"/>
  <c r="N39" i="5"/>
  <c r="N24" i="5"/>
  <c r="N23" i="5"/>
  <c r="N22" i="5"/>
  <c r="N21" i="5"/>
  <c r="N20" i="5"/>
  <c r="M19" i="5"/>
  <c r="M18" i="5"/>
  <c r="M17" i="5"/>
  <c r="M16" i="5"/>
  <c r="M14" i="5"/>
  <c r="M13" i="5"/>
  <c r="M12" i="5"/>
  <c r="L41" i="5"/>
  <c r="K41" i="5"/>
  <c r="K40" i="5"/>
  <c r="L39" i="5"/>
  <c r="K39" i="5"/>
  <c r="K38" i="5"/>
  <c r="K37" i="5"/>
  <c r="L36" i="5"/>
  <c r="K35" i="5"/>
  <c r="K34" i="5"/>
  <c r="K33" i="5"/>
  <c r="K32" i="5"/>
  <c r="K31" i="5"/>
  <c r="K30" i="5"/>
  <c r="K29" i="5"/>
  <c r="K28" i="5"/>
  <c r="K27" i="5"/>
  <c r="L26" i="5"/>
  <c r="J39" i="5"/>
  <c r="I30" i="5"/>
  <c r="I39" i="5"/>
  <c r="I38" i="5"/>
  <c r="I37" i="5"/>
  <c r="J36" i="5"/>
  <c r="I35" i="5"/>
  <c r="I34" i="5"/>
  <c r="I33" i="5"/>
  <c r="I32" i="5"/>
  <c r="I31" i="5"/>
  <c r="I29" i="5"/>
  <c r="I28" i="5"/>
  <c r="I27" i="5"/>
  <c r="J26" i="5"/>
  <c r="I25" i="5"/>
  <c r="M25" i="5" s="1"/>
  <c r="M39" i="5" s="1"/>
  <c r="J24" i="5"/>
  <c r="J23" i="5"/>
  <c r="J22" i="5"/>
  <c r="J21" i="5"/>
  <c r="J20" i="5"/>
  <c r="I19" i="5"/>
  <c r="I18" i="5"/>
  <c r="I17" i="5"/>
  <c r="I16" i="5"/>
  <c r="J15" i="5"/>
  <c r="I14" i="5"/>
  <c r="I13" i="5"/>
  <c r="I12" i="5"/>
  <c r="H39" i="5"/>
  <c r="G39" i="5"/>
  <c r="G32" i="5"/>
  <c r="G31" i="5"/>
  <c r="G29" i="5"/>
  <c r="H20" i="5"/>
  <c r="H18" i="5"/>
  <c r="H16" i="5"/>
  <c r="F39" i="5"/>
  <c r="E39" i="5"/>
  <c r="E38" i="5"/>
  <c r="E37" i="5"/>
  <c r="F36" i="5"/>
  <c r="E35" i="5"/>
  <c r="E34" i="5"/>
  <c r="E33" i="5"/>
  <c r="E32" i="5"/>
  <c r="E31" i="5"/>
  <c r="E30" i="5"/>
  <c r="E29" i="5"/>
  <c r="E28" i="5"/>
  <c r="E27" i="5"/>
  <c r="F26" i="5"/>
  <c r="F24" i="5"/>
  <c r="F23" i="5"/>
  <c r="F22" i="5"/>
  <c r="F21" i="5"/>
  <c r="F20" i="5"/>
  <c r="E19" i="5"/>
  <c r="E18" i="5"/>
  <c r="E17" i="5"/>
  <c r="E16" i="5"/>
  <c r="F15" i="5"/>
  <c r="E14" i="5"/>
  <c r="E13" i="5"/>
  <c r="E12" i="5"/>
  <c r="I12" i="4"/>
  <c r="H12" i="4"/>
  <c r="I34" i="6"/>
  <c r="H34" i="6"/>
  <c r="H33" i="6"/>
  <c r="H32" i="6"/>
  <c r="I31" i="6"/>
  <c r="H30" i="6"/>
  <c r="H29" i="6"/>
  <c r="H28" i="6"/>
  <c r="H27" i="6"/>
  <c r="H26" i="6"/>
  <c r="H25" i="6"/>
  <c r="H24" i="6"/>
  <c r="H23" i="6"/>
  <c r="H22" i="6"/>
  <c r="I21" i="6"/>
  <c r="H20" i="6"/>
  <c r="I19" i="6"/>
  <c r="I18" i="6"/>
  <c r="I17" i="6"/>
  <c r="I16" i="6"/>
  <c r="I15" i="6"/>
  <c r="H14" i="6"/>
  <c r="H13" i="6"/>
  <c r="H12" i="6"/>
  <c r="H11" i="6"/>
  <c r="I10" i="6"/>
  <c r="H9" i="6"/>
  <c r="H8" i="6"/>
  <c r="H7" i="6"/>
  <c r="D175" i="3"/>
  <c r="F175" i="3" s="1"/>
  <c r="D116" i="3"/>
  <c r="F116" i="3" s="1"/>
  <c r="G108" i="3"/>
  <c r="E108" i="3"/>
  <c r="D100" i="3"/>
  <c r="F100" i="3" s="1"/>
  <c r="G79" i="3"/>
  <c r="D79" i="3"/>
  <c r="E72" i="3"/>
  <c r="G71" i="3"/>
  <c r="G72" i="3" s="1"/>
  <c r="D71" i="3"/>
  <c r="D57" i="3"/>
  <c r="F57" i="3" s="1"/>
  <c r="F36" i="3"/>
  <c r="D36" i="3"/>
  <c r="E24" i="3"/>
  <c r="F23" i="3"/>
  <c r="F24" i="3" s="1"/>
  <c r="D23" i="3"/>
  <c r="F16" i="3"/>
  <c r="E10" i="3"/>
  <c r="E16" i="3"/>
  <c r="D9" i="3"/>
  <c r="F9" i="3" s="1"/>
  <c r="F10" i="3" s="1"/>
  <c r="C11" i="2"/>
  <c r="C16" i="2"/>
  <c r="E16" i="2"/>
  <c r="C15" i="2"/>
  <c r="C14" i="2"/>
  <c r="E11" i="2"/>
  <c r="C13" i="2"/>
  <c r="E10" i="2"/>
  <c r="C12" i="2"/>
  <c r="C10" i="2"/>
  <c r="C9" i="2"/>
  <c r="C8" i="2"/>
  <c r="E9" i="2"/>
  <c r="E8" i="2"/>
  <c r="C7" i="2"/>
  <c r="E7" i="2"/>
  <c r="F39" i="1"/>
  <c r="E39" i="1"/>
  <c r="M41" i="5" l="1"/>
  <c r="N40" i="5"/>
  <c r="N41" i="5" s="1"/>
</calcChain>
</file>

<file path=xl/sharedStrings.xml><?xml version="1.0" encoding="utf-8"?>
<sst xmlns="http://schemas.openxmlformats.org/spreadsheetml/2006/main" count="755" uniqueCount="237">
  <si>
    <t>DATE</t>
  </si>
  <si>
    <t>KATERANGAN</t>
  </si>
  <si>
    <t>REFF</t>
  </si>
  <si>
    <t>DEBET</t>
  </si>
  <si>
    <t>CREDIT</t>
  </si>
  <si>
    <t>Piutang Usaha</t>
  </si>
  <si>
    <t>Pendapatan</t>
  </si>
  <si>
    <t xml:space="preserve">Peralatan </t>
  </si>
  <si>
    <t>Perlengkapan</t>
  </si>
  <si>
    <t>JURNAL UMUM ( GENERAL JOURNAL)</t>
  </si>
  <si>
    <t>PT SALON CANTIKPT SALON</t>
  </si>
  <si>
    <t>DESMBER 2021</t>
  </si>
  <si>
    <t>Kas</t>
  </si>
  <si>
    <t>Utang Biaya</t>
  </si>
  <si>
    <t>1-1100</t>
  </si>
  <si>
    <t>2-1200</t>
  </si>
  <si>
    <t>Kas Kecil</t>
  </si>
  <si>
    <t>Beban Iklan</t>
  </si>
  <si>
    <t>1-1200</t>
  </si>
  <si>
    <t>6-1000</t>
  </si>
  <si>
    <t>1-1300</t>
  </si>
  <si>
    <t xml:space="preserve">Pendapatan </t>
  </si>
  <si>
    <t>4-1100</t>
  </si>
  <si>
    <t xml:space="preserve">Utang Usaha </t>
  </si>
  <si>
    <t>2-1100</t>
  </si>
  <si>
    <t>1-1500</t>
  </si>
  <si>
    <t>1-2100</t>
  </si>
  <si>
    <t xml:space="preserve">Kas </t>
  </si>
  <si>
    <t>Pendapatan Tunai</t>
  </si>
  <si>
    <t>Prive</t>
  </si>
  <si>
    <t>3'1200</t>
  </si>
  <si>
    <t xml:space="preserve">Kas Keci </t>
  </si>
  <si>
    <t xml:space="preserve">Beban Operasi Lain -lain </t>
  </si>
  <si>
    <t>6-1800</t>
  </si>
  <si>
    <t xml:space="preserve">Jumlah: </t>
  </si>
  <si>
    <t>N0.AKUN</t>
  </si>
  <si>
    <t>JUMLAH</t>
  </si>
  <si>
    <t>DRBET</t>
  </si>
  <si>
    <t>NO.AKUN</t>
  </si>
  <si>
    <t>3-1200</t>
  </si>
  <si>
    <t>jumlah</t>
  </si>
  <si>
    <t>REKAPITULASI</t>
  </si>
  <si>
    <t>PT SALON CANTIK</t>
  </si>
  <si>
    <t>BUKU BESAR (GENERAL LEDGER)</t>
  </si>
  <si>
    <t>DESCRPTION</t>
  </si>
  <si>
    <t>POS</t>
  </si>
  <si>
    <t>SALDO</t>
  </si>
  <si>
    <t>NAMA : KAS</t>
  </si>
  <si>
    <t>NOMOR : 1-1100</t>
  </si>
  <si>
    <t>DES</t>
  </si>
  <si>
    <t>Saldo</t>
  </si>
  <si>
    <t>Posting</t>
  </si>
  <si>
    <t>DESCPTION</t>
  </si>
  <si>
    <t>NAMA : KAS KECIL</t>
  </si>
  <si>
    <t>NOMOR : 1-1200</t>
  </si>
  <si>
    <t>DESCRIPTION</t>
  </si>
  <si>
    <t>BEBET</t>
  </si>
  <si>
    <t>NAMA : PIUTANG USAHA</t>
  </si>
  <si>
    <t>N0MOR : 1-1300</t>
  </si>
  <si>
    <t>NAMA : PENYISIHAN ATAS CADANGAN KERUGIAN</t>
  </si>
  <si>
    <t>NOMOR : 1-1400</t>
  </si>
  <si>
    <t xml:space="preserve">DEBET </t>
  </si>
  <si>
    <t>DEBIT</t>
  </si>
  <si>
    <t>NAMA : PERLENGKAPAN</t>
  </si>
  <si>
    <t>NOMOR : 1-1500</t>
  </si>
  <si>
    <t xml:space="preserve">DESCRPTION </t>
  </si>
  <si>
    <t>NAMA : SEWA DI BAYAR MUKA</t>
  </si>
  <si>
    <t>NOMOR : 1-1600</t>
  </si>
  <si>
    <t>DESRIPTION</t>
  </si>
  <si>
    <t xml:space="preserve"> NAMA : ASURANSI DI BAYAR MUKA</t>
  </si>
  <si>
    <t>NOMOR : 1-1700</t>
  </si>
  <si>
    <t xml:space="preserve">DATE </t>
  </si>
  <si>
    <t xml:space="preserve">DES </t>
  </si>
  <si>
    <t>NAMA : PERALATAN</t>
  </si>
  <si>
    <t>NOMOR : 1-2100</t>
  </si>
  <si>
    <t>NAMA : AKUMULASI PENYUSUTAN PERALATAN</t>
  </si>
  <si>
    <t>NOMOR : 1-2110</t>
  </si>
  <si>
    <t>NAMA : UTANG USAHA</t>
  </si>
  <si>
    <t>NOMOR : 2-1100</t>
  </si>
  <si>
    <t xml:space="preserve">NAMA : UTANG BIAYA </t>
  </si>
  <si>
    <t>NOMOR : 2-1200</t>
  </si>
  <si>
    <t>SALO</t>
  </si>
  <si>
    <t>NAMA : HUTANG JANGKA PANJANG</t>
  </si>
  <si>
    <t>NOMOR : 2-2100</t>
  </si>
  <si>
    <t xml:space="preserve">DEBIT </t>
  </si>
  <si>
    <t>NAMA : MODAL PEMILIK</t>
  </si>
  <si>
    <t>NOMOR : 3-1100</t>
  </si>
  <si>
    <t>NAMA : PRIVE</t>
  </si>
  <si>
    <t>NOMOR : 3-1200</t>
  </si>
  <si>
    <t>NAMA : PENDAPATAN</t>
  </si>
  <si>
    <t>NOMOR  : 4-1100</t>
  </si>
  <si>
    <t>NAMA : BEBAN IKLAN</t>
  </si>
  <si>
    <t>NOMOR : 6-1000</t>
  </si>
  <si>
    <t>nomor : 6-1100</t>
  </si>
  <si>
    <t>NAMA : B.Tlpn, Air, &amp; Listrik</t>
  </si>
  <si>
    <t>NAMA : B. PERLENGKAPAN</t>
  </si>
  <si>
    <t>NOMOR : 6-1200</t>
  </si>
  <si>
    <t>NAMA : B. PENYISIHAN KERUGIAN PIUTANG</t>
  </si>
  <si>
    <t>NOMOR : 6-1300</t>
  </si>
  <si>
    <t>NAMA : B. PENYUSUTAN PERALATAN</t>
  </si>
  <si>
    <t>NOMOR : 6-1400</t>
  </si>
  <si>
    <t>NAMA : B. ASURANSI</t>
  </si>
  <si>
    <t>NOMOR : 6-1500</t>
  </si>
  <si>
    <t>NAMA : B.SEWA</t>
  </si>
  <si>
    <t>NOMOR : 6-1600</t>
  </si>
  <si>
    <t>NAMA : B.UPAH &amp; GAJI</t>
  </si>
  <si>
    <t>NOMOR : 6-1700</t>
  </si>
  <si>
    <t>NOMOR : 6-1800</t>
  </si>
  <si>
    <t>NAMA : B.LAIN - LAIN</t>
  </si>
  <si>
    <t>NAMA : PENDAPATAN BUNGA</t>
  </si>
  <si>
    <t>NOMOR : 8-1000</t>
  </si>
  <si>
    <t>NAMA : BEBAN BUNGA</t>
  </si>
  <si>
    <t>NOMOR : 9-1100</t>
  </si>
  <si>
    <t>NAMA : BEBAN ADMINISTRASI BANK</t>
  </si>
  <si>
    <t>NOMOR : 9-1200</t>
  </si>
  <si>
    <t>Date</t>
  </si>
  <si>
    <t>Jurnal Penyesuaian</t>
  </si>
  <si>
    <t>PT. Salon Cantik</t>
  </si>
  <si>
    <t>Desember 2021</t>
  </si>
  <si>
    <t>Envidence Number</t>
  </si>
  <si>
    <t>Description</t>
  </si>
  <si>
    <t>Pos Reff</t>
  </si>
  <si>
    <t>Debit</t>
  </si>
  <si>
    <t>Credit</t>
  </si>
  <si>
    <t>Beban Penyusutan Peralatan</t>
  </si>
  <si>
    <t xml:space="preserve">Beban Perlengkapan </t>
  </si>
  <si>
    <t>Akumulasi Penyusutan Peralatan</t>
  </si>
  <si>
    <t xml:space="preserve">Perlengkapan </t>
  </si>
  <si>
    <t>Beban Asuransi</t>
  </si>
  <si>
    <t>Asuransi Dibayar Muka</t>
  </si>
  <si>
    <t>Worksheet</t>
  </si>
  <si>
    <t>(in 000 Rupiah)</t>
  </si>
  <si>
    <t>NoAccount</t>
  </si>
  <si>
    <t>Account Name</t>
  </si>
  <si>
    <t>Neraca Saldo</t>
  </si>
  <si>
    <t>Ayat Jurna Penyesuaian</t>
  </si>
  <si>
    <t>Neraca Saldo Disesuaikan</t>
  </si>
  <si>
    <t>Laba Rugi</t>
  </si>
  <si>
    <t>Neraca</t>
  </si>
  <si>
    <t>1-1400</t>
  </si>
  <si>
    <t>1-1600</t>
  </si>
  <si>
    <t>1-1700</t>
  </si>
  <si>
    <t>No Account</t>
  </si>
  <si>
    <t>Account</t>
  </si>
  <si>
    <t>2-2100</t>
  </si>
  <si>
    <t>3-1100</t>
  </si>
  <si>
    <t>6-1100</t>
  </si>
  <si>
    <t>6-1200</t>
  </si>
  <si>
    <t>6-1300</t>
  </si>
  <si>
    <t>6-1400</t>
  </si>
  <si>
    <t>6-1500</t>
  </si>
  <si>
    <t>6-1600</t>
  </si>
  <si>
    <t>6-1700</t>
  </si>
  <si>
    <t>8-1000</t>
  </si>
  <si>
    <t>9-1100</t>
  </si>
  <si>
    <t>9-1200</t>
  </si>
  <si>
    <t>Penyisihan Atas Cadangan Keruigian Piutang</t>
  </si>
  <si>
    <t>Sewa Dibayar Muka</t>
  </si>
  <si>
    <t>Peralatan</t>
  </si>
  <si>
    <t>Hutang Usaha</t>
  </si>
  <si>
    <t>Hutang Biaya</t>
  </si>
  <si>
    <t>Hutang Jangka Panjang</t>
  </si>
  <si>
    <t>Modal Pemilik</t>
  </si>
  <si>
    <t>Beban Telepon , Air &amp; Listrik</t>
  </si>
  <si>
    <t>Beban Perlengkapan Kantor</t>
  </si>
  <si>
    <t>Beban Sewa</t>
  </si>
  <si>
    <t>Beban Upah Dan Gaji</t>
  </si>
  <si>
    <t>Beban Operasi Lain-lain</t>
  </si>
  <si>
    <t>Pendapatan Bunga</t>
  </si>
  <si>
    <t>2-2110</t>
  </si>
  <si>
    <t>Beban Bunga</t>
  </si>
  <si>
    <t>Beban Administrasi Bank</t>
  </si>
  <si>
    <t>Beban Penyisihan Kerugian Piutang</t>
  </si>
  <si>
    <t>JUMLAH :</t>
  </si>
  <si>
    <t>1-2110</t>
  </si>
  <si>
    <t>Penyisihan Atas Cadangan Kerugian</t>
  </si>
  <si>
    <t>Sewa Di Bayar Muka</t>
  </si>
  <si>
    <t>Asuransi Di Bayar Muka</t>
  </si>
  <si>
    <t>Beban Telepon,Air,&amp; Listrik</t>
  </si>
  <si>
    <t>Beban Upah &amp; Gaji</t>
  </si>
  <si>
    <t>Beban Lain - lain</t>
  </si>
  <si>
    <t>NAMA AKUN</t>
  </si>
  <si>
    <t xml:space="preserve">Jumlah </t>
  </si>
  <si>
    <t xml:space="preserve">Metode Langsung </t>
  </si>
  <si>
    <t>B. Telepon,Air,&amp; Listrik</t>
  </si>
  <si>
    <t>B. Perlengkapan Kantor</t>
  </si>
  <si>
    <t>B. Penyisihan Kerugian Piutang</t>
  </si>
  <si>
    <t>B.Penyusutan peralatan</t>
  </si>
  <si>
    <t>B. Asuransi</t>
  </si>
  <si>
    <t>B.Sewa</t>
  </si>
  <si>
    <t>B.Upah &amp; Gaji</t>
  </si>
  <si>
    <t>B. Lain - lain</t>
  </si>
  <si>
    <t>B. Bunga</t>
  </si>
  <si>
    <t>B.Administrasi Bank</t>
  </si>
  <si>
    <t>Metode Tidak Langsung</t>
  </si>
  <si>
    <t>Laba Kotor</t>
  </si>
  <si>
    <t>Laba / Rugi Lain - lain</t>
  </si>
  <si>
    <t>Laba Bersih Sebelum Pajak</t>
  </si>
  <si>
    <t>LAPORAN LABA / RUGI (INCOME STATEMENT)</t>
  </si>
  <si>
    <t>DESEMBER 2021</t>
  </si>
  <si>
    <t>Nama Akun</t>
  </si>
  <si>
    <t>Modal</t>
  </si>
  <si>
    <t>Laba / Rugi</t>
  </si>
  <si>
    <t>Modal Akhir</t>
  </si>
  <si>
    <t>aktiva</t>
  </si>
  <si>
    <t>PASIVA</t>
  </si>
  <si>
    <t>NO. ACC</t>
  </si>
  <si>
    <t xml:space="preserve">JUMLAH </t>
  </si>
  <si>
    <t>NO ACC</t>
  </si>
  <si>
    <t>1 - 1100</t>
  </si>
  <si>
    <t>1 - 1200</t>
  </si>
  <si>
    <t xml:space="preserve">Piutang Usaha </t>
  </si>
  <si>
    <t>1 - 1300</t>
  </si>
  <si>
    <t>1 - 2100</t>
  </si>
  <si>
    <t>1 - 2110</t>
  </si>
  <si>
    <t>Penyisihan Atas Cadangan Kerugian Piutang</t>
  </si>
  <si>
    <t>1 -1400</t>
  </si>
  <si>
    <t>1 - 1500</t>
  </si>
  <si>
    <t>1 - 1600</t>
  </si>
  <si>
    <t>1 - 1700</t>
  </si>
  <si>
    <t>Akumulasi Penyusutan</t>
  </si>
  <si>
    <t>2 - 1100</t>
  </si>
  <si>
    <t>utang Usaha</t>
  </si>
  <si>
    <t>Jumlah :</t>
  </si>
  <si>
    <t>JURNAL PENUTUP ( CLOSING JOURNAL)</t>
  </si>
  <si>
    <t>EVINDENCE</t>
  </si>
  <si>
    <t xml:space="preserve">DESCRIPTION </t>
  </si>
  <si>
    <t xml:space="preserve">KREDIT </t>
  </si>
  <si>
    <t>NUMBER</t>
  </si>
  <si>
    <t>Ikhtisar L/R</t>
  </si>
  <si>
    <t>B.Perlengkapan Kantor</t>
  </si>
  <si>
    <t>B. Sewa</t>
  </si>
  <si>
    <t>B. Upah &amp; Gaji</t>
  </si>
  <si>
    <t>B. Administrasi</t>
  </si>
  <si>
    <t>B. Penyusutan Peralatan</t>
  </si>
  <si>
    <t>ACCOUNT</t>
  </si>
  <si>
    <t>Utang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</si>
</sst>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  <charset val="1"/>
    </font>
    <font>
      <sz val="8"/>
      <name val="Times New Roman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b/>
      <sz val="1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0" borderId="0" xfId="0" applyBorder="1"/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/>
    <xf numFmtId="17" fontId="0" fillId="0" borderId="0" xfId="0" applyNumberFormat="1" applyAlignment="1"/>
    <xf numFmtId="0" fontId="0" fillId="0" borderId="1" xfId="0" quotePrefix="1" applyBorder="1" applyAlignment="1"/>
    <xf numFmtId="0" fontId="0" fillId="0" borderId="1" xfId="0" quotePrefix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3" fontId="0" fillId="0" borderId="1" xfId="0" quotePrefix="1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3" fontId="0" fillId="0" borderId="1" xfId="0" applyNumberFormat="1" applyBorder="1" applyAlignment="1"/>
    <xf numFmtId="0" fontId="1" fillId="3" borderId="1" xfId="0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17" fontId="1" fillId="0" borderId="1" xfId="0" quotePrefix="1" applyNumberFormat="1" applyFont="1" applyBorder="1" applyAlignment="1">
      <alignment horizontal="center"/>
    </xf>
    <xf numFmtId="3" fontId="1" fillId="4" borderId="1" xfId="0" applyNumberFormat="1" applyFont="1" applyFill="1" applyBorder="1"/>
    <xf numFmtId="0" fontId="0" fillId="5" borderId="1" xfId="0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7" xfId="0" applyFont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0" fillId="0" borderId="11" xfId="0" applyBorder="1"/>
    <xf numFmtId="3" fontId="7" fillId="0" borderId="11" xfId="0" quotePrefix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3" fontId="7" fillId="0" borderId="13" xfId="0" applyNumberFormat="1" applyFont="1" applyBorder="1" applyAlignment="1">
      <alignment horizontal="center" vertical="center"/>
    </xf>
    <xf numFmtId="0" fontId="0" fillId="0" borderId="13" xfId="0" applyBorder="1"/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vertical="center"/>
    </xf>
    <xf numFmtId="3" fontId="8" fillId="0" borderId="11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center" vertical="center"/>
    </xf>
    <xf numFmtId="3" fontId="7" fillId="0" borderId="11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3" fontId="6" fillId="0" borderId="1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0" fillId="0" borderId="14" xfId="0" applyBorder="1"/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4" fillId="0" borderId="13" xfId="0" applyFont="1" applyBorder="1"/>
    <xf numFmtId="0" fontId="7" fillId="0" borderId="16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9" fillId="0" borderId="11" xfId="0" applyNumberFormat="1" applyFont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11" xfId="0" quotePrefix="1" applyNumberFormat="1" applyFont="1" applyBorder="1" applyAlignment="1">
      <alignment horizontal="center" vertical="center"/>
    </xf>
    <xf numFmtId="3" fontId="9" fillId="0" borderId="12" xfId="0" quotePrefix="1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3" fontId="11" fillId="6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7" fontId="1" fillId="0" borderId="0" xfId="0" quotePrefix="1" applyNumberFormat="1" applyFont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3" fontId="13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0" fontId="7" fillId="0" borderId="11" xfId="0" quotePrefix="1" applyFont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0" fontId="7" fillId="0" borderId="13" xfId="0" quotePrefix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9" xfId="0" applyBorder="1"/>
    <xf numFmtId="0" fontId="7" fillId="0" borderId="19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3" fontId="8" fillId="0" borderId="13" xfId="0" applyNumberFormat="1" applyFont="1" applyBorder="1" applyAlignment="1">
      <alignment horizontal="center" vertical="center"/>
    </xf>
    <xf numFmtId="3" fontId="9" fillId="0" borderId="19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3" fontId="8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3" fontId="9" fillId="0" borderId="19" xfId="0" quotePrefix="1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3" fontId="9" fillId="0" borderId="11" xfId="0" applyNumberFormat="1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" fontId="7" fillId="0" borderId="11" xfId="0" quotePrefix="1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/>
    </xf>
    <xf numFmtId="0" fontId="0" fillId="0" borderId="13" xfId="0" applyFont="1" applyBorder="1"/>
    <xf numFmtId="3" fontId="8" fillId="0" borderId="1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3" fillId="0" borderId="1" xfId="0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3" fontId="7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0B44-878F-4014-BA8F-A2B204361943}">
  <dimension ref="A1:H39"/>
  <sheetViews>
    <sheetView topLeftCell="A22" workbookViewId="0">
      <selection activeCell="F39" sqref="F39"/>
    </sheetView>
  </sheetViews>
  <sheetFormatPr defaultRowHeight="15.75" x14ac:dyDescent="0.25"/>
  <cols>
    <col min="3" max="3" width="29.25" customWidth="1"/>
    <col min="4" max="4" width="10" customWidth="1"/>
    <col min="5" max="5" width="14.125" customWidth="1"/>
    <col min="6" max="6" width="15.375" customWidth="1"/>
  </cols>
  <sheetData>
    <row r="1" spans="1:8" x14ac:dyDescent="0.25">
      <c r="C1" s="49" t="s">
        <v>9</v>
      </c>
      <c r="D1" s="50"/>
      <c r="E1" s="50"/>
    </row>
    <row r="2" spans="1:8" x14ac:dyDescent="0.25">
      <c r="C2" s="49" t="s">
        <v>10</v>
      </c>
      <c r="D2" s="49"/>
      <c r="E2" s="49"/>
      <c r="F2" s="11"/>
      <c r="G2" s="11"/>
      <c r="H2" s="11"/>
    </row>
    <row r="3" spans="1:8" x14ac:dyDescent="0.25">
      <c r="C3" s="49" t="s">
        <v>11</v>
      </c>
      <c r="D3" s="49"/>
      <c r="E3" s="49"/>
      <c r="F3" s="1"/>
      <c r="G3" s="1"/>
      <c r="H3" s="1"/>
    </row>
    <row r="4" spans="1:8" x14ac:dyDescent="0.25">
      <c r="D4" s="12"/>
      <c r="E4" s="1"/>
      <c r="F4" s="1"/>
      <c r="G4" s="1"/>
      <c r="H4" s="1"/>
    </row>
    <row r="5" spans="1:8" x14ac:dyDescent="0.25">
      <c r="B5" s="54" t="s">
        <v>0</v>
      </c>
      <c r="C5" s="56" t="s">
        <v>1</v>
      </c>
      <c r="D5" s="58" t="s">
        <v>2</v>
      </c>
      <c r="E5" s="56" t="s">
        <v>3</v>
      </c>
      <c r="F5" s="56" t="s">
        <v>4</v>
      </c>
    </row>
    <row r="6" spans="1:8" x14ac:dyDescent="0.25">
      <c r="B6" s="55"/>
      <c r="C6" s="57"/>
      <c r="D6" s="59"/>
      <c r="E6" s="60"/>
      <c r="F6" s="60"/>
      <c r="G6" s="53"/>
      <c r="H6" s="53"/>
    </row>
    <row r="7" spans="1:8" x14ac:dyDescent="0.25">
      <c r="B7" s="4">
        <v>37226</v>
      </c>
      <c r="C7" s="3" t="s">
        <v>12</v>
      </c>
      <c r="D7" s="13" t="s">
        <v>14</v>
      </c>
      <c r="E7" s="5"/>
      <c r="F7" s="5">
        <v>7500000</v>
      </c>
      <c r="G7" s="53"/>
      <c r="H7" s="53"/>
    </row>
    <row r="8" spans="1:8" x14ac:dyDescent="0.25">
      <c r="B8" s="4"/>
      <c r="C8" s="6" t="s">
        <v>13</v>
      </c>
      <c r="D8" s="14" t="s">
        <v>15</v>
      </c>
      <c r="E8" s="5">
        <v>7500000</v>
      </c>
      <c r="F8" s="5"/>
    </row>
    <row r="9" spans="1:8" x14ac:dyDescent="0.25">
      <c r="B9" s="4">
        <v>37591</v>
      </c>
      <c r="C9" s="6" t="s">
        <v>16</v>
      </c>
      <c r="D9" s="14" t="s">
        <v>18</v>
      </c>
      <c r="E9" s="5"/>
      <c r="F9" s="5">
        <v>750000</v>
      </c>
    </row>
    <row r="10" spans="1:8" x14ac:dyDescent="0.25">
      <c r="B10" s="4"/>
      <c r="C10" s="6" t="s">
        <v>17</v>
      </c>
      <c r="D10" s="14" t="s">
        <v>19</v>
      </c>
      <c r="E10" s="5">
        <v>750000</v>
      </c>
      <c r="F10" s="5"/>
    </row>
    <row r="11" spans="1:8" x14ac:dyDescent="0.25">
      <c r="B11" s="4">
        <v>37956</v>
      </c>
      <c r="C11" s="6" t="s">
        <v>12</v>
      </c>
      <c r="D11" s="14" t="s">
        <v>14</v>
      </c>
      <c r="E11" s="5">
        <v>2000000</v>
      </c>
      <c r="F11" s="2"/>
    </row>
    <row r="12" spans="1:8" x14ac:dyDescent="0.25">
      <c r="B12" s="4"/>
      <c r="C12" s="6" t="s">
        <v>5</v>
      </c>
      <c r="D12" s="14" t="s">
        <v>20</v>
      </c>
      <c r="E12" s="2"/>
      <c r="F12" s="5">
        <v>2000000</v>
      </c>
    </row>
    <row r="13" spans="1:8" x14ac:dyDescent="0.25">
      <c r="B13" s="4">
        <v>38322</v>
      </c>
      <c r="C13" s="6" t="s">
        <v>16</v>
      </c>
      <c r="D13" s="14" t="s">
        <v>14</v>
      </c>
      <c r="E13" s="2"/>
      <c r="F13" s="5">
        <v>700000</v>
      </c>
    </row>
    <row r="14" spans="1:8" x14ac:dyDescent="0.25">
      <c r="B14" s="2"/>
      <c r="C14" s="6" t="s">
        <v>13</v>
      </c>
      <c r="D14" s="14" t="s">
        <v>15</v>
      </c>
      <c r="E14" s="5">
        <v>700000</v>
      </c>
      <c r="F14" s="2"/>
    </row>
    <row r="15" spans="1:8" x14ac:dyDescent="0.25">
      <c r="B15" s="17">
        <v>39052</v>
      </c>
      <c r="C15" s="15" t="s">
        <v>5</v>
      </c>
      <c r="D15" s="14" t="s">
        <v>20</v>
      </c>
      <c r="E15" s="16">
        <v>8000000</v>
      </c>
      <c r="F15" s="10"/>
    </row>
    <row r="16" spans="1:8" x14ac:dyDescent="0.25">
      <c r="A16" s="9"/>
      <c r="B16" s="2"/>
      <c r="C16" s="3" t="s">
        <v>21</v>
      </c>
      <c r="D16" s="14" t="s">
        <v>22</v>
      </c>
      <c r="E16" s="2"/>
      <c r="F16" s="5">
        <v>8000000</v>
      </c>
    </row>
    <row r="17" spans="1:6" x14ac:dyDescent="0.25">
      <c r="A17" s="9"/>
      <c r="B17" s="7">
        <v>39052</v>
      </c>
      <c r="C17" s="3" t="s">
        <v>23</v>
      </c>
      <c r="D17" s="14" t="s">
        <v>24</v>
      </c>
      <c r="E17" s="5">
        <v>3500000</v>
      </c>
      <c r="F17" s="2"/>
    </row>
    <row r="18" spans="1:6" x14ac:dyDescent="0.25">
      <c r="A18" s="9"/>
      <c r="B18" s="2"/>
      <c r="C18" s="3" t="s">
        <v>12</v>
      </c>
      <c r="D18" s="14" t="s">
        <v>14</v>
      </c>
      <c r="E18" s="2"/>
      <c r="F18" s="5">
        <v>3500000</v>
      </c>
    </row>
    <row r="19" spans="1:6" x14ac:dyDescent="0.25">
      <c r="B19" s="7">
        <v>40148</v>
      </c>
      <c r="C19" s="3" t="s">
        <v>16</v>
      </c>
      <c r="D19" s="14" t="s">
        <v>14</v>
      </c>
      <c r="E19" s="14"/>
      <c r="F19" s="5">
        <v>250000</v>
      </c>
    </row>
    <row r="20" spans="1:6" x14ac:dyDescent="0.25">
      <c r="B20" s="2"/>
      <c r="C20" s="3" t="s">
        <v>8</v>
      </c>
      <c r="D20" s="14" t="s">
        <v>25</v>
      </c>
      <c r="E20" s="18">
        <v>250000</v>
      </c>
      <c r="F20" s="2"/>
    </row>
    <row r="21" spans="1:6" x14ac:dyDescent="0.25">
      <c r="B21" s="7">
        <v>40148</v>
      </c>
      <c r="C21" s="15" t="s">
        <v>23</v>
      </c>
      <c r="D21" s="14" t="s">
        <v>24</v>
      </c>
      <c r="E21" s="5">
        <v>1500000</v>
      </c>
      <c r="F21" s="2"/>
    </row>
    <row r="22" spans="1:6" x14ac:dyDescent="0.25">
      <c r="B22" s="2"/>
      <c r="C22" s="3" t="s">
        <v>12</v>
      </c>
      <c r="D22" s="14" t="s">
        <v>14</v>
      </c>
      <c r="E22" s="2"/>
      <c r="F22" s="5">
        <v>1500000</v>
      </c>
    </row>
    <row r="23" spans="1:6" x14ac:dyDescent="0.25">
      <c r="B23" s="7">
        <v>40513</v>
      </c>
      <c r="C23" s="3" t="s">
        <v>7</v>
      </c>
      <c r="D23" s="14" t="s">
        <v>26</v>
      </c>
      <c r="E23" s="5">
        <v>7500000</v>
      </c>
      <c r="F23" s="2"/>
    </row>
    <row r="24" spans="1:6" x14ac:dyDescent="0.25">
      <c r="B24" s="2"/>
      <c r="C24" s="3" t="s">
        <v>23</v>
      </c>
      <c r="D24" s="14" t="s">
        <v>24</v>
      </c>
      <c r="E24" s="2"/>
      <c r="F24" s="5">
        <v>7500000</v>
      </c>
    </row>
    <row r="25" spans="1:6" x14ac:dyDescent="0.25">
      <c r="B25" s="7">
        <v>41244</v>
      </c>
      <c r="C25" s="3" t="s">
        <v>5</v>
      </c>
      <c r="D25" s="14" t="s">
        <v>20</v>
      </c>
      <c r="E25" s="2"/>
      <c r="F25" s="5">
        <v>8000000</v>
      </c>
    </row>
    <row r="26" spans="1:6" x14ac:dyDescent="0.25">
      <c r="B26" s="2"/>
      <c r="C26" s="19" t="s">
        <v>12</v>
      </c>
      <c r="D26" s="14" t="s">
        <v>14</v>
      </c>
      <c r="E26" s="5">
        <v>8000000</v>
      </c>
      <c r="F26" s="2"/>
    </row>
    <row r="27" spans="1:6" x14ac:dyDescent="0.25">
      <c r="B27" s="7">
        <v>41609</v>
      </c>
      <c r="C27" s="3" t="s">
        <v>27</v>
      </c>
      <c r="D27" s="14" t="s">
        <v>14</v>
      </c>
      <c r="E27" s="5">
        <v>6000000</v>
      </c>
      <c r="F27" s="2"/>
    </row>
    <row r="28" spans="1:6" x14ac:dyDescent="0.25">
      <c r="B28" s="2"/>
      <c r="C28" s="3" t="s">
        <v>28</v>
      </c>
      <c r="D28" s="14" t="s">
        <v>22</v>
      </c>
      <c r="E28" s="2"/>
      <c r="F28" s="5">
        <v>6000000</v>
      </c>
    </row>
    <row r="29" spans="1:6" x14ac:dyDescent="0.25">
      <c r="B29" s="7">
        <v>41974</v>
      </c>
      <c r="C29" s="3" t="s">
        <v>27</v>
      </c>
      <c r="D29" s="14" t="s">
        <v>14</v>
      </c>
      <c r="E29" s="5">
        <v>3800000</v>
      </c>
      <c r="F29" s="2"/>
    </row>
    <row r="30" spans="1:6" x14ac:dyDescent="0.25">
      <c r="B30" s="2"/>
      <c r="C30" s="3" t="s">
        <v>5</v>
      </c>
      <c r="D30" s="14" t="s">
        <v>20</v>
      </c>
      <c r="E30" s="2"/>
      <c r="F30" s="5">
        <v>3800000</v>
      </c>
    </row>
    <row r="31" spans="1:6" x14ac:dyDescent="0.25">
      <c r="B31" s="7">
        <v>43070</v>
      </c>
      <c r="C31" s="3" t="s">
        <v>16</v>
      </c>
      <c r="D31" s="14" t="s">
        <v>18</v>
      </c>
      <c r="E31" s="2"/>
      <c r="F31" s="5">
        <v>1000000</v>
      </c>
    </row>
    <row r="32" spans="1:6" x14ac:dyDescent="0.25">
      <c r="B32" s="2"/>
      <c r="C32" s="3" t="s">
        <v>29</v>
      </c>
      <c r="D32" s="2" t="s">
        <v>30</v>
      </c>
      <c r="E32" s="5">
        <v>1000000</v>
      </c>
      <c r="F32" s="2"/>
    </row>
    <row r="33" spans="2:6" x14ac:dyDescent="0.25">
      <c r="B33" s="7">
        <v>43435</v>
      </c>
      <c r="C33" s="3" t="s">
        <v>5</v>
      </c>
      <c r="D33" s="14" t="s">
        <v>20</v>
      </c>
      <c r="E33" s="5">
        <v>4500000</v>
      </c>
      <c r="F33" s="2"/>
    </row>
    <row r="34" spans="2:6" x14ac:dyDescent="0.25">
      <c r="B34" s="2"/>
      <c r="C34" s="15" t="s">
        <v>6</v>
      </c>
      <c r="D34" s="14" t="s">
        <v>22</v>
      </c>
      <c r="E34" s="2"/>
      <c r="F34" s="5">
        <v>4500000</v>
      </c>
    </row>
    <row r="35" spans="2:6" x14ac:dyDescent="0.25">
      <c r="B35" s="7">
        <v>46357</v>
      </c>
      <c r="C35" s="3" t="s">
        <v>31</v>
      </c>
      <c r="D35" s="14" t="s">
        <v>18</v>
      </c>
      <c r="E35" s="8"/>
      <c r="F35" s="5">
        <v>800000</v>
      </c>
    </row>
    <row r="36" spans="2:6" x14ac:dyDescent="0.25">
      <c r="B36" s="2"/>
      <c r="C36" s="3" t="s">
        <v>32</v>
      </c>
      <c r="D36" s="14" t="s">
        <v>33</v>
      </c>
      <c r="E36" s="5">
        <v>800000</v>
      </c>
      <c r="F36" s="8"/>
    </row>
    <row r="37" spans="2:6" x14ac:dyDescent="0.25">
      <c r="B37" s="7">
        <v>47453</v>
      </c>
      <c r="C37" s="3" t="s">
        <v>23</v>
      </c>
      <c r="D37" s="14" t="s">
        <v>24</v>
      </c>
      <c r="E37" s="2"/>
      <c r="F37" s="5">
        <v>1300000</v>
      </c>
    </row>
    <row r="38" spans="2:6" x14ac:dyDescent="0.25">
      <c r="B38" s="2"/>
      <c r="C38" s="3" t="s">
        <v>8</v>
      </c>
      <c r="D38" s="14" t="s">
        <v>25</v>
      </c>
      <c r="E38" s="5">
        <v>1300000</v>
      </c>
      <c r="F38" s="2"/>
    </row>
    <row r="39" spans="2:6" x14ac:dyDescent="0.25">
      <c r="B39" s="51" t="s">
        <v>34</v>
      </c>
      <c r="C39" s="52"/>
      <c r="D39" s="20"/>
      <c r="E39" s="21">
        <f>SUM($E$7:$E$38)</f>
        <v>57100000</v>
      </c>
      <c r="F39" s="21">
        <f>SUM($F$7:$F$38)</f>
        <v>57100000</v>
      </c>
    </row>
  </sheetData>
  <mergeCells count="11">
    <mergeCell ref="C2:E2"/>
    <mergeCell ref="C3:E3"/>
    <mergeCell ref="C1:E1"/>
    <mergeCell ref="B39:C39"/>
    <mergeCell ref="H6:H7"/>
    <mergeCell ref="B5:B6"/>
    <mergeCell ref="C5:C6"/>
    <mergeCell ref="D5:D6"/>
    <mergeCell ref="E5:E6"/>
    <mergeCell ref="F5:F6"/>
    <mergeCell ref="G6:G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73B3-9C7F-459B-AA77-6DDE90E202C6}">
  <dimension ref="C5:H30"/>
  <sheetViews>
    <sheetView workbookViewId="0">
      <selection activeCell="K23" sqref="K23"/>
    </sheetView>
  </sheetViews>
  <sheetFormatPr defaultRowHeight="15.75" x14ac:dyDescent="0.25"/>
  <cols>
    <col min="5" max="5" width="32.875" customWidth="1"/>
    <col min="7" max="7" width="14.375" customWidth="1"/>
    <col min="8" max="8" width="12.5" customWidth="1"/>
  </cols>
  <sheetData>
    <row r="5" spans="3:8" x14ac:dyDescent="0.25">
      <c r="C5" s="155" t="s">
        <v>71</v>
      </c>
      <c r="D5" s="86" t="s">
        <v>225</v>
      </c>
      <c r="E5" s="155" t="s">
        <v>226</v>
      </c>
      <c r="F5" s="86" t="s">
        <v>45</v>
      </c>
      <c r="G5" s="155" t="s">
        <v>62</v>
      </c>
      <c r="H5" s="155" t="s">
        <v>227</v>
      </c>
    </row>
    <row r="6" spans="3:8" x14ac:dyDescent="0.25">
      <c r="C6" s="155"/>
      <c r="D6" s="86" t="s">
        <v>228</v>
      </c>
      <c r="E6" s="155"/>
      <c r="F6" s="86" t="s">
        <v>2</v>
      </c>
      <c r="G6" s="155"/>
      <c r="H6" s="155"/>
    </row>
    <row r="7" spans="3:8" x14ac:dyDescent="0.25">
      <c r="C7" s="78"/>
      <c r="D7" s="78"/>
      <c r="E7" s="76" t="s">
        <v>21</v>
      </c>
      <c r="F7" s="78"/>
      <c r="G7" s="103">
        <f>Worksheet!F26</f>
        <v>121000000</v>
      </c>
      <c r="H7" s="129"/>
    </row>
    <row r="8" spans="3:8" x14ac:dyDescent="0.25">
      <c r="C8" s="78"/>
      <c r="D8" s="78"/>
      <c r="E8" s="76" t="s">
        <v>168</v>
      </c>
      <c r="F8" s="78"/>
      <c r="G8" s="148">
        <f>Worksheet!F36</f>
        <v>3800000</v>
      </c>
      <c r="H8" s="77"/>
    </row>
    <row r="9" spans="3:8" x14ac:dyDescent="0.25">
      <c r="C9" s="78"/>
      <c r="D9" s="78"/>
      <c r="E9" s="76" t="s">
        <v>229</v>
      </c>
      <c r="F9" s="78"/>
      <c r="G9" s="103"/>
      <c r="H9" s="118">
        <f>SUM(G7:G8)</f>
        <v>124800000</v>
      </c>
    </row>
    <row r="10" spans="3:8" x14ac:dyDescent="0.25">
      <c r="C10" s="78"/>
      <c r="D10" s="78"/>
      <c r="E10" s="76" t="s">
        <v>229</v>
      </c>
      <c r="F10" s="78"/>
      <c r="G10" s="158">
        <f>H11+H12+H13+H14+H15+H16+H17+H18+H19+H20+H21</f>
        <v>67900000</v>
      </c>
      <c r="H10" s="77"/>
    </row>
    <row r="11" spans="3:8" x14ac:dyDescent="0.25">
      <c r="C11" s="78"/>
      <c r="D11" s="78"/>
      <c r="E11" s="76" t="s">
        <v>17</v>
      </c>
      <c r="F11" s="78"/>
      <c r="G11" s="148"/>
      <c r="H11" s="103">
        <f>Worksheet!E27</f>
        <v>5150000</v>
      </c>
    </row>
    <row r="12" spans="3:8" x14ac:dyDescent="0.25">
      <c r="C12" s="78"/>
      <c r="D12" s="78"/>
      <c r="E12" s="76" t="s">
        <v>184</v>
      </c>
      <c r="F12" s="78"/>
      <c r="G12" s="148"/>
      <c r="H12" s="103">
        <f>Worksheet!E28</f>
        <v>12900000</v>
      </c>
    </row>
    <row r="13" spans="3:8" x14ac:dyDescent="0.25">
      <c r="C13" s="78"/>
      <c r="D13" s="78"/>
      <c r="E13" s="76" t="s">
        <v>230</v>
      </c>
      <c r="F13" s="78"/>
      <c r="G13" s="148"/>
      <c r="H13" s="103">
        <f>Worksheet!K29</f>
        <v>7300000</v>
      </c>
    </row>
    <row r="14" spans="3:8" x14ac:dyDescent="0.25">
      <c r="C14" s="78"/>
      <c r="D14" s="78"/>
      <c r="E14" s="76" t="s">
        <v>186</v>
      </c>
      <c r="F14" s="78"/>
      <c r="G14" s="103"/>
      <c r="H14" s="130">
        <f>Worksheet!K30</f>
        <v>1500000</v>
      </c>
    </row>
    <row r="15" spans="3:8" x14ac:dyDescent="0.25">
      <c r="C15" s="78"/>
      <c r="D15" s="78"/>
      <c r="E15" s="76" t="s">
        <v>234</v>
      </c>
      <c r="F15" s="78"/>
      <c r="G15" s="148"/>
      <c r="H15" s="103">
        <f>Worksheet!K31</f>
        <v>7300000</v>
      </c>
    </row>
    <row r="16" spans="3:8" x14ac:dyDescent="0.25">
      <c r="C16" s="92"/>
      <c r="D16" s="92"/>
      <c r="E16" s="156" t="s">
        <v>188</v>
      </c>
      <c r="F16" s="92"/>
      <c r="G16" s="157"/>
      <c r="H16" s="157">
        <f>Worksheet!K32</f>
        <v>5000000</v>
      </c>
    </row>
    <row r="17" spans="3:8" x14ac:dyDescent="0.25">
      <c r="C17" s="92"/>
      <c r="D17" s="92"/>
      <c r="E17" s="156" t="s">
        <v>231</v>
      </c>
      <c r="F17" s="92"/>
      <c r="G17" s="157"/>
      <c r="H17" s="157">
        <f>Worksheet!E33</f>
        <v>4500000</v>
      </c>
    </row>
    <row r="18" spans="3:8" x14ac:dyDescent="0.25">
      <c r="C18" s="92"/>
      <c r="D18" s="92"/>
      <c r="E18" s="156" t="s">
        <v>232</v>
      </c>
      <c r="F18" s="92"/>
      <c r="G18" s="157"/>
      <c r="H18" s="157">
        <f>Worksheet!E34</f>
        <v>20100000</v>
      </c>
    </row>
    <row r="19" spans="3:8" x14ac:dyDescent="0.25">
      <c r="C19" s="92"/>
      <c r="D19" s="92"/>
      <c r="E19" s="156" t="s">
        <v>191</v>
      </c>
      <c r="F19" s="92"/>
      <c r="G19" s="157"/>
      <c r="H19" s="157">
        <f>Worksheet!E35</f>
        <v>1750000</v>
      </c>
    </row>
    <row r="20" spans="3:8" x14ac:dyDescent="0.25">
      <c r="C20" s="92"/>
      <c r="D20" s="92"/>
      <c r="E20" s="156" t="s">
        <v>192</v>
      </c>
      <c r="F20" s="92"/>
      <c r="G20" s="157"/>
      <c r="H20" s="157">
        <f>Worksheet!E37</f>
        <v>1800000</v>
      </c>
    </row>
    <row r="21" spans="3:8" x14ac:dyDescent="0.25">
      <c r="C21" s="92"/>
      <c r="D21" s="92"/>
      <c r="E21" s="156" t="s">
        <v>233</v>
      </c>
      <c r="F21" s="92"/>
      <c r="G21" s="157"/>
      <c r="H21" s="157">
        <f>Worksheet!E38</f>
        <v>600000</v>
      </c>
    </row>
    <row r="22" spans="3:8" x14ac:dyDescent="0.25">
      <c r="C22" s="92"/>
      <c r="D22" s="92"/>
      <c r="E22" s="156" t="s">
        <v>201</v>
      </c>
      <c r="F22" s="92"/>
      <c r="G22" s="157"/>
      <c r="H22" s="157"/>
    </row>
    <row r="23" spans="3:8" x14ac:dyDescent="0.25">
      <c r="C23" s="92"/>
      <c r="D23" s="92"/>
      <c r="E23" s="156" t="s">
        <v>29</v>
      </c>
      <c r="F23" s="92"/>
      <c r="G23" s="157"/>
      <c r="H23" s="157">
        <f>Worksheet!E25</f>
        <v>13500000</v>
      </c>
    </row>
    <row r="24" spans="3:8" x14ac:dyDescent="0.25">
      <c r="C24" s="92"/>
      <c r="D24" s="92"/>
      <c r="E24" s="156" t="s">
        <v>229</v>
      </c>
      <c r="F24" s="92"/>
      <c r="G24" s="157"/>
      <c r="H24" s="157"/>
    </row>
    <row r="25" spans="3:8" x14ac:dyDescent="0.25">
      <c r="C25" s="92"/>
      <c r="D25" s="92"/>
      <c r="E25" s="156" t="s">
        <v>201</v>
      </c>
      <c r="F25" s="92"/>
      <c r="G25" s="157"/>
      <c r="H25" s="157"/>
    </row>
    <row r="26" spans="3:8" x14ac:dyDescent="0.25">
      <c r="C26" s="92"/>
      <c r="D26" s="92"/>
      <c r="E26" s="156"/>
      <c r="F26" s="92"/>
      <c r="G26" s="157"/>
      <c r="H26" s="157"/>
    </row>
    <row r="27" spans="3:8" x14ac:dyDescent="0.25">
      <c r="C27" s="92"/>
      <c r="D27" s="92"/>
      <c r="E27" s="156"/>
      <c r="F27" s="92"/>
      <c r="G27" s="157"/>
      <c r="H27" s="157"/>
    </row>
    <row r="28" spans="3:8" x14ac:dyDescent="0.25">
      <c r="C28" s="92"/>
      <c r="D28" s="92"/>
      <c r="E28" s="156"/>
      <c r="F28" s="92"/>
      <c r="G28" s="157"/>
      <c r="H28" s="157"/>
    </row>
    <row r="29" spans="3:8" x14ac:dyDescent="0.25">
      <c r="C29" s="92"/>
      <c r="D29" s="92"/>
      <c r="E29" s="156"/>
      <c r="F29" s="92"/>
      <c r="G29" s="157"/>
      <c r="H29" s="157"/>
    </row>
    <row r="30" spans="3:8" x14ac:dyDescent="0.25">
      <c r="C30" s="92"/>
      <c r="D30" s="92"/>
      <c r="E30" s="156"/>
      <c r="F30" s="92"/>
      <c r="G30" s="157"/>
      <c r="H30" s="157"/>
    </row>
  </sheetData>
  <mergeCells count="4">
    <mergeCell ref="C5:C6"/>
    <mergeCell ref="E5:E6"/>
    <mergeCell ref="G5:G6"/>
    <mergeCell ref="H5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DBD1-7772-4AF7-84C4-6601BA5350FE}">
  <dimension ref="C5:F21"/>
  <sheetViews>
    <sheetView tabSelected="1" topLeftCell="A4" workbookViewId="0">
      <selection activeCell="I11" sqref="I11"/>
    </sheetView>
  </sheetViews>
  <sheetFormatPr defaultRowHeight="15.75" x14ac:dyDescent="0.25"/>
  <cols>
    <col min="3" max="3" width="12" customWidth="1"/>
    <col min="4" max="4" width="36.5" customWidth="1"/>
    <col min="5" max="5" width="14.625" customWidth="1"/>
    <col min="6" max="6" width="13.125" customWidth="1"/>
  </cols>
  <sheetData>
    <row r="5" spans="3:6" x14ac:dyDescent="0.25">
      <c r="C5" s="127" t="s">
        <v>206</v>
      </c>
      <c r="D5" s="159" t="s">
        <v>235</v>
      </c>
      <c r="E5" s="127" t="s">
        <v>62</v>
      </c>
      <c r="F5" s="127" t="s">
        <v>227</v>
      </c>
    </row>
    <row r="6" spans="3:6" x14ac:dyDescent="0.25">
      <c r="C6" s="137" t="s">
        <v>209</v>
      </c>
      <c r="D6" s="160" t="s">
        <v>12</v>
      </c>
      <c r="E6" s="103">
        <f>Worksheet!E12</f>
        <v>58100000</v>
      </c>
      <c r="F6" s="78"/>
    </row>
    <row r="7" spans="3:6" x14ac:dyDescent="0.25">
      <c r="C7" s="76" t="s">
        <v>210</v>
      </c>
      <c r="D7" s="160" t="s">
        <v>16</v>
      </c>
      <c r="E7" s="103">
        <f>Worksheet!E13</f>
        <v>200000</v>
      </c>
      <c r="F7" s="78"/>
    </row>
    <row r="8" spans="3:6" x14ac:dyDescent="0.25">
      <c r="C8" s="76" t="s">
        <v>212</v>
      </c>
      <c r="D8" s="160" t="s">
        <v>5</v>
      </c>
      <c r="E8" s="103">
        <f>Worksheet!E14</f>
        <v>4500000</v>
      </c>
      <c r="F8" s="78"/>
    </row>
    <row r="9" spans="3:6" x14ac:dyDescent="0.25">
      <c r="C9" s="161" t="s">
        <v>216</v>
      </c>
      <c r="D9" s="160" t="s">
        <v>215</v>
      </c>
      <c r="E9" s="103"/>
      <c r="F9" s="130">
        <f>Worksheet!F15</f>
        <v>800000</v>
      </c>
    </row>
    <row r="10" spans="3:6" x14ac:dyDescent="0.25">
      <c r="C10" s="137" t="s">
        <v>217</v>
      </c>
      <c r="D10" s="160" t="s">
        <v>8</v>
      </c>
      <c r="E10" s="103">
        <f>Worksheet!M16</f>
        <v>8000000</v>
      </c>
      <c r="F10" s="78"/>
    </row>
    <row r="11" spans="3:6" x14ac:dyDescent="0.25">
      <c r="C11" s="137" t="s">
        <v>218</v>
      </c>
      <c r="D11" s="162" t="s">
        <v>157</v>
      </c>
      <c r="E11" s="130">
        <f>Worksheet!M17</f>
        <v>7500000</v>
      </c>
      <c r="F11" s="77"/>
    </row>
    <row r="12" spans="3:6" x14ac:dyDescent="0.25">
      <c r="C12" s="137" t="s">
        <v>219</v>
      </c>
      <c r="D12" s="163" t="s">
        <v>129</v>
      </c>
      <c r="E12" s="130">
        <f>Worksheet!M18</f>
        <v>22500000</v>
      </c>
      <c r="F12" s="77"/>
    </row>
    <row r="13" spans="3:6" x14ac:dyDescent="0.25">
      <c r="C13" s="137" t="s">
        <v>213</v>
      </c>
      <c r="D13" s="160" t="s">
        <v>158</v>
      </c>
      <c r="E13" s="130">
        <f>Worksheet!M19</f>
        <v>19500000</v>
      </c>
      <c r="F13" s="89"/>
    </row>
    <row r="14" spans="3:6" x14ac:dyDescent="0.25">
      <c r="C14" s="139" t="s">
        <v>174</v>
      </c>
      <c r="D14" s="164" t="s">
        <v>220</v>
      </c>
      <c r="E14" s="166"/>
      <c r="F14" s="145">
        <f>Worksheet!N20</f>
        <v>7300000</v>
      </c>
    </row>
    <row r="15" spans="3:6" x14ac:dyDescent="0.25">
      <c r="C15" s="165" t="s">
        <v>24</v>
      </c>
      <c r="D15" s="156" t="s">
        <v>236</v>
      </c>
      <c r="E15" s="91"/>
      <c r="F15" s="167">
        <f>Worksheet!N21</f>
        <v>8800000</v>
      </c>
    </row>
    <row r="16" spans="3:6" x14ac:dyDescent="0.25">
      <c r="C16" s="165" t="s">
        <v>15</v>
      </c>
      <c r="D16" s="156" t="s">
        <v>13</v>
      </c>
      <c r="E16" s="91"/>
      <c r="F16" s="167">
        <f>Worksheet!N22</f>
        <v>0</v>
      </c>
    </row>
    <row r="17" spans="3:6" x14ac:dyDescent="0.25">
      <c r="C17" s="165" t="s">
        <v>144</v>
      </c>
      <c r="D17" s="156" t="s">
        <v>161</v>
      </c>
      <c r="E17" s="91"/>
      <c r="F17" s="167">
        <f>Worksheet!N23</f>
        <v>10000000</v>
      </c>
    </row>
    <row r="18" spans="3:6" x14ac:dyDescent="0.25">
      <c r="C18" s="165" t="s">
        <v>145</v>
      </c>
      <c r="D18" s="156" t="s">
        <v>162</v>
      </c>
      <c r="E18" s="91"/>
      <c r="F18" s="167">
        <f>'equiity statement'!F10</f>
        <v>93400000</v>
      </c>
    </row>
    <row r="19" spans="3:6" x14ac:dyDescent="0.25">
      <c r="C19" s="174" t="s">
        <v>223</v>
      </c>
      <c r="D19" s="175"/>
      <c r="E19" s="176">
        <f>SUM(E6:E13)</f>
        <v>120300000</v>
      </c>
      <c r="F19" s="176">
        <f>SUM(F9:F18)</f>
        <v>120300000</v>
      </c>
    </row>
    <row r="20" spans="3:6" x14ac:dyDescent="0.25">
      <c r="C20" s="171"/>
      <c r="D20" s="172"/>
      <c r="E20" s="173"/>
      <c r="F20" s="173"/>
    </row>
    <row r="21" spans="3:6" x14ac:dyDescent="0.25">
      <c r="C21" s="168"/>
      <c r="D21" s="169"/>
      <c r="E21" s="170"/>
      <c r="F21" s="170"/>
    </row>
  </sheetData>
  <mergeCells count="1"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51AC-C56E-4143-8481-6D2863389F7B}">
  <dimension ref="B1:E17"/>
  <sheetViews>
    <sheetView workbookViewId="0">
      <selection activeCell="E16" sqref="E16"/>
    </sheetView>
  </sheetViews>
  <sheetFormatPr defaultRowHeight="15.75" x14ac:dyDescent="0.25"/>
  <cols>
    <col min="2" max="2" width="13.5" customWidth="1"/>
    <col min="3" max="3" width="16.625" customWidth="1"/>
    <col min="4" max="4" width="12.875" customWidth="1"/>
    <col min="5" max="5" width="16.375" customWidth="1"/>
  </cols>
  <sheetData>
    <row r="1" spans="2:5" x14ac:dyDescent="0.25">
      <c r="B1" s="11"/>
      <c r="C1" s="49" t="s">
        <v>41</v>
      </c>
      <c r="D1" s="49"/>
    </row>
    <row r="2" spans="2:5" x14ac:dyDescent="0.25">
      <c r="B2" s="11"/>
      <c r="C2" s="49" t="s">
        <v>42</v>
      </c>
      <c r="D2" s="49"/>
    </row>
    <row r="3" spans="2:5" x14ac:dyDescent="0.25">
      <c r="C3" s="62">
        <v>44531</v>
      </c>
      <c r="D3" s="49"/>
    </row>
    <row r="5" spans="2:5" x14ac:dyDescent="0.25">
      <c r="B5" s="61" t="s">
        <v>37</v>
      </c>
      <c r="C5" s="61"/>
      <c r="D5" s="61" t="s">
        <v>4</v>
      </c>
      <c r="E5" s="61"/>
    </row>
    <row r="6" spans="2:5" x14ac:dyDescent="0.25">
      <c r="B6" s="27" t="s">
        <v>35</v>
      </c>
      <c r="C6" s="27" t="s">
        <v>36</v>
      </c>
      <c r="D6" s="27" t="s">
        <v>38</v>
      </c>
      <c r="E6" s="27" t="s">
        <v>36</v>
      </c>
    </row>
    <row r="7" spans="2:5" x14ac:dyDescent="0.25">
      <c r="B7" s="25" t="s">
        <v>14</v>
      </c>
      <c r="C7" s="5">
        <f>'jurnal umum'!E11+'jurnal umum'!E26+'jurnal umum'!E27+'jurnal umum'!E29</f>
        <v>19800000</v>
      </c>
      <c r="D7" s="25" t="s">
        <v>14</v>
      </c>
      <c r="E7" s="5">
        <f>'jurnal umum'!F7+'jurnal umum'!F22+'jurnal umum'!F18</f>
        <v>12500000</v>
      </c>
    </row>
    <row r="8" spans="2:5" x14ac:dyDescent="0.25">
      <c r="B8" s="25" t="s">
        <v>20</v>
      </c>
      <c r="C8" s="5">
        <f>'jurnal umum'!E15+'jurnal umum'!E33</f>
        <v>12500000</v>
      </c>
      <c r="D8" s="25" t="s">
        <v>18</v>
      </c>
      <c r="E8" s="5">
        <f>'jurnal umum'!F9+'jurnal umum'!F13+'jurnal umum'!F19+'jurnal umum'!F31+'jurnal umum'!F35</f>
        <v>3500000</v>
      </c>
    </row>
    <row r="9" spans="2:5" x14ac:dyDescent="0.25">
      <c r="B9" s="25" t="s">
        <v>25</v>
      </c>
      <c r="C9" s="16">
        <f>'jurnal umum'!E20+'jurnal umum'!E38</f>
        <v>1550000</v>
      </c>
      <c r="D9" s="25" t="s">
        <v>20</v>
      </c>
      <c r="E9" s="5">
        <f>'jurnal umum'!F12+'jurnal umum'!F25+'jurnal umum'!F30</f>
        <v>13800000</v>
      </c>
    </row>
    <row r="10" spans="2:5" x14ac:dyDescent="0.25">
      <c r="B10" s="25" t="s">
        <v>26</v>
      </c>
      <c r="C10" s="5">
        <f>'jurnal umum'!E23</f>
        <v>7500000</v>
      </c>
      <c r="D10" s="23" t="s">
        <v>24</v>
      </c>
      <c r="E10" s="16">
        <f>'jurnal umum'!F24+'jurnal umum'!F37</f>
        <v>8800000</v>
      </c>
    </row>
    <row r="11" spans="2:5" x14ac:dyDescent="0.25">
      <c r="B11" s="25" t="s">
        <v>24</v>
      </c>
      <c r="C11" s="5">
        <f>'jurnal umum'!E17+'jurnal umum'!E21</f>
        <v>5000000</v>
      </c>
      <c r="D11" s="25" t="s">
        <v>22</v>
      </c>
      <c r="E11" s="5">
        <f>'jurnal umum'!F16+'jurnal umum'!F28+'jurnal umum'!F34</f>
        <v>18500000</v>
      </c>
    </row>
    <row r="12" spans="2:5" x14ac:dyDescent="0.25">
      <c r="B12" s="25" t="s">
        <v>15</v>
      </c>
      <c r="C12" s="5">
        <f>'jurnal umum'!E8+'jurnal umum'!E14</f>
        <v>8200000</v>
      </c>
      <c r="D12" s="25"/>
      <c r="E12" s="5"/>
    </row>
    <row r="13" spans="2:5" x14ac:dyDescent="0.25">
      <c r="B13" s="25" t="s">
        <v>39</v>
      </c>
      <c r="C13" s="5">
        <f>'jurnal umum'!E32</f>
        <v>1000000</v>
      </c>
      <c r="D13" s="2"/>
      <c r="E13" s="2"/>
    </row>
    <row r="14" spans="2:5" x14ac:dyDescent="0.25">
      <c r="B14" s="25" t="s">
        <v>19</v>
      </c>
      <c r="C14" s="5">
        <f>'jurnal umum'!E10</f>
        <v>750000</v>
      </c>
      <c r="D14" s="2"/>
      <c r="E14" s="2"/>
    </row>
    <row r="15" spans="2:5" x14ac:dyDescent="0.25">
      <c r="B15" s="25" t="s">
        <v>33</v>
      </c>
      <c r="C15" s="5">
        <f>'jurnal umum'!E36</f>
        <v>800000</v>
      </c>
      <c r="D15" s="2"/>
      <c r="E15" s="2"/>
    </row>
    <row r="16" spans="2:5" x14ac:dyDescent="0.25">
      <c r="B16" s="27" t="s">
        <v>40</v>
      </c>
      <c r="C16" s="28">
        <f>SUM(C7:C15)</f>
        <v>57100000</v>
      </c>
      <c r="D16" s="27" t="s">
        <v>40</v>
      </c>
      <c r="E16" s="29">
        <f>SUM(E7:E11)</f>
        <v>57100000</v>
      </c>
    </row>
    <row r="17" spans="2:5" x14ac:dyDescent="0.25">
      <c r="B17" s="9"/>
      <c r="C17" s="9"/>
      <c r="D17" s="9"/>
      <c r="E17" s="9"/>
    </row>
  </sheetData>
  <mergeCells count="5">
    <mergeCell ref="D5:E5"/>
    <mergeCell ref="B5:C5"/>
    <mergeCell ref="C1:D1"/>
    <mergeCell ref="C2:D2"/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C200-9A62-4ADB-8A23-CAF091C64228}">
  <dimension ref="A1:G204"/>
  <sheetViews>
    <sheetView topLeftCell="A88" zoomScaleNormal="100" workbookViewId="0">
      <selection activeCell="H197" sqref="H197"/>
    </sheetView>
  </sheetViews>
  <sheetFormatPr defaultRowHeight="15.75" x14ac:dyDescent="0.25"/>
  <cols>
    <col min="1" max="1" width="8.625" customWidth="1"/>
    <col min="2" max="2" width="24.375" customWidth="1"/>
    <col min="3" max="3" width="10.75" customWidth="1"/>
    <col min="4" max="4" width="13.75" customWidth="1"/>
    <col min="5" max="5" width="12.625" customWidth="1"/>
    <col min="6" max="6" width="13.25" customWidth="1"/>
    <col min="7" max="7" width="14.875" customWidth="1"/>
  </cols>
  <sheetData>
    <row r="1" spans="1:7" x14ac:dyDescent="0.25">
      <c r="C1" s="49" t="s">
        <v>43</v>
      </c>
      <c r="D1" s="49"/>
      <c r="E1" s="49"/>
    </row>
    <row r="2" spans="1:7" x14ac:dyDescent="0.25">
      <c r="C2" s="49" t="s">
        <v>42</v>
      </c>
      <c r="D2" s="49"/>
      <c r="E2" s="49"/>
    </row>
    <row r="3" spans="1:7" x14ac:dyDescent="0.25">
      <c r="C3" s="62">
        <v>44531</v>
      </c>
      <c r="D3" s="49"/>
      <c r="E3" s="49"/>
    </row>
    <row r="4" spans="1:7" x14ac:dyDescent="0.25">
      <c r="A4" s="1"/>
      <c r="B4" s="1"/>
      <c r="D4" s="1"/>
    </row>
    <row r="5" spans="1:7" x14ac:dyDescent="0.25">
      <c r="A5" s="69" t="s">
        <v>47</v>
      </c>
      <c r="B5" s="69"/>
      <c r="D5" s="1"/>
      <c r="F5" s="69" t="s">
        <v>48</v>
      </c>
      <c r="G5" s="69"/>
    </row>
    <row r="6" spans="1:7" x14ac:dyDescent="0.25">
      <c r="A6" s="64" t="s">
        <v>0</v>
      </c>
      <c r="B6" s="64" t="s">
        <v>44</v>
      </c>
      <c r="C6" s="23" t="s">
        <v>45</v>
      </c>
      <c r="D6" s="64" t="s">
        <v>3</v>
      </c>
      <c r="E6" s="64" t="s">
        <v>4</v>
      </c>
      <c r="F6" s="64" t="s">
        <v>46</v>
      </c>
      <c r="G6" s="65"/>
    </row>
    <row r="7" spans="1:7" x14ac:dyDescent="0.25">
      <c r="A7" s="64"/>
      <c r="B7" s="64"/>
      <c r="C7" s="23" t="s">
        <v>2</v>
      </c>
      <c r="D7" s="64"/>
      <c r="E7" s="64"/>
      <c r="F7" s="23" t="s">
        <v>3</v>
      </c>
      <c r="G7" s="23" t="s">
        <v>4</v>
      </c>
    </row>
    <row r="8" spans="1:7" x14ac:dyDescent="0.25">
      <c r="A8" s="2"/>
      <c r="B8" s="23" t="s">
        <v>50</v>
      </c>
      <c r="C8" s="2"/>
      <c r="D8" s="5"/>
      <c r="E8" s="2"/>
      <c r="F8" s="5">
        <v>50800000</v>
      </c>
      <c r="G8" s="2"/>
    </row>
    <row r="9" spans="1:7" x14ac:dyDescent="0.25">
      <c r="A9" s="23" t="s">
        <v>49</v>
      </c>
      <c r="B9" s="23" t="s">
        <v>51</v>
      </c>
      <c r="C9" s="2"/>
      <c r="D9" s="5">
        <f>Rekapitulasi!C7</f>
        <v>19800000</v>
      </c>
      <c r="E9" s="2"/>
      <c r="F9" s="5">
        <f>SUM(F8+D9)</f>
        <v>70600000</v>
      </c>
      <c r="G9" s="2"/>
    </row>
    <row r="10" spans="1:7" x14ac:dyDescent="0.25">
      <c r="A10" s="2"/>
      <c r="B10" s="23" t="s">
        <v>51</v>
      </c>
      <c r="C10" s="2"/>
      <c r="D10" s="2"/>
      <c r="E10" s="26">
        <f>Rekapitulasi!E7</f>
        <v>12500000</v>
      </c>
      <c r="F10" s="10">
        <f>F9-E10</f>
        <v>58100000</v>
      </c>
      <c r="G10" s="2"/>
    </row>
    <row r="11" spans="1:7" x14ac:dyDescent="0.25">
      <c r="A11" s="9"/>
      <c r="B11" s="9"/>
      <c r="C11" s="9"/>
      <c r="D11" s="9"/>
      <c r="E11" s="9"/>
      <c r="F11" s="9"/>
      <c r="G11" s="9"/>
    </row>
    <row r="12" spans="1:7" x14ac:dyDescent="0.25">
      <c r="A12" s="66" t="s">
        <v>53</v>
      </c>
      <c r="B12" s="66"/>
      <c r="C12" s="9"/>
      <c r="D12" s="9"/>
      <c r="E12" s="9"/>
      <c r="F12" s="67" t="s">
        <v>54</v>
      </c>
      <c r="G12" s="68"/>
    </row>
    <row r="13" spans="1:7" x14ac:dyDescent="0.25">
      <c r="A13" s="64" t="s">
        <v>0</v>
      </c>
      <c r="B13" s="64" t="s">
        <v>52</v>
      </c>
      <c r="C13" s="23" t="s">
        <v>45</v>
      </c>
      <c r="D13" s="64" t="s">
        <v>3</v>
      </c>
      <c r="E13" s="64" t="s">
        <v>4</v>
      </c>
      <c r="F13" s="64" t="s">
        <v>46</v>
      </c>
      <c r="G13" s="64"/>
    </row>
    <row r="14" spans="1:7" x14ac:dyDescent="0.25">
      <c r="A14" s="64"/>
      <c r="B14" s="64"/>
      <c r="C14" s="23" t="s">
        <v>2</v>
      </c>
      <c r="D14" s="64"/>
      <c r="E14" s="64"/>
      <c r="F14" s="23" t="s">
        <v>3</v>
      </c>
      <c r="G14" s="23" t="s">
        <v>4</v>
      </c>
    </row>
    <row r="15" spans="1:7" x14ac:dyDescent="0.25">
      <c r="A15" s="23"/>
      <c r="B15" s="23" t="s">
        <v>50</v>
      </c>
      <c r="C15" s="2"/>
      <c r="D15" s="5"/>
      <c r="E15" s="2"/>
      <c r="F15" s="5">
        <v>3700000</v>
      </c>
      <c r="G15" s="2"/>
    </row>
    <row r="16" spans="1:7" x14ac:dyDescent="0.25">
      <c r="A16" s="23" t="s">
        <v>49</v>
      </c>
      <c r="B16" s="23" t="s">
        <v>51</v>
      </c>
      <c r="C16" s="2"/>
      <c r="D16" s="2"/>
      <c r="E16" s="5">
        <f>Rekapitulasi!E8</f>
        <v>3500000</v>
      </c>
      <c r="F16" s="10">
        <f>F15-E16</f>
        <v>200000</v>
      </c>
      <c r="G16" s="2"/>
    </row>
    <row r="17" spans="1:7" x14ac:dyDescent="0.25">
      <c r="A17" s="23"/>
      <c r="B17" s="2"/>
      <c r="C17" s="2"/>
      <c r="D17" s="2"/>
      <c r="E17" s="2"/>
      <c r="F17" s="2"/>
      <c r="G17" s="2"/>
    </row>
    <row r="19" spans="1:7" x14ac:dyDescent="0.25">
      <c r="A19" s="63" t="s">
        <v>57</v>
      </c>
      <c r="B19" s="63"/>
      <c r="F19" s="69" t="s">
        <v>58</v>
      </c>
      <c r="G19" s="69"/>
    </row>
    <row r="20" spans="1:7" x14ac:dyDescent="0.25">
      <c r="A20" s="64" t="s">
        <v>0</v>
      </c>
      <c r="B20" s="64" t="s">
        <v>55</v>
      </c>
      <c r="C20" s="23" t="s">
        <v>45</v>
      </c>
      <c r="D20" s="64" t="s">
        <v>56</v>
      </c>
      <c r="E20" s="64" t="s">
        <v>4</v>
      </c>
      <c r="F20" s="65" t="s">
        <v>46</v>
      </c>
      <c r="G20" s="65"/>
    </row>
    <row r="21" spans="1:7" x14ac:dyDescent="0.25">
      <c r="A21" s="64"/>
      <c r="B21" s="64"/>
      <c r="C21" s="15" t="s">
        <v>2</v>
      </c>
      <c r="D21" s="64"/>
      <c r="E21" s="64"/>
      <c r="F21" s="23" t="s">
        <v>3</v>
      </c>
      <c r="G21" s="23" t="s">
        <v>4</v>
      </c>
    </row>
    <row r="22" spans="1:7" x14ac:dyDescent="0.25">
      <c r="A22" s="2"/>
      <c r="B22" s="23" t="s">
        <v>50</v>
      </c>
      <c r="C22" s="2"/>
      <c r="D22" s="2"/>
      <c r="E22" s="2"/>
      <c r="F22" s="16">
        <v>5800000</v>
      </c>
      <c r="G22" s="2"/>
    </row>
    <row r="23" spans="1:7" x14ac:dyDescent="0.25">
      <c r="A23" s="23" t="s">
        <v>49</v>
      </c>
      <c r="B23" s="24" t="s">
        <v>51</v>
      </c>
      <c r="C23" s="2"/>
      <c r="D23" s="5">
        <f>Rekapitulasi!C8</f>
        <v>12500000</v>
      </c>
      <c r="E23" s="2"/>
      <c r="F23" s="5">
        <f>F22+D23</f>
        <v>18300000</v>
      </c>
      <c r="G23" s="2"/>
    </row>
    <row r="24" spans="1:7" x14ac:dyDescent="0.25">
      <c r="A24" s="2"/>
      <c r="B24" s="2"/>
      <c r="C24" s="2"/>
      <c r="D24" s="2"/>
      <c r="E24" s="5">
        <f>Rekapitulasi!E9</f>
        <v>13800000</v>
      </c>
      <c r="F24" s="5">
        <f>F23-E24</f>
        <v>4500000</v>
      </c>
      <c r="G24" s="2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69" t="s">
        <v>59</v>
      </c>
      <c r="B26" s="69"/>
      <c r="C26" s="69"/>
      <c r="D26" s="69"/>
      <c r="E26" s="9"/>
      <c r="F26" s="66" t="s">
        <v>60</v>
      </c>
      <c r="G26" s="66"/>
    </row>
    <row r="27" spans="1:7" x14ac:dyDescent="0.25">
      <c r="A27" s="64" t="s">
        <v>0</v>
      </c>
      <c r="B27" s="64" t="s">
        <v>55</v>
      </c>
      <c r="C27" s="24" t="s">
        <v>45</v>
      </c>
      <c r="D27" s="64" t="s">
        <v>61</v>
      </c>
      <c r="E27" s="64" t="s">
        <v>4</v>
      </c>
      <c r="F27" s="64" t="s">
        <v>46</v>
      </c>
      <c r="G27" s="64"/>
    </row>
    <row r="28" spans="1:7" x14ac:dyDescent="0.25">
      <c r="A28" s="64"/>
      <c r="B28" s="64"/>
      <c r="C28" s="24" t="s">
        <v>2</v>
      </c>
      <c r="D28" s="64"/>
      <c r="E28" s="64"/>
      <c r="F28" s="24" t="s">
        <v>62</v>
      </c>
      <c r="G28" s="24" t="s">
        <v>4</v>
      </c>
    </row>
    <row r="29" spans="1:7" x14ac:dyDescent="0.25">
      <c r="A29" s="22" t="s">
        <v>49</v>
      </c>
      <c r="B29" s="24" t="s">
        <v>50</v>
      </c>
      <c r="C29" s="2"/>
      <c r="D29" s="2"/>
      <c r="E29" s="2"/>
      <c r="F29" s="2"/>
      <c r="G29" s="5">
        <v>800000</v>
      </c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9"/>
      <c r="B31" s="9"/>
      <c r="C31" s="9"/>
      <c r="D31" s="9"/>
      <c r="E31" s="9"/>
      <c r="F31" s="9"/>
      <c r="G31" s="9"/>
    </row>
    <row r="32" spans="1:7" x14ac:dyDescent="0.25">
      <c r="A32" s="32" t="s">
        <v>63</v>
      </c>
      <c r="B32" s="32"/>
      <c r="C32" s="9"/>
      <c r="D32" s="9"/>
      <c r="E32" s="9"/>
      <c r="F32" s="32" t="s">
        <v>64</v>
      </c>
      <c r="G32" s="32"/>
    </row>
    <row r="33" spans="1:7" x14ac:dyDescent="0.25">
      <c r="A33" s="31" t="s">
        <v>0</v>
      </c>
      <c r="B33" s="31" t="s">
        <v>65</v>
      </c>
      <c r="C33" s="31" t="s">
        <v>45</v>
      </c>
      <c r="D33" s="31" t="s">
        <v>3</v>
      </c>
      <c r="E33" s="31" t="s">
        <v>4</v>
      </c>
      <c r="F33" s="31" t="s">
        <v>46</v>
      </c>
      <c r="G33" s="31"/>
    </row>
    <row r="34" spans="1:7" x14ac:dyDescent="0.25">
      <c r="A34" s="31"/>
      <c r="B34" s="31"/>
      <c r="C34" s="31" t="s">
        <v>2</v>
      </c>
      <c r="D34" s="31"/>
      <c r="E34" s="31"/>
      <c r="F34" s="31" t="s">
        <v>3</v>
      </c>
      <c r="G34" s="31" t="s">
        <v>4</v>
      </c>
    </row>
    <row r="35" spans="1:7" x14ac:dyDescent="0.25">
      <c r="A35" s="2"/>
      <c r="B35" s="31" t="s">
        <v>50</v>
      </c>
      <c r="C35" s="2"/>
      <c r="D35" s="2"/>
      <c r="E35" s="2"/>
      <c r="F35" s="16">
        <v>8800000</v>
      </c>
      <c r="G35" s="2"/>
    </row>
    <row r="36" spans="1:7" x14ac:dyDescent="0.25">
      <c r="A36" s="31" t="s">
        <v>49</v>
      </c>
      <c r="B36" s="31" t="s">
        <v>51</v>
      </c>
      <c r="C36" s="2"/>
      <c r="D36" s="5">
        <f>Rekapitulasi!C9</f>
        <v>1550000</v>
      </c>
      <c r="E36" s="2"/>
      <c r="F36" s="5">
        <f>F35+D36</f>
        <v>10350000</v>
      </c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40" spans="1:7" x14ac:dyDescent="0.25">
      <c r="A40" s="30" t="s">
        <v>66</v>
      </c>
      <c r="B40" s="30"/>
      <c r="F40" s="30" t="s">
        <v>67</v>
      </c>
      <c r="G40" s="30"/>
    </row>
    <row r="41" spans="1:7" x14ac:dyDescent="0.25">
      <c r="A41" s="31" t="s">
        <v>0</v>
      </c>
      <c r="B41" s="31" t="s">
        <v>68</v>
      </c>
      <c r="C41" s="31" t="s">
        <v>45</v>
      </c>
      <c r="D41" s="31" t="s">
        <v>3</v>
      </c>
      <c r="E41" s="31" t="s">
        <v>4</v>
      </c>
      <c r="F41" s="31" t="s">
        <v>46</v>
      </c>
      <c r="G41" s="31"/>
    </row>
    <row r="42" spans="1:7" x14ac:dyDescent="0.25">
      <c r="A42" s="31"/>
      <c r="B42" s="31"/>
      <c r="C42" s="31" t="s">
        <v>2</v>
      </c>
      <c r="D42" s="31"/>
      <c r="E42" s="31"/>
      <c r="F42" s="31" t="s">
        <v>3</v>
      </c>
      <c r="G42" s="31" t="s">
        <v>4</v>
      </c>
    </row>
    <row r="43" spans="1:7" x14ac:dyDescent="0.25">
      <c r="A43" s="31" t="s">
        <v>49</v>
      </c>
      <c r="B43" s="31" t="s">
        <v>50</v>
      </c>
      <c r="C43" s="2"/>
      <c r="D43" s="2"/>
      <c r="E43" s="2"/>
      <c r="F43" s="5">
        <v>7500000</v>
      </c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6" spans="1:7" x14ac:dyDescent="0.25">
      <c r="A46" s="69" t="s">
        <v>69</v>
      </c>
      <c r="B46" s="69"/>
      <c r="C46" s="69"/>
      <c r="F46" s="63" t="s">
        <v>70</v>
      </c>
      <c r="G46" s="63"/>
    </row>
    <row r="47" spans="1:7" x14ac:dyDescent="0.25">
      <c r="A47" s="64" t="s">
        <v>71</v>
      </c>
      <c r="B47" s="64" t="s">
        <v>55</v>
      </c>
      <c r="C47" s="24" t="s">
        <v>45</v>
      </c>
      <c r="D47" s="64" t="s">
        <v>3</v>
      </c>
      <c r="E47" s="64" t="s">
        <v>4</v>
      </c>
      <c r="F47" s="64" t="s">
        <v>46</v>
      </c>
      <c r="G47" s="64"/>
    </row>
    <row r="48" spans="1:7" x14ac:dyDescent="0.25">
      <c r="A48" s="64"/>
      <c r="B48" s="64"/>
      <c r="C48" s="24" t="s">
        <v>2</v>
      </c>
      <c r="D48" s="64"/>
      <c r="E48" s="64"/>
      <c r="F48" s="24" t="s">
        <v>3</v>
      </c>
      <c r="G48" s="24" t="s">
        <v>4</v>
      </c>
    </row>
    <row r="49" spans="1:7" x14ac:dyDescent="0.25">
      <c r="A49" s="24" t="s">
        <v>72</v>
      </c>
      <c r="B49" s="24" t="s">
        <v>50</v>
      </c>
      <c r="C49" s="2"/>
      <c r="D49" s="2"/>
      <c r="E49" s="2"/>
      <c r="F49" s="5">
        <v>24000000</v>
      </c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3" spans="1:7" x14ac:dyDescent="0.25">
      <c r="A53" s="63" t="s">
        <v>73</v>
      </c>
      <c r="B53" s="63"/>
      <c r="F53" s="63" t="s">
        <v>74</v>
      </c>
      <c r="G53" s="63"/>
    </row>
    <row r="54" spans="1:7" x14ac:dyDescent="0.25">
      <c r="A54" s="31" t="s">
        <v>0</v>
      </c>
      <c r="B54" s="31" t="s">
        <v>55</v>
      </c>
      <c r="C54" s="31" t="s">
        <v>45</v>
      </c>
      <c r="D54" s="31" t="s">
        <v>3</v>
      </c>
      <c r="E54" s="31" t="s">
        <v>4</v>
      </c>
      <c r="F54" s="31" t="s">
        <v>46</v>
      </c>
      <c r="G54" s="31"/>
    </row>
    <row r="55" spans="1:7" x14ac:dyDescent="0.25">
      <c r="A55" s="31"/>
      <c r="B55" s="31"/>
      <c r="C55" s="31" t="s">
        <v>2</v>
      </c>
      <c r="D55" s="31"/>
      <c r="E55" s="31"/>
      <c r="F55" s="31" t="s">
        <v>3</v>
      </c>
      <c r="G55" s="31" t="s">
        <v>46</v>
      </c>
    </row>
    <row r="56" spans="1:7" x14ac:dyDescent="0.25">
      <c r="A56" s="2"/>
      <c r="B56" s="31" t="s">
        <v>50</v>
      </c>
      <c r="C56" s="2"/>
      <c r="D56" s="2"/>
      <c r="E56" s="2"/>
      <c r="F56" s="16">
        <v>12000000</v>
      </c>
      <c r="G56" s="2"/>
    </row>
    <row r="57" spans="1:7" x14ac:dyDescent="0.25">
      <c r="A57" s="31" t="s">
        <v>49</v>
      </c>
      <c r="B57" s="31" t="s">
        <v>51</v>
      </c>
      <c r="C57" s="2"/>
      <c r="D57" s="5">
        <f>Rekapitulasi!C10</f>
        <v>7500000</v>
      </c>
      <c r="E57" s="2"/>
      <c r="F57" s="5">
        <f>F56+D57</f>
        <v>19500000</v>
      </c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60" spans="1:7" x14ac:dyDescent="0.25">
      <c r="A60" s="69" t="s">
        <v>75</v>
      </c>
      <c r="B60" s="69"/>
      <c r="C60" s="69"/>
      <c r="D60" s="69"/>
      <c r="F60" s="63" t="s">
        <v>76</v>
      </c>
      <c r="G60" s="63"/>
    </row>
    <row r="61" spans="1:7" x14ac:dyDescent="0.25">
      <c r="A61" s="64" t="s">
        <v>0</v>
      </c>
      <c r="B61" s="64" t="s">
        <v>55</v>
      </c>
      <c r="C61" s="31" t="s">
        <v>45</v>
      </c>
      <c r="D61" s="64" t="s">
        <v>3</v>
      </c>
      <c r="E61" s="64" t="s">
        <v>4</v>
      </c>
      <c r="F61" s="64" t="s">
        <v>46</v>
      </c>
      <c r="G61" s="64"/>
    </row>
    <row r="62" spans="1:7" x14ac:dyDescent="0.25">
      <c r="A62" s="64"/>
      <c r="B62" s="64"/>
      <c r="C62" s="31" t="s">
        <v>2</v>
      </c>
      <c r="D62" s="64"/>
      <c r="E62" s="64"/>
      <c r="F62" s="31" t="s">
        <v>3</v>
      </c>
      <c r="G62" s="31" t="s">
        <v>4</v>
      </c>
    </row>
    <row r="63" spans="1:7" x14ac:dyDescent="0.25">
      <c r="A63" s="2"/>
      <c r="B63" s="31" t="s">
        <v>50</v>
      </c>
      <c r="C63" s="2"/>
      <c r="D63" s="2"/>
      <c r="E63" s="2"/>
      <c r="F63" s="2"/>
      <c r="G63" s="5">
        <v>6500000</v>
      </c>
    </row>
    <row r="64" spans="1:7" x14ac:dyDescent="0.25">
      <c r="A64" s="31" t="s">
        <v>49</v>
      </c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7" spans="1:7" x14ac:dyDescent="0.25">
      <c r="A67" s="63" t="s">
        <v>77</v>
      </c>
      <c r="B67" s="63"/>
      <c r="F67" s="63" t="s">
        <v>78</v>
      </c>
      <c r="G67" s="63"/>
    </row>
    <row r="68" spans="1:7" x14ac:dyDescent="0.25">
      <c r="A68" s="64" t="s">
        <v>0</v>
      </c>
      <c r="B68" s="64" t="s">
        <v>55</v>
      </c>
      <c r="C68" s="31" t="s">
        <v>45</v>
      </c>
      <c r="D68" s="64" t="s">
        <v>62</v>
      </c>
      <c r="E68" s="64" t="s">
        <v>4</v>
      </c>
      <c r="F68" s="64" t="s">
        <v>46</v>
      </c>
      <c r="G68" s="64"/>
    </row>
    <row r="69" spans="1:7" x14ac:dyDescent="0.25">
      <c r="A69" s="64"/>
      <c r="B69" s="64"/>
      <c r="C69" s="31" t="s">
        <v>2</v>
      </c>
      <c r="D69" s="64"/>
      <c r="E69" s="64"/>
      <c r="F69" s="31" t="s">
        <v>62</v>
      </c>
      <c r="G69" s="31" t="s">
        <v>4</v>
      </c>
    </row>
    <row r="70" spans="1:7" x14ac:dyDescent="0.25">
      <c r="A70" s="2"/>
      <c r="B70" s="31" t="s">
        <v>50</v>
      </c>
      <c r="C70" s="2"/>
      <c r="D70" s="2"/>
      <c r="E70" s="2"/>
      <c r="F70" s="2"/>
      <c r="G70" s="5">
        <v>5000000</v>
      </c>
    </row>
    <row r="71" spans="1:7" x14ac:dyDescent="0.25">
      <c r="A71" s="31" t="s">
        <v>49</v>
      </c>
      <c r="B71" s="31" t="s">
        <v>51</v>
      </c>
      <c r="C71" s="2"/>
      <c r="D71" s="5">
        <f>Rekapitulasi!C11</f>
        <v>5000000</v>
      </c>
      <c r="E71" s="2"/>
      <c r="F71" s="2"/>
      <c r="G71" s="5">
        <f>G70-D71</f>
        <v>0</v>
      </c>
    </row>
    <row r="72" spans="1:7" x14ac:dyDescent="0.25">
      <c r="A72" s="2"/>
      <c r="B72" s="31" t="s">
        <v>51</v>
      </c>
      <c r="C72" s="2"/>
      <c r="D72" s="2"/>
      <c r="E72" s="5">
        <f>Rekapitulasi!E10</f>
        <v>8800000</v>
      </c>
      <c r="F72" s="2"/>
      <c r="G72" s="5">
        <f>G71+E72</f>
        <v>8800000</v>
      </c>
    </row>
    <row r="73" spans="1:7" x14ac:dyDescent="0.25">
      <c r="A73" s="2"/>
      <c r="B73" s="2"/>
      <c r="C73" s="2"/>
      <c r="D73" s="2"/>
      <c r="E73" s="2"/>
      <c r="F73" s="2"/>
      <c r="G73" s="2"/>
    </row>
    <row r="75" spans="1:7" x14ac:dyDescent="0.25">
      <c r="A75" s="63" t="s">
        <v>79</v>
      </c>
      <c r="B75" s="63"/>
      <c r="F75" s="63" t="s">
        <v>80</v>
      </c>
      <c r="G75" s="63"/>
    </row>
    <row r="76" spans="1:7" x14ac:dyDescent="0.25">
      <c r="A76" s="64" t="s">
        <v>0</v>
      </c>
      <c r="B76" s="64" t="s">
        <v>55</v>
      </c>
      <c r="C76" s="31" t="s">
        <v>45</v>
      </c>
      <c r="D76" s="64" t="s">
        <v>62</v>
      </c>
      <c r="E76" s="64" t="s">
        <v>4</v>
      </c>
      <c r="F76" s="64" t="s">
        <v>46</v>
      </c>
      <c r="G76" s="64"/>
    </row>
    <row r="77" spans="1:7" x14ac:dyDescent="0.25">
      <c r="A77" s="64"/>
      <c r="B77" s="64"/>
      <c r="C77" s="31" t="s">
        <v>2</v>
      </c>
      <c r="D77" s="64"/>
      <c r="E77" s="64"/>
      <c r="F77" s="31" t="s">
        <v>62</v>
      </c>
      <c r="G77" s="31" t="s">
        <v>4</v>
      </c>
    </row>
    <row r="78" spans="1:7" x14ac:dyDescent="0.25">
      <c r="A78" s="2"/>
      <c r="B78" s="31" t="s">
        <v>50</v>
      </c>
      <c r="C78" s="2"/>
      <c r="D78" s="2"/>
      <c r="E78" s="2"/>
      <c r="F78" s="2"/>
      <c r="G78" s="26">
        <v>8200000</v>
      </c>
    </row>
    <row r="79" spans="1:7" x14ac:dyDescent="0.25">
      <c r="A79" s="31" t="s">
        <v>49</v>
      </c>
      <c r="B79" s="31" t="s">
        <v>51</v>
      </c>
      <c r="C79" s="2"/>
      <c r="D79" s="16">
        <f>Rekapitulasi!C12</f>
        <v>8200000</v>
      </c>
      <c r="E79" s="2"/>
      <c r="F79" s="2"/>
      <c r="G79" s="5">
        <f>G78-D79</f>
        <v>0</v>
      </c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G81" s="30"/>
    </row>
    <row r="82" spans="1:7" x14ac:dyDescent="0.25">
      <c r="A82" s="63" t="s">
        <v>82</v>
      </c>
      <c r="B82" s="63"/>
      <c r="C82" s="63"/>
      <c r="F82" s="63" t="s">
        <v>83</v>
      </c>
      <c r="G82" s="63"/>
    </row>
    <row r="83" spans="1:7" x14ac:dyDescent="0.25">
      <c r="A83" s="64" t="s">
        <v>0</v>
      </c>
      <c r="B83" s="64" t="s">
        <v>68</v>
      </c>
      <c r="C83" s="31" t="s">
        <v>45</v>
      </c>
      <c r="D83" s="64" t="s">
        <v>62</v>
      </c>
      <c r="E83" s="64" t="s">
        <v>4</v>
      </c>
      <c r="F83" s="64" t="s">
        <v>81</v>
      </c>
      <c r="G83" s="64"/>
    </row>
    <row r="84" spans="1:7" x14ac:dyDescent="0.25">
      <c r="A84" s="64"/>
      <c r="B84" s="64"/>
      <c r="C84" s="31" t="s">
        <v>2</v>
      </c>
      <c r="D84" s="64"/>
      <c r="E84" s="64"/>
      <c r="F84" s="31" t="s">
        <v>62</v>
      </c>
      <c r="G84" s="31" t="s">
        <v>4</v>
      </c>
    </row>
    <row r="85" spans="1:7" x14ac:dyDescent="0.25">
      <c r="A85" s="2"/>
      <c r="B85" s="31" t="s">
        <v>50</v>
      </c>
      <c r="C85" s="2"/>
      <c r="D85" s="2"/>
      <c r="E85" s="2"/>
      <c r="F85" s="2"/>
      <c r="G85" s="16">
        <v>10000000</v>
      </c>
    </row>
    <row r="86" spans="1:7" x14ac:dyDescent="0.25">
      <c r="A86" s="31" t="s">
        <v>49</v>
      </c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9" spans="1:7" x14ac:dyDescent="0.25">
      <c r="A89" s="63" t="s">
        <v>85</v>
      </c>
      <c r="B89" s="63"/>
      <c r="F89" s="63" t="s">
        <v>86</v>
      </c>
      <c r="G89" s="63"/>
    </row>
    <row r="90" spans="1:7" x14ac:dyDescent="0.25">
      <c r="A90" s="64" t="s">
        <v>0</v>
      </c>
      <c r="B90" s="64" t="s">
        <v>55</v>
      </c>
      <c r="C90" s="31" t="s">
        <v>45</v>
      </c>
      <c r="D90" s="64" t="s">
        <v>84</v>
      </c>
      <c r="E90" s="64" t="s">
        <v>4</v>
      </c>
      <c r="F90" s="64" t="s">
        <v>46</v>
      </c>
      <c r="G90" s="64"/>
    </row>
    <row r="91" spans="1:7" x14ac:dyDescent="0.25">
      <c r="A91" s="64"/>
      <c r="B91" s="64"/>
      <c r="C91" s="31" t="s">
        <v>2</v>
      </c>
      <c r="D91" s="64"/>
      <c r="E91" s="64"/>
      <c r="F91" s="31" t="s">
        <v>62</v>
      </c>
      <c r="G91" s="31" t="s">
        <v>4</v>
      </c>
    </row>
    <row r="92" spans="1:7" x14ac:dyDescent="0.25">
      <c r="A92" s="2"/>
      <c r="B92" s="31" t="s">
        <v>50</v>
      </c>
      <c r="C92" s="2"/>
      <c r="D92" s="2"/>
      <c r="E92" s="2"/>
      <c r="F92" s="2"/>
      <c r="G92" s="5">
        <v>50000000</v>
      </c>
    </row>
    <row r="93" spans="1:7" x14ac:dyDescent="0.25">
      <c r="A93" s="31" t="s">
        <v>49</v>
      </c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6" spans="1:7" x14ac:dyDescent="0.25">
      <c r="A96" s="63" t="s">
        <v>87</v>
      </c>
      <c r="B96" s="63"/>
      <c r="F96" s="63" t="s">
        <v>88</v>
      </c>
      <c r="G96" s="63"/>
    </row>
    <row r="97" spans="1:7" x14ac:dyDescent="0.25">
      <c r="A97" s="64" t="s">
        <v>0</v>
      </c>
      <c r="B97" s="64" t="s">
        <v>55</v>
      </c>
      <c r="C97" s="31" t="s">
        <v>45</v>
      </c>
      <c r="D97" s="64" t="s">
        <v>62</v>
      </c>
      <c r="E97" s="64" t="s">
        <v>4</v>
      </c>
      <c r="F97" s="64" t="s">
        <v>46</v>
      </c>
      <c r="G97" s="64"/>
    </row>
    <row r="98" spans="1:7" x14ac:dyDescent="0.25">
      <c r="A98" s="64"/>
      <c r="B98" s="64"/>
      <c r="C98" s="31" t="s">
        <v>2</v>
      </c>
      <c r="D98" s="64"/>
      <c r="E98" s="64"/>
      <c r="F98" s="31" t="s">
        <v>62</v>
      </c>
      <c r="G98" s="31" t="s">
        <v>4</v>
      </c>
    </row>
    <row r="99" spans="1:7" x14ac:dyDescent="0.25">
      <c r="A99" s="2"/>
      <c r="B99" s="31" t="s">
        <v>50</v>
      </c>
      <c r="C99" s="2"/>
      <c r="D99" s="2"/>
      <c r="E99" s="2"/>
      <c r="F99" s="5">
        <v>12500000</v>
      </c>
      <c r="G99" s="2"/>
    </row>
    <row r="100" spans="1:7" x14ac:dyDescent="0.25">
      <c r="A100" s="31" t="s">
        <v>49</v>
      </c>
      <c r="B100" s="31" t="s">
        <v>51</v>
      </c>
      <c r="C100" s="2"/>
      <c r="D100" s="5">
        <f>Rekapitulasi!C13</f>
        <v>1000000</v>
      </c>
      <c r="E100" s="2"/>
      <c r="F100" s="5">
        <f>F99+D100</f>
        <v>13500000</v>
      </c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4" spans="1:7" x14ac:dyDescent="0.25">
      <c r="A104" s="63" t="s">
        <v>89</v>
      </c>
      <c r="B104" s="63"/>
      <c r="F104" s="63" t="s">
        <v>90</v>
      </c>
      <c r="G104" s="63"/>
    </row>
    <row r="105" spans="1:7" x14ac:dyDescent="0.25">
      <c r="A105" s="64" t="s">
        <v>0</v>
      </c>
      <c r="B105" s="64" t="s">
        <v>55</v>
      </c>
      <c r="C105" s="31" t="s">
        <v>45</v>
      </c>
      <c r="D105" s="64" t="s">
        <v>3</v>
      </c>
      <c r="E105" s="64" t="s">
        <v>4</v>
      </c>
      <c r="F105" s="64" t="s">
        <v>46</v>
      </c>
      <c r="G105" s="64"/>
    </row>
    <row r="106" spans="1:7" x14ac:dyDescent="0.25">
      <c r="A106" s="64"/>
      <c r="B106" s="64"/>
      <c r="C106" s="31" t="s">
        <v>2</v>
      </c>
      <c r="D106" s="64"/>
      <c r="E106" s="64"/>
      <c r="F106" s="31" t="s">
        <v>3</v>
      </c>
      <c r="G106" s="31" t="s">
        <v>4</v>
      </c>
    </row>
    <row r="107" spans="1:7" x14ac:dyDescent="0.25">
      <c r="A107" s="2"/>
      <c r="B107" s="31" t="s">
        <v>50</v>
      </c>
      <c r="C107" s="2"/>
      <c r="D107" s="2"/>
      <c r="E107" s="2"/>
      <c r="F107" s="2"/>
      <c r="G107" s="5">
        <v>102500000</v>
      </c>
    </row>
    <row r="108" spans="1:7" x14ac:dyDescent="0.25">
      <c r="A108" s="31" t="s">
        <v>49</v>
      </c>
      <c r="B108" s="31" t="s">
        <v>51</v>
      </c>
      <c r="C108" s="2"/>
      <c r="D108" s="2"/>
      <c r="E108" s="5">
        <f>Rekapitulasi!E11</f>
        <v>18500000</v>
      </c>
      <c r="F108" s="2"/>
      <c r="G108" s="5">
        <f>G107+E108</f>
        <v>121000000</v>
      </c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2" spans="1:7" x14ac:dyDescent="0.25">
      <c r="A112" s="63" t="s">
        <v>91</v>
      </c>
      <c r="B112" s="63"/>
      <c r="F112" s="63" t="s">
        <v>92</v>
      </c>
      <c r="G112" s="63"/>
    </row>
    <row r="113" spans="1:7" x14ac:dyDescent="0.25">
      <c r="A113" s="64" t="s">
        <v>0</v>
      </c>
      <c r="B113" s="64" t="s">
        <v>55</v>
      </c>
      <c r="C113" s="31" t="s">
        <v>45</v>
      </c>
      <c r="D113" s="64" t="s">
        <v>62</v>
      </c>
      <c r="E113" s="64" t="s">
        <v>4</v>
      </c>
      <c r="F113" s="64" t="s">
        <v>46</v>
      </c>
      <c r="G113" s="64"/>
    </row>
    <row r="114" spans="1:7" x14ac:dyDescent="0.25">
      <c r="A114" s="64"/>
      <c r="B114" s="64"/>
      <c r="C114" s="31" t="s">
        <v>2</v>
      </c>
      <c r="D114" s="64"/>
      <c r="E114" s="64"/>
      <c r="F114" s="31" t="s">
        <v>3</v>
      </c>
      <c r="G114" s="31" t="s">
        <v>4</v>
      </c>
    </row>
    <row r="115" spans="1:7" x14ac:dyDescent="0.25">
      <c r="A115" s="2"/>
      <c r="B115" s="31" t="s">
        <v>50</v>
      </c>
      <c r="C115" s="2"/>
      <c r="D115" s="2"/>
      <c r="E115" s="2"/>
      <c r="F115" s="16">
        <v>4400000</v>
      </c>
      <c r="G115" s="2"/>
    </row>
    <row r="116" spans="1:7" x14ac:dyDescent="0.25">
      <c r="A116" s="31" t="s">
        <v>49</v>
      </c>
      <c r="B116" s="31" t="s">
        <v>51</v>
      </c>
      <c r="C116" s="2"/>
      <c r="D116" s="16">
        <f>Rekapitulasi!C14</f>
        <v>750000</v>
      </c>
      <c r="E116" s="31"/>
      <c r="F116" s="16">
        <f>F115+D116</f>
        <v>5150000</v>
      </c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9" spans="1:7" x14ac:dyDescent="0.25">
      <c r="A119" s="63" t="s">
        <v>94</v>
      </c>
      <c r="B119" s="63"/>
      <c r="F119" s="63" t="s">
        <v>93</v>
      </c>
      <c r="G119" s="63"/>
    </row>
    <row r="120" spans="1:7" x14ac:dyDescent="0.25">
      <c r="A120" s="64" t="s">
        <v>0</v>
      </c>
      <c r="B120" s="64" t="s">
        <v>55</v>
      </c>
      <c r="C120" s="31" t="s">
        <v>45</v>
      </c>
      <c r="D120" s="64" t="s">
        <v>62</v>
      </c>
      <c r="E120" s="64" t="s">
        <v>4</v>
      </c>
      <c r="F120" s="64" t="s">
        <v>46</v>
      </c>
      <c r="G120" s="64"/>
    </row>
    <row r="121" spans="1:7" x14ac:dyDescent="0.25">
      <c r="A121" s="64"/>
      <c r="B121" s="64"/>
      <c r="C121" s="31" t="s">
        <v>2</v>
      </c>
      <c r="D121" s="64"/>
      <c r="E121" s="64"/>
      <c r="F121" s="31" t="s">
        <v>62</v>
      </c>
      <c r="G121" s="31" t="s">
        <v>4</v>
      </c>
    </row>
    <row r="122" spans="1:7" x14ac:dyDescent="0.25">
      <c r="A122" s="2"/>
      <c r="B122" s="31" t="s">
        <v>50</v>
      </c>
      <c r="C122" s="2"/>
      <c r="D122" s="2"/>
      <c r="E122" s="2"/>
      <c r="F122" s="16">
        <v>12900000</v>
      </c>
      <c r="G122" s="2"/>
    </row>
    <row r="123" spans="1:7" x14ac:dyDescent="0.25">
      <c r="A123" s="31" t="s">
        <v>49</v>
      </c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6" spans="1:7" x14ac:dyDescent="0.25">
      <c r="A126" s="63" t="s">
        <v>95</v>
      </c>
      <c r="B126" s="63"/>
      <c r="F126" s="63" t="s">
        <v>96</v>
      </c>
      <c r="G126" s="63"/>
    </row>
    <row r="127" spans="1:7" x14ac:dyDescent="0.25">
      <c r="A127" s="64" t="s">
        <v>0</v>
      </c>
      <c r="B127" s="64" t="s">
        <v>55</v>
      </c>
      <c r="C127" s="31" t="s">
        <v>45</v>
      </c>
      <c r="D127" s="64" t="s">
        <v>62</v>
      </c>
      <c r="E127" s="64" t="s">
        <v>4</v>
      </c>
      <c r="F127" s="64" t="s">
        <v>46</v>
      </c>
      <c r="G127" s="64"/>
    </row>
    <row r="128" spans="1:7" x14ac:dyDescent="0.25">
      <c r="A128" s="64"/>
      <c r="B128" s="64"/>
      <c r="C128" s="31" t="s">
        <v>2</v>
      </c>
      <c r="D128" s="64"/>
      <c r="E128" s="64"/>
      <c r="F128" s="31" t="s">
        <v>62</v>
      </c>
      <c r="G128" s="31" t="s">
        <v>4</v>
      </c>
    </row>
    <row r="129" spans="1:7" x14ac:dyDescent="0.25">
      <c r="A129" s="2"/>
      <c r="B129" s="31" t="s">
        <v>50</v>
      </c>
      <c r="C129" s="2"/>
      <c r="D129" s="2"/>
      <c r="E129" s="2"/>
      <c r="F129" s="5">
        <v>4950000</v>
      </c>
      <c r="G129" s="2"/>
    </row>
    <row r="130" spans="1:7" x14ac:dyDescent="0.25">
      <c r="A130" s="31" t="s">
        <v>49</v>
      </c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3" spans="1:7" x14ac:dyDescent="0.25">
      <c r="A133" s="49" t="s">
        <v>97</v>
      </c>
      <c r="B133" s="49"/>
      <c r="C133" s="49"/>
      <c r="F133" s="63" t="s">
        <v>98</v>
      </c>
      <c r="G133" s="63"/>
    </row>
    <row r="134" spans="1:7" x14ac:dyDescent="0.25">
      <c r="A134" s="64" t="s">
        <v>0</v>
      </c>
      <c r="B134" s="64" t="s">
        <v>55</v>
      </c>
      <c r="C134" s="31" t="s">
        <v>45</v>
      </c>
      <c r="D134" s="64" t="s">
        <v>62</v>
      </c>
      <c r="E134" s="64" t="s">
        <v>4</v>
      </c>
      <c r="F134" s="64" t="s">
        <v>46</v>
      </c>
      <c r="G134" s="64"/>
    </row>
    <row r="135" spans="1:7" x14ac:dyDescent="0.25">
      <c r="A135" s="64"/>
      <c r="B135" s="64"/>
      <c r="C135" s="31" t="s">
        <v>2</v>
      </c>
      <c r="D135" s="64"/>
      <c r="E135" s="64"/>
      <c r="F135" s="31" t="s">
        <v>62</v>
      </c>
      <c r="G135" s="31" t="s">
        <v>4</v>
      </c>
    </row>
    <row r="136" spans="1:7" x14ac:dyDescent="0.25">
      <c r="A136" s="2"/>
      <c r="B136" s="31" t="s">
        <v>50</v>
      </c>
      <c r="C136" s="2"/>
      <c r="D136" s="2"/>
      <c r="E136" s="2"/>
      <c r="F136" s="5">
        <v>1500000</v>
      </c>
      <c r="G136" s="2"/>
    </row>
    <row r="137" spans="1:7" x14ac:dyDescent="0.25">
      <c r="A137" s="31" t="s">
        <v>49</v>
      </c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40" spans="1:7" x14ac:dyDescent="0.25">
      <c r="A140" s="63" t="s">
        <v>99</v>
      </c>
      <c r="B140" s="63"/>
      <c r="C140" s="63"/>
      <c r="F140" s="63" t="s">
        <v>100</v>
      </c>
      <c r="G140" s="63"/>
    </row>
    <row r="141" spans="1:7" x14ac:dyDescent="0.25">
      <c r="A141" s="64" t="s">
        <v>0</v>
      </c>
      <c r="B141" s="64" t="s">
        <v>55</v>
      </c>
      <c r="C141" s="31" t="s">
        <v>45</v>
      </c>
      <c r="D141" s="64" t="s">
        <v>62</v>
      </c>
      <c r="E141" s="64" t="s">
        <v>4</v>
      </c>
      <c r="F141" s="64" t="s">
        <v>46</v>
      </c>
      <c r="G141" s="64"/>
    </row>
    <row r="142" spans="1:7" x14ac:dyDescent="0.25">
      <c r="A142" s="64"/>
      <c r="B142" s="64"/>
      <c r="C142" s="31" t="s">
        <v>2</v>
      </c>
      <c r="D142" s="64"/>
      <c r="E142" s="64"/>
      <c r="F142" s="31" t="s">
        <v>62</v>
      </c>
      <c r="G142" s="31" t="s">
        <v>4</v>
      </c>
    </row>
    <row r="143" spans="1:7" x14ac:dyDescent="0.25">
      <c r="A143" s="2"/>
      <c r="B143" s="31" t="s">
        <v>50</v>
      </c>
      <c r="C143" s="2"/>
      <c r="D143" s="2"/>
      <c r="E143" s="2"/>
      <c r="F143" s="8">
        <v>6500000</v>
      </c>
      <c r="G143" s="2"/>
    </row>
    <row r="144" spans="1:7" x14ac:dyDescent="0.25">
      <c r="A144" s="31" t="s">
        <v>49</v>
      </c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8" spans="1:7" x14ac:dyDescent="0.25">
      <c r="A148" s="63" t="s">
        <v>101</v>
      </c>
      <c r="B148" s="63"/>
      <c r="F148" s="63" t="s">
        <v>102</v>
      </c>
      <c r="G148" s="63"/>
    </row>
    <row r="149" spans="1:7" x14ac:dyDescent="0.25">
      <c r="A149" s="64" t="s">
        <v>0</v>
      </c>
      <c r="B149" s="64" t="s">
        <v>55</v>
      </c>
      <c r="C149" s="31" t="s">
        <v>45</v>
      </c>
      <c r="D149" s="64" t="s">
        <v>62</v>
      </c>
      <c r="E149" s="64" t="s">
        <v>4</v>
      </c>
      <c r="F149" s="64" t="s">
        <v>46</v>
      </c>
      <c r="G149" s="64"/>
    </row>
    <row r="150" spans="1:7" x14ac:dyDescent="0.25">
      <c r="A150" s="64"/>
      <c r="B150" s="64"/>
      <c r="C150" s="31" t="s">
        <v>2</v>
      </c>
      <c r="D150" s="64"/>
      <c r="E150" s="64"/>
      <c r="F150" s="31" t="s">
        <v>62</v>
      </c>
      <c r="G150" s="31" t="s">
        <v>4</v>
      </c>
    </row>
    <row r="151" spans="1:7" x14ac:dyDescent="0.25">
      <c r="A151" s="2"/>
      <c r="B151" s="31" t="s">
        <v>50</v>
      </c>
      <c r="C151" s="2"/>
      <c r="D151" s="2"/>
      <c r="E151" s="2"/>
      <c r="F151" s="5">
        <v>3500000</v>
      </c>
      <c r="G151" s="2"/>
    </row>
    <row r="152" spans="1:7" x14ac:dyDescent="0.25">
      <c r="A152" s="31" t="s">
        <v>49</v>
      </c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6" spans="1:7" x14ac:dyDescent="0.25">
      <c r="A156" s="63" t="s">
        <v>103</v>
      </c>
      <c r="B156" s="63"/>
      <c r="F156" s="63" t="s">
        <v>104</v>
      </c>
      <c r="G156" s="63"/>
    </row>
    <row r="157" spans="1:7" x14ac:dyDescent="0.25">
      <c r="A157" s="64" t="s">
        <v>71</v>
      </c>
      <c r="B157" s="64" t="s">
        <v>55</v>
      </c>
      <c r="C157" s="31" t="s">
        <v>45</v>
      </c>
      <c r="D157" s="64" t="s">
        <v>62</v>
      </c>
      <c r="E157" s="64" t="s">
        <v>4</v>
      </c>
      <c r="F157" s="64" t="s">
        <v>46</v>
      </c>
      <c r="G157" s="64"/>
    </row>
    <row r="158" spans="1:7" x14ac:dyDescent="0.25">
      <c r="A158" s="64"/>
      <c r="B158" s="64"/>
      <c r="C158" s="31" t="s">
        <v>2</v>
      </c>
      <c r="D158" s="64"/>
      <c r="E158" s="64"/>
      <c r="F158" s="31" t="s">
        <v>62</v>
      </c>
      <c r="G158" s="31" t="s">
        <v>4</v>
      </c>
    </row>
    <row r="159" spans="1:7" x14ac:dyDescent="0.25">
      <c r="A159" s="2"/>
      <c r="B159" s="31" t="s">
        <v>50</v>
      </c>
      <c r="C159" s="2"/>
      <c r="D159" s="2"/>
      <c r="E159" s="2"/>
      <c r="F159" s="5">
        <v>4500000</v>
      </c>
      <c r="G159" s="2"/>
    </row>
    <row r="160" spans="1:7" x14ac:dyDescent="0.25">
      <c r="A160" s="31" t="s">
        <v>49</v>
      </c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3" spans="1:7" x14ac:dyDescent="0.25">
      <c r="A163" s="63" t="s">
        <v>105</v>
      </c>
      <c r="B163" s="63"/>
      <c r="F163" s="63" t="s">
        <v>106</v>
      </c>
      <c r="G163" s="63"/>
    </row>
    <row r="164" spans="1:7" x14ac:dyDescent="0.25">
      <c r="A164" s="64" t="s">
        <v>0</v>
      </c>
      <c r="B164" s="64" t="s">
        <v>55</v>
      </c>
      <c r="C164" s="31" t="s">
        <v>45</v>
      </c>
      <c r="D164" s="64" t="s">
        <v>62</v>
      </c>
      <c r="E164" s="64" t="s">
        <v>4</v>
      </c>
      <c r="F164" s="64" t="s">
        <v>46</v>
      </c>
      <c r="G164" s="64"/>
    </row>
    <row r="165" spans="1:7" x14ac:dyDescent="0.25">
      <c r="A165" s="64"/>
      <c r="B165" s="64"/>
      <c r="C165" s="31" t="s">
        <v>2</v>
      </c>
      <c r="D165" s="64"/>
      <c r="E165" s="64"/>
      <c r="F165" s="31" t="s">
        <v>62</v>
      </c>
      <c r="G165" s="31" t="s">
        <v>4</v>
      </c>
    </row>
    <row r="166" spans="1:7" x14ac:dyDescent="0.25">
      <c r="A166" s="2"/>
      <c r="B166" s="31" t="s">
        <v>50</v>
      </c>
      <c r="C166" s="2"/>
      <c r="D166" s="2"/>
      <c r="E166" s="2"/>
      <c r="F166" s="5">
        <v>20100000</v>
      </c>
      <c r="G166" s="2"/>
    </row>
    <row r="167" spans="1:7" x14ac:dyDescent="0.25">
      <c r="A167" s="31" t="s">
        <v>49</v>
      </c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71" spans="1:7" x14ac:dyDescent="0.25">
      <c r="A171" s="63" t="s">
        <v>108</v>
      </c>
      <c r="B171" s="63"/>
      <c r="F171" s="63" t="s">
        <v>107</v>
      </c>
      <c r="G171" s="63"/>
    </row>
    <row r="172" spans="1:7" x14ac:dyDescent="0.25">
      <c r="A172" s="64" t="s">
        <v>0</v>
      </c>
      <c r="B172" s="64" t="s">
        <v>55</v>
      </c>
      <c r="C172" s="34" t="s">
        <v>45</v>
      </c>
      <c r="D172" s="64" t="s">
        <v>62</v>
      </c>
      <c r="E172" s="64" t="s">
        <v>4</v>
      </c>
      <c r="F172" s="64" t="s">
        <v>46</v>
      </c>
      <c r="G172" s="64"/>
    </row>
    <row r="173" spans="1:7" x14ac:dyDescent="0.25">
      <c r="A173" s="64"/>
      <c r="B173" s="64"/>
      <c r="C173" s="34" t="s">
        <v>2</v>
      </c>
      <c r="D173" s="64"/>
      <c r="E173" s="64"/>
      <c r="F173" s="34" t="s">
        <v>62</v>
      </c>
      <c r="G173" s="34" t="s">
        <v>4</v>
      </c>
    </row>
    <row r="174" spans="1:7" x14ac:dyDescent="0.25">
      <c r="A174" s="2"/>
      <c r="B174" s="34" t="s">
        <v>50</v>
      </c>
      <c r="C174" s="2"/>
      <c r="D174" s="2"/>
      <c r="E174" s="2"/>
      <c r="F174" s="5">
        <v>950000</v>
      </c>
      <c r="G174" s="2"/>
    </row>
    <row r="175" spans="1:7" x14ac:dyDescent="0.25">
      <c r="A175" s="34" t="s">
        <v>49</v>
      </c>
      <c r="B175" s="37" t="s">
        <v>51</v>
      </c>
      <c r="C175" s="2"/>
      <c r="D175" s="38">
        <f>Rekapitulasi!C15</f>
        <v>800000</v>
      </c>
      <c r="E175" s="2"/>
      <c r="F175" s="38">
        <f>SUM(F174,D175)</f>
        <v>1750000</v>
      </c>
      <c r="G175" s="2"/>
    </row>
    <row r="176" spans="1:7" x14ac:dyDescent="0.25">
      <c r="A176" s="34"/>
      <c r="B176" s="37"/>
      <c r="C176" s="2"/>
      <c r="D176" s="38"/>
      <c r="E176" s="2"/>
      <c r="F176" s="38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80" spans="1:7" x14ac:dyDescent="0.25">
      <c r="A180" s="63" t="s">
        <v>109</v>
      </c>
      <c r="B180" s="63"/>
      <c r="F180" s="63" t="s">
        <v>110</v>
      </c>
      <c r="G180" s="63"/>
    </row>
    <row r="181" spans="1:7" x14ac:dyDescent="0.25">
      <c r="A181" s="64" t="s">
        <v>0</v>
      </c>
      <c r="B181" s="64" t="s">
        <v>55</v>
      </c>
      <c r="C181" s="34" t="s">
        <v>45</v>
      </c>
      <c r="D181" s="64" t="s">
        <v>62</v>
      </c>
      <c r="E181" s="64" t="s">
        <v>4</v>
      </c>
      <c r="F181" s="64" t="s">
        <v>46</v>
      </c>
      <c r="G181" s="64"/>
    </row>
    <row r="182" spans="1:7" x14ac:dyDescent="0.25">
      <c r="A182" s="64"/>
      <c r="B182" s="64"/>
      <c r="C182" s="34" t="s">
        <v>2</v>
      </c>
      <c r="D182" s="64"/>
      <c r="E182" s="64"/>
      <c r="F182" s="34" t="s">
        <v>62</v>
      </c>
      <c r="G182" s="34" t="s">
        <v>4</v>
      </c>
    </row>
    <row r="183" spans="1:7" x14ac:dyDescent="0.25">
      <c r="A183" s="2"/>
      <c r="B183" s="34" t="s">
        <v>50</v>
      </c>
      <c r="C183" s="2"/>
      <c r="D183" s="2"/>
      <c r="E183" s="2"/>
      <c r="F183" s="5"/>
      <c r="G183" s="38">
        <v>3800000</v>
      </c>
    </row>
    <row r="184" spans="1:7" x14ac:dyDescent="0.25">
      <c r="A184" s="34" t="s">
        <v>49</v>
      </c>
      <c r="B184" s="37"/>
      <c r="C184" s="2"/>
      <c r="D184" s="38"/>
      <c r="E184" s="2"/>
      <c r="F184" s="38"/>
      <c r="G184" s="2"/>
    </row>
    <row r="185" spans="1:7" x14ac:dyDescent="0.25">
      <c r="A185" s="34"/>
      <c r="B185" s="37"/>
      <c r="C185" s="2"/>
      <c r="D185" s="38"/>
      <c r="E185" s="2"/>
      <c r="F185" s="38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9" spans="1:7" x14ac:dyDescent="0.25">
      <c r="A189" s="63" t="s">
        <v>111</v>
      </c>
      <c r="B189" s="63"/>
      <c r="F189" s="63" t="s">
        <v>112</v>
      </c>
      <c r="G189" s="63"/>
    </row>
    <row r="190" spans="1:7" x14ac:dyDescent="0.25">
      <c r="A190" s="64" t="s">
        <v>0</v>
      </c>
      <c r="B190" s="64" t="s">
        <v>55</v>
      </c>
      <c r="C190" s="34" t="s">
        <v>45</v>
      </c>
      <c r="D190" s="64" t="s">
        <v>62</v>
      </c>
      <c r="E190" s="64" t="s">
        <v>4</v>
      </c>
      <c r="F190" s="64" t="s">
        <v>46</v>
      </c>
      <c r="G190" s="64"/>
    </row>
    <row r="191" spans="1:7" x14ac:dyDescent="0.25">
      <c r="A191" s="64"/>
      <c r="B191" s="64"/>
      <c r="C191" s="34" t="s">
        <v>2</v>
      </c>
      <c r="D191" s="64"/>
      <c r="E191" s="64"/>
      <c r="F191" s="34" t="s">
        <v>62</v>
      </c>
      <c r="G191" s="34" t="s">
        <v>4</v>
      </c>
    </row>
    <row r="192" spans="1:7" x14ac:dyDescent="0.25">
      <c r="A192" s="2"/>
      <c r="B192" s="34" t="s">
        <v>50</v>
      </c>
      <c r="C192" s="2"/>
      <c r="D192" s="36"/>
      <c r="E192" s="2"/>
      <c r="F192" s="38">
        <v>1800000</v>
      </c>
      <c r="G192" s="36"/>
    </row>
    <row r="193" spans="1:7" x14ac:dyDescent="0.25">
      <c r="A193" s="34" t="s">
        <v>49</v>
      </c>
      <c r="B193" s="37"/>
      <c r="C193" s="2"/>
      <c r="D193" s="38"/>
      <c r="E193" s="2"/>
      <c r="F193" s="38"/>
      <c r="G193" s="2"/>
    </row>
    <row r="194" spans="1:7" x14ac:dyDescent="0.25">
      <c r="A194" s="34"/>
      <c r="B194" s="37"/>
      <c r="C194" s="2"/>
      <c r="D194" s="38"/>
      <c r="E194" s="2"/>
      <c r="F194" s="38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8" spans="1:7" x14ac:dyDescent="0.25">
      <c r="A198" s="11" t="s">
        <v>113</v>
      </c>
      <c r="B198" s="11"/>
      <c r="F198" s="63" t="s">
        <v>114</v>
      </c>
      <c r="G198" s="63"/>
    </row>
    <row r="199" spans="1:7" x14ac:dyDescent="0.25">
      <c r="A199" s="64" t="s">
        <v>0</v>
      </c>
      <c r="B199" s="64" t="s">
        <v>55</v>
      </c>
      <c r="C199" s="34" t="s">
        <v>45</v>
      </c>
      <c r="D199" s="64" t="s">
        <v>62</v>
      </c>
      <c r="E199" s="64" t="s">
        <v>4</v>
      </c>
      <c r="F199" s="64" t="s">
        <v>46</v>
      </c>
      <c r="G199" s="64"/>
    </row>
    <row r="200" spans="1:7" x14ac:dyDescent="0.25">
      <c r="A200" s="64"/>
      <c r="B200" s="64"/>
      <c r="C200" s="34" t="s">
        <v>2</v>
      </c>
      <c r="D200" s="64"/>
      <c r="E200" s="64"/>
      <c r="F200" s="34" t="s">
        <v>62</v>
      </c>
      <c r="G200" s="34" t="s">
        <v>4</v>
      </c>
    </row>
    <row r="201" spans="1:7" x14ac:dyDescent="0.25">
      <c r="A201" s="2"/>
      <c r="B201" s="34" t="s">
        <v>50</v>
      </c>
      <c r="C201" s="2"/>
      <c r="D201" s="36"/>
      <c r="E201" s="36"/>
      <c r="F201" s="38">
        <v>600000</v>
      </c>
      <c r="G201" s="36"/>
    </row>
    <row r="202" spans="1:7" x14ac:dyDescent="0.25">
      <c r="A202" s="34" t="s">
        <v>49</v>
      </c>
      <c r="B202" s="37"/>
      <c r="C202" s="2"/>
      <c r="D202" s="38"/>
      <c r="E202" s="2"/>
      <c r="F202" s="38"/>
      <c r="G202" s="2"/>
    </row>
    <row r="203" spans="1:7" x14ac:dyDescent="0.25">
      <c r="A203" s="34"/>
      <c r="B203" s="37"/>
      <c r="C203" s="2"/>
      <c r="D203" s="38"/>
      <c r="E203" s="2"/>
      <c r="F203" s="38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</sheetData>
  <mergeCells count="172">
    <mergeCell ref="A163:B163"/>
    <mergeCell ref="F163:G163"/>
    <mergeCell ref="A164:A165"/>
    <mergeCell ref="D164:D165"/>
    <mergeCell ref="B164:B165"/>
    <mergeCell ref="E164:E165"/>
    <mergeCell ref="F164:G164"/>
    <mergeCell ref="A156:B156"/>
    <mergeCell ref="F156:G156"/>
    <mergeCell ref="A157:A158"/>
    <mergeCell ref="B157:B158"/>
    <mergeCell ref="D157:D158"/>
    <mergeCell ref="E157:E158"/>
    <mergeCell ref="F157:G157"/>
    <mergeCell ref="A148:B148"/>
    <mergeCell ref="F148:G148"/>
    <mergeCell ref="A149:A150"/>
    <mergeCell ref="B149:B150"/>
    <mergeCell ref="D149:D150"/>
    <mergeCell ref="E149:E150"/>
    <mergeCell ref="F149:G149"/>
    <mergeCell ref="F140:G140"/>
    <mergeCell ref="A141:A142"/>
    <mergeCell ref="B141:B142"/>
    <mergeCell ref="D141:D142"/>
    <mergeCell ref="E141:E142"/>
    <mergeCell ref="F141:G141"/>
    <mergeCell ref="A140:C140"/>
    <mergeCell ref="F133:G133"/>
    <mergeCell ref="A134:A135"/>
    <mergeCell ref="B134:B135"/>
    <mergeCell ref="D134:D135"/>
    <mergeCell ref="E134:E135"/>
    <mergeCell ref="F134:G134"/>
    <mergeCell ref="A133:C133"/>
    <mergeCell ref="A126:B126"/>
    <mergeCell ref="F126:G126"/>
    <mergeCell ref="A127:A128"/>
    <mergeCell ref="B127:B128"/>
    <mergeCell ref="D127:D128"/>
    <mergeCell ref="E127:E128"/>
    <mergeCell ref="F127:G127"/>
    <mergeCell ref="A119:B119"/>
    <mergeCell ref="F119:G119"/>
    <mergeCell ref="A120:A121"/>
    <mergeCell ref="B120:B121"/>
    <mergeCell ref="D120:D121"/>
    <mergeCell ref="E120:E121"/>
    <mergeCell ref="F120:G120"/>
    <mergeCell ref="A112:B112"/>
    <mergeCell ref="F112:G112"/>
    <mergeCell ref="A113:A114"/>
    <mergeCell ref="B113:B114"/>
    <mergeCell ref="D113:D114"/>
    <mergeCell ref="E113:E114"/>
    <mergeCell ref="F113:G113"/>
    <mergeCell ref="A104:B104"/>
    <mergeCell ref="F104:G104"/>
    <mergeCell ref="A105:A106"/>
    <mergeCell ref="B105:B106"/>
    <mergeCell ref="D105:D106"/>
    <mergeCell ref="E105:E106"/>
    <mergeCell ref="F105:G105"/>
    <mergeCell ref="A96:B96"/>
    <mergeCell ref="F96:G96"/>
    <mergeCell ref="A97:A98"/>
    <mergeCell ref="B97:B98"/>
    <mergeCell ref="D97:D98"/>
    <mergeCell ref="E97:E98"/>
    <mergeCell ref="F97:G97"/>
    <mergeCell ref="A89:B89"/>
    <mergeCell ref="F89:G89"/>
    <mergeCell ref="B90:B91"/>
    <mergeCell ref="D90:D91"/>
    <mergeCell ref="E90:E91"/>
    <mergeCell ref="F90:G90"/>
    <mergeCell ref="A90:A91"/>
    <mergeCell ref="A82:C82"/>
    <mergeCell ref="F82:G82"/>
    <mergeCell ref="A83:A84"/>
    <mergeCell ref="B83:B84"/>
    <mergeCell ref="D83:D84"/>
    <mergeCell ref="E83:E84"/>
    <mergeCell ref="F83:G83"/>
    <mergeCell ref="A75:B75"/>
    <mergeCell ref="F75:G75"/>
    <mergeCell ref="A76:A77"/>
    <mergeCell ref="B76:B77"/>
    <mergeCell ref="D76:D77"/>
    <mergeCell ref="E76:E77"/>
    <mergeCell ref="F76:G76"/>
    <mergeCell ref="A67:B67"/>
    <mergeCell ref="F67:G67"/>
    <mergeCell ref="A68:A69"/>
    <mergeCell ref="B68:B69"/>
    <mergeCell ref="D68:D69"/>
    <mergeCell ref="E68:E69"/>
    <mergeCell ref="F68:G68"/>
    <mergeCell ref="F60:G60"/>
    <mergeCell ref="A61:A62"/>
    <mergeCell ref="B61:B62"/>
    <mergeCell ref="D61:D62"/>
    <mergeCell ref="E61:E62"/>
    <mergeCell ref="F61:G61"/>
    <mergeCell ref="A60:D60"/>
    <mergeCell ref="A53:B53"/>
    <mergeCell ref="F53:G53"/>
    <mergeCell ref="F46:G46"/>
    <mergeCell ref="A47:A48"/>
    <mergeCell ref="B47:B48"/>
    <mergeCell ref="D47:D48"/>
    <mergeCell ref="E47:E48"/>
    <mergeCell ref="F47:G47"/>
    <mergeCell ref="A46:C46"/>
    <mergeCell ref="F26:G26"/>
    <mergeCell ref="A27:A28"/>
    <mergeCell ref="B27:B28"/>
    <mergeCell ref="D27:D28"/>
    <mergeCell ref="E27:E28"/>
    <mergeCell ref="F27:G27"/>
    <mergeCell ref="A26:D26"/>
    <mergeCell ref="A5:B5"/>
    <mergeCell ref="F5:G5"/>
    <mergeCell ref="C1:E1"/>
    <mergeCell ref="C2:E2"/>
    <mergeCell ref="C3:E3"/>
    <mergeCell ref="A6:A7"/>
    <mergeCell ref="B6:B7"/>
    <mergeCell ref="D6:D7"/>
    <mergeCell ref="E6:E7"/>
    <mergeCell ref="F6:G6"/>
    <mergeCell ref="F20:G20"/>
    <mergeCell ref="A12:B12"/>
    <mergeCell ref="F12:G12"/>
    <mergeCell ref="A13:A14"/>
    <mergeCell ref="B13:B14"/>
    <mergeCell ref="D13:D14"/>
    <mergeCell ref="E13:E14"/>
    <mergeCell ref="F13:G13"/>
    <mergeCell ref="F19:G19"/>
    <mergeCell ref="A19:B19"/>
    <mergeCell ref="A20:A21"/>
    <mergeCell ref="B20:B21"/>
    <mergeCell ref="D20:D21"/>
    <mergeCell ref="E20:E21"/>
    <mergeCell ref="A171:B171"/>
    <mergeCell ref="F171:G171"/>
    <mergeCell ref="A172:A173"/>
    <mergeCell ref="B172:B173"/>
    <mergeCell ref="D172:D173"/>
    <mergeCell ref="E172:E173"/>
    <mergeCell ref="F172:G172"/>
    <mergeCell ref="A180:B180"/>
    <mergeCell ref="F180:G180"/>
    <mergeCell ref="F198:G198"/>
    <mergeCell ref="A199:A200"/>
    <mergeCell ref="B199:B200"/>
    <mergeCell ref="D199:D200"/>
    <mergeCell ref="E199:E200"/>
    <mergeCell ref="F199:G199"/>
    <mergeCell ref="A181:A182"/>
    <mergeCell ref="B181:B182"/>
    <mergeCell ref="D181:D182"/>
    <mergeCell ref="E181:E182"/>
    <mergeCell ref="F181:G181"/>
    <mergeCell ref="A189:B189"/>
    <mergeCell ref="F189:G189"/>
    <mergeCell ref="A190:A191"/>
    <mergeCell ref="B190:B191"/>
    <mergeCell ref="D190:D191"/>
    <mergeCell ref="E190:E191"/>
    <mergeCell ref="F190:G19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B0BB-E65C-494B-96FD-6508CF42D553}">
  <dimension ref="F1:I34"/>
  <sheetViews>
    <sheetView topLeftCell="A10" workbookViewId="0">
      <selection activeCell="J27" sqref="J27"/>
    </sheetView>
  </sheetViews>
  <sheetFormatPr defaultRowHeight="15.75" x14ac:dyDescent="0.25"/>
  <cols>
    <col min="4" max="4" width="10.25" bestFit="1" customWidth="1"/>
    <col min="6" max="6" width="10.25" bestFit="1" customWidth="1"/>
    <col min="7" max="7" width="39.5" customWidth="1"/>
    <col min="8" max="9" width="10.875" bestFit="1" customWidth="1"/>
  </cols>
  <sheetData>
    <row r="1" spans="6:9" x14ac:dyDescent="0.25">
      <c r="F1" s="49" t="s">
        <v>134</v>
      </c>
      <c r="G1" s="49"/>
      <c r="H1" s="49"/>
      <c r="I1" s="49"/>
    </row>
    <row r="2" spans="6:9" x14ac:dyDescent="0.25">
      <c r="F2" s="49" t="s">
        <v>117</v>
      </c>
      <c r="G2" s="49"/>
      <c r="H2" s="49"/>
      <c r="I2" s="49"/>
    </row>
    <row r="3" spans="6:9" x14ac:dyDescent="0.25">
      <c r="F3" s="72" t="s">
        <v>118</v>
      </c>
      <c r="G3" s="49"/>
      <c r="H3" s="49"/>
      <c r="I3" s="49"/>
    </row>
    <row r="6" spans="6:9" x14ac:dyDescent="0.25">
      <c r="F6" s="40" t="s">
        <v>142</v>
      </c>
      <c r="G6" s="40" t="s">
        <v>143</v>
      </c>
      <c r="H6" s="40" t="s">
        <v>122</v>
      </c>
      <c r="I6" s="40" t="s">
        <v>123</v>
      </c>
    </row>
    <row r="7" spans="6:9" x14ac:dyDescent="0.25">
      <c r="F7" s="34" t="s">
        <v>14</v>
      </c>
      <c r="G7" s="34" t="s">
        <v>12</v>
      </c>
      <c r="H7" s="8">
        <f>'Buku Besar'!F10</f>
        <v>58100000</v>
      </c>
      <c r="I7" s="2"/>
    </row>
    <row r="8" spans="6:9" x14ac:dyDescent="0.25">
      <c r="F8" s="34" t="s">
        <v>18</v>
      </c>
      <c r="G8" s="34" t="s">
        <v>16</v>
      </c>
      <c r="H8" s="8">
        <f>'Buku Besar'!F16</f>
        <v>200000</v>
      </c>
      <c r="I8" s="2"/>
    </row>
    <row r="9" spans="6:9" x14ac:dyDescent="0.25">
      <c r="F9" s="34" t="s">
        <v>20</v>
      </c>
      <c r="G9" s="34" t="s">
        <v>5</v>
      </c>
      <c r="H9" s="8">
        <f>'Buku Besar'!F24</f>
        <v>4500000</v>
      </c>
      <c r="I9" s="2"/>
    </row>
    <row r="10" spans="6:9" x14ac:dyDescent="0.25">
      <c r="F10" s="34" t="s">
        <v>139</v>
      </c>
      <c r="G10" s="34" t="s">
        <v>156</v>
      </c>
      <c r="H10" s="2"/>
      <c r="I10" s="8">
        <f>'Buku Besar'!G29</f>
        <v>800000</v>
      </c>
    </row>
    <row r="11" spans="6:9" x14ac:dyDescent="0.25">
      <c r="F11" s="34" t="s">
        <v>25</v>
      </c>
      <c r="G11" s="34" t="s">
        <v>8</v>
      </c>
      <c r="H11" s="8">
        <f>'Buku Besar'!F36</f>
        <v>10350000</v>
      </c>
      <c r="I11" s="2"/>
    </row>
    <row r="12" spans="6:9" x14ac:dyDescent="0.25">
      <c r="F12" s="34" t="s">
        <v>140</v>
      </c>
      <c r="G12" s="34" t="s">
        <v>157</v>
      </c>
      <c r="H12" s="8">
        <f>'Buku Besar'!F43</f>
        <v>7500000</v>
      </c>
      <c r="I12" s="2"/>
    </row>
    <row r="13" spans="6:9" x14ac:dyDescent="0.25">
      <c r="F13" s="34" t="s">
        <v>141</v>
      </c>
      <c r="G13" s="34" t="s">
        <v>129</v>
      </c>
      <c r="H13" s="8">
        <f>'Buku Besar'!F49</f>
        <v>24000000</v>
      </c>
      <c r="I13" s="2"/>
    </row>
    <row r="14" spans="6:9" x14ac:dyDescent="0.25">
      <c r="F14" s="41" t="s">
        <v>26</v>
      </c>
      <c r="G14" s="34" t="s">
        <v>158</v>
      </c>
      <c r="H14" s="8">
        <f>'Buku Besar'!F57</f>
        <v>19500000</v>
      </c>
      <c r="I14" s="2"/>
    </row>
    <row r="15" spans="6:9" x14ac:dyDescent="0.25">
      <c r="F15" s="25" t="s">
        <v>169</v>
      </c>
      <c r="G15" s="34" t="s">
        <v>126</v>
      </c>
      <c r="H15" s="2"/>
      <c r="I15" s="8">
        <f>'Buku Besar'!G63</f>
        <v>6500000</v>
      </c>
    </row>
    <row r="16" spans="6:9" x14ac:dyDescent="0.25">
      <c r="F16" s="34" t="s">
        <v>24</v>
      </c>
      <c r="G16" s="34" t="s">
        <v>159</v>
      </c>
      <c r="H16" s="2"/>
      <c r="I16" s="8">
        <f>'Buku Besar'!G72</f>
        <v>8800000</v>
      </c>
    </row>
    <row r="17" spans="6:9" x14ac:dyDescent="0.25">
      <c r="F17" s="34" t="s">
        <v>15</v>
      </c>
      <c r="G17" s="34" t="s">
        <v>160</v>
      </c>
      <c r="H17" s="2"/>
      <c r="I17" s="8">
        <f>'Buku Besar'!G79</f>
        <v>0</v>
      </c>
    </row>
    <row r="18" spans="6:9" x14ac:dyDescent="0.25">
      <c r="F18" s="41" t="s">
        <v>144</v>
      </c>
      <c r="G18" s="34" t="s">
        <v>161</v>
      </c>
      <c r="H18" s="2"/>
      <c r="I18" s="8">
        <f>'Buku Besar'!G85</f>
        <v>10000000</v>
      </c>
    </row>
    <row r="19" spans="6:9" x14ac:dyDescent="0.25">
      <c r="F19" s="25" t="s">
        <v>145</v>
      </c>
      <c r="G19" s="34" t="s">
        <v>162</v>
      </c>
      <c r="H19" s="2"/>
      <c r="I19" s="8">
        <f>'Buku Besar'!G92</f>
        <v>50000000</v>
      </c>
    </row>
    <row r="20" spans="6:9" x14ac:dyDescent="0.25">
      <c r="F20" s="25" t="s">
        <v>39</v>
      </c>
      <c r="G20" s="34" t="s">
        <v>29</v>
      </c>
      <c r="H20" s="8">
        <f>'Buku Besar'!F100</f>
        <v>13500000</v>
      </c>
      <c r="I20" s="2"/>
    </row>
    <row r="21" spans="6:9" x14ac:dyDescent="0.25">
      <c r="F21" s="25" t="s">
        <v>22</v>
      </c>
      <c r="G21" s="34" t="s">
        <v>6</v>
      </c>
      <c r="H21" s="2"/>
      <c r="I21" s="8">
        <f>'Buku Besar'!G108</f>
        <v>121000000</v>
      </c>
    </row>
    <row r="22" spans="6:9" x14ac:dyDescent="0.25">
      <c r="F22" s="25" t="s">
        <v>19</v>
      </c>
      <c r="G22" s="34" t="s">
        <v>17</v>
      </c>
      <c r="H22" s="8">
        <f>'Buku Besar'!F116</f>
        <v>5150000</v>
      </c>
      <c r="I22" s="2"/>
    </row>
    <row r="23" spans="6:9" x14ac:dyDescent="0.25">
      <c r="F23" s="25" t="s">
        <v>146</v>
      </c>
      <c r="G23" s="34" t="s">
        <v>163</v>
      </c>
      <c r="H23" s="8">
        <f>'Buku Besar'!F122</f>
        <v>12900000</v>
      </c>
      <c r="I23" s="2"/>
    </row>
    <row r="24" spans="6:9" x14ac:dyDescent="0.25">
      <c r="F24" s="25" t="s">
        <v>147</v>
      </c>
      <c r="G24" s="34" t="s">
        <v>164</v>
      </c>
      <c r="H24" s="8">
        <f>'Buku Besar'!F129</f>
        <v>4950000</v>
      </c>
      <c r="I24" s="2"/>
    </row>
    <row r="25" spans="6:9" x14ac:dyDescent="0.25">
      <c r="F25" s="25" t="s">
        <v>148</v>
      </c>
      <c r="G25" s="34" t="s">
        <v>172</v>
      </c>
      <c r="H25" s="8">
        <f>'Buku Besar'!F136</f>
        <v>1500000</v>
      </c>
      <c r="I25" s="2"/>
    </row>
    <row r="26" spans="6:9" x14ac:dyDescent="0.25">
      <c r="F26" s="25" t="s">
        <v>149</v>
      </c>
      <c r="G26" s="34" t="s">
        <v>124</v>
      </c>
      <c r="H26" s="8">
        <f>'Buku Besar'!F143</f>
        <v>6500000</v>
      </c>
      <c r="I26" s="2"/>
    </row>
    <row r="27" spans="6:9" x14ac:dyDescent="0.25">
      <c r="F27" s="25" t="s">
        <v>150</v>
      </c>
      <c r="G27" s="34" t="s">
        <v>128</v>
      </c>
      <c r="H27" s="8">
        <f>'Buku Besar'!F151</f>
        <v>3500000</v>
      </c>
      <c r="I27" s="2"/>
    </row>
    <row r="28" spans="6:9" x14ac:dyDescent="0.25">
      <c r="F28" s="25" t="s">
        <v>151</v>
      </c>
      <c r="G28" s="34" t="s">
        <v>165</v>
      </c>
      <c r="H28" s="8">
        <f>'Buku Besar'!F159</f>
        <v>4500000</v>
      </c>
      <c r="I28" s="2"/>
    </row>
    <row r="29" spans="6:9" x14ac:dyDescent="0.25">
      <c r="F29" s="25" t="s">
        <v>152</v>
      </c>
      <c r="G29" s="34" t="s">
        <v>166</v>
      </c>
      <c r="H29" s="8">
        <f>'Buku Besar'!F166</f>
        <v>20100000</v>
      </c>
      <c r="I29" s="2"/>
    </row>
    <row r="30" spans="6:9" x14ac:dyDescent="0.25">
      <c r="F30" s="25" t="s">
        <v>33</v>
      </c>
      <c r="G30" s="34" t="s">
        <v>167</v>
      </c>
      <c r="H30" s="8">
        <f>'Buku Besar'!F175</f>
        <v>1750000</v>
      </c>
      <c r="I30" s="2"/>
    </row>
    <row r="31" spans="6:9" x14ac:dyDescent="0.25">
      <c r="F31" s="25" t="s">
        <v>153</v>
      </c>
      <c r="G31" s="34" t="s">
        <v>168</v>
      </c>
      <c r="H31" s="2"/>
      <c r="I31" s="2">
        <f>'Buku Besar'!G183</f>
        <v>3800000</v>
      </c>
    </row>
    <row r="32" spans="6:9" x14ac:dyDescent="0.25">
      <c r="F32" s="25" t="s">
        <v>154</v>
      </c>
      <c r="G32" s="34" t="s">
        <v>170</v>
      </c>
      <c r="H32" s="2">
        <f>'Buku Besar'!F192</f>
        <v>1800000</v>
      </c>
      <c r="I32" s="2"/>
    </row>
    <row r="33" spans="6:9" x14ac:dyDescent="0.25">
      <c r="F33" s="25" t="s">
        <v>155</v>
      </c>
      <c r="G33" s="34" t="s">
        <v>171</v>
      </c>
      <c r="H33" s="2">
        <f>'Buku Besar'!F201</f>
        <v>600000</v>
      </c>
      <c r="I33" s="2"/>
    </row>
    <row r="34" spans="6:9" x14ac:dyDescent="0.25">
      <c r="F34" s="70" t="s">
        <v>173</v>
      </c>
      <c r="G34" s="71"/>
      <c r="H34" s="42">
        <f>SUM(H7:H33)</f>
        <v>200900000</v>
      </c>
      <c r="I34" s="42">
        <f>SUM(I10:I31)</f>
        <v>200900000</v>
      </c>
    </row>
  </sheetData>
  <mergeCells count="4">
    <mergeCell ref="F34:G34"/>
    <mergeCell ref="F2:I2"/>
    <mergeCell ref="F3:I3"/>
    <mergeCell ref="F1:I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AA54-8BBD-4297-893B-6BA35501C1AF}">
  <dimension ref="D1:I12"/>
  <sheetViews>
    <sheetView workbookViewId="0">
      <selection activeCell="M11" sqref="M11"/>
    </sheetView>
  </sheetViews>
  <sheetFormatPr defaultRowHeight="15.75" x14ac:dyDescent="0.25"/>
  <cols>
    <col min="3" max="3" width="8.375" customWidth="1"/>
    <col min="4" max="4" width="8.75" customWidth="1"/>
    <col min="5" max="5" width="16.875" bestFit="1" customWidth="1"/>
    <col min="6" max="6" width="25.625" bestFit="1" customWidth="1"/>
    <col min="8" max="8" width="12.125" customWidth="1"/>
    <col min="9" max="9" width="13.125" customWidth="1"/>
  </cols>
  <sheetData>
    <row r="1" spans="4:9" x14ac:dyDescent="0.25">
      <c r="F1" s="53" t="s">
        <v>116</v>
      </c>
      <c r="G1" s="53"/>
    </row>
    <row r="2" spans="4:9" x14ac:dyDescent="0.25">
      <c r="F2" s="49" t="s">
        <v>117</v>
      </c>
      <c r="G2" s="49"/>
    </row>
    <row r="3" spans="4:9" x14ac:dyDescent="0.25">
      <c r="F3" s="119" t="s">
        <v>118</v>
      </c>
      <c r="G3" s="62"/>
    </row>
    <row r="5" spans="4:9" x14ac:dyDescent="0.25">
      <c r="D5" s="39" t="s">
        <v>115</v>
      </c>
      <c r="E5" s="39" t="s">
        <v>119</v>
      </c>
      <c r="F5" s="39" t="s">
        <v>120</v>
      </c>
      <c r="G5" s="39" t="s">
        <v>121</v>
      </c>
      <c r="H5" s="39" t="s">
        <v>122</v>
      </c>
      <c r="I5" s="39" t="s">
        <v>123</v>
      </c>
    </row>
    <row r="6" spans="4:9" x14ac:dyDescent="0.25">
      <c r="D6" s="73">
        <v>45657</v>
      </c>
      <c r="E6" s="2"/>
      <c r="F6" s="2" t="s">
        <v>124</v>
      </c>
      <c r="G6" s="2"/>
      <c r="H6" s="38">
        <v>800000</v>
      </c>
      <c r="I6" s="36"/>
    </row>
    <row r="7" spans="4:9" x14ac:dyDescent="0.25">
      <c r="D7" s="73"/>
      <c r="E7" s="2"/>
      <c r="F7" s="2" t="s">
        <v>126</v>
      </c>
      <c r="G7" s="2"/>
      <c r="H7" s="36"/>
      <c r="I7" s="38">
        <v>800000</v>
      </c>
    </row>
    <row r="8" spans="4:9" x14ac:dyDescent="0.25">
      <c r="D8" s="73">
        <v>45657</v>
      </c>
      <c r="E8" s="2"/>
      <c r="F8" s="2" t="s">
        <v>125</v>
      </c>
      <c r="G8" s="2"/>
      <c r="H8" s="38">
        <v>2350000</v>
      </c>
      <c r="I8" s="2"/>
    </row>
    <row r="9" spans="4:9" x14ac:dyDescent="0.25">
      <c r="D9" s="73"/>
      <c r="E9" s="2"/>
      <c r="F9" s="2" t="s">
        <v>127</v>
      </c>
      <c r="G9" s="2"/>
      <c r="H9" s="2"/>
      <c r="I9" s="38">
        <v>2350000</v>
      </c>
    </row>
    <row r="10" spans="4:9" x14ac:dyDescent="0.25">
      <c r="D10" s="73"/>
      <c r="E10" s="2"/>
      <c r="F10" s="2" t="s">
        <v>128</v>
      </c>
      <c r="G10" s="2"/>
      <c r="H10" s="38">
        <v>1500000</v>
      </c>
      <c r="I10" s="2"/>
    </row>
    <row r="11" spans="4:9" x14ac:dyDescent="0.25">
      <c r="D11" s="73"/>
      <c r="E11" s="2"/>
      <c r="F11" s="2" t="s">
        <v>129</v>
      </c>
      <c r="G11" s="2"/>
      <c r="H11" s="2"/>
      <c r="I11" s="38">
        <v>1500000</v>
      </c>
    </row>
    <row r="12" spans="4:9" x14ac:dyDescent="0.25">
      <c r="D12" s="2"/>
      <c r="E12" s="2"/>
      <c r="F12" s="2"/>
      <c r="G12" s="2"/>
      <c r="H12" s="10">
        <f>SUM(H6:H10)</f>
        <v>4650000</v>
      </c>
      <c r="I12" s="10">
        <f>SUM(I7:I11)</f>
        <v>4650000</v>
      </c>
    </row>
  </sheetData>
  <mergeCells count="5">
    <mergeCell ref="F1:G1"/>
    <mergeCell ref="F2:G2"/>
    <mergeCell ref="F3:G3"/>
    <mergeCell ref="D6:D7"/>
    <mergeCell ref="D8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BFA2-46D9-45D7-9F31-C7A83B21E1EF}">
  <dimension ref="C4:N42"/>
  <sheetViews>
    <sheetView topLeftCell="D10" zoomScale="86" zoomScaleNormal="86" workbookViewId="0">
      <selection activeCell="G33" sqref="G33"/>
    </sheetView>
  </sheetViews>
  <sheetFormatPr defaultRowHeight="15.75" x14ac:dyDescent="0.25"/>
  <cols>
    <col min="3" max="3" width="11.5" customWidth="1"/>
    <col min="4" max="4" width="33.625" customWidth="1"/>
    <col min="5" max="5" width="12.375" customWidth="1"/>
    <col min="6" max="6" width="12.5" customWidth="1"/>
    <col min="7" max="7" width="13.5" customWidth="1"/>
    <col min="8" max="8" width="14.125" customWidth="1"/>
    <col min="9" max="9" width="15" customWidth="1"/>
    <col min="10" max="10" width="15.375" customWidth="1"/>
    <col min="11" max="11" width="13" customWidth="1"/>
    <col min="12" max="12" width="13.25" customWidth="1"/>
    <col min="13" max="13" width="13.875" customWidth="1"/>
    <col min="14" max="14" width="14" customWidth="1"/>
  </cols>
  <sheetData>
    <row r="4" spans="3:14" x14ac:dyDescent="0.25">
      <c r="G4" s="49" t="s">
        <v>130</v>
      </c>
      <c r="H4" s="49"/>
      <c r="I4" s="49"/>
      <c r="J4" s="49"/>
    </row>
    <row r="5" spans="3:14" x14ac:dyDescent="0.25">
      <c r="G5" s="49" t="s">
        <v>117</v>
      </c>
      <c r="H5" s="49"/>
      <c r="I5" s="49"/>
      <c r="J5" s="49"/>
    </row>
    <row r="6" spans="3:14" x14ac:dyDescent="0.25">
      <c r="G6" s="72" t="s">
        <v>118</v>
      </c>
      <c r="H6" s="49"/>
      <c r="I6" s="49"/>
      <c r="J6" s="49"/>
    </row>
    <row r="7" spans="3:14" x14ac:dyDescent="0.25">
      <c r="G7" s="49" t="s">
        <v>131</v>
      </c>
      <c r="H7" s="49"/>
      <c r="I7" s="49"/>
      <c r="J7" s="49"/>
    </row>
    <row r="10" spans="3:14" x14ac:dyDescent="0.25">
      <c r="C10" s="75" t="s">
        <v>132</v>
      </c>
      <c r="D10" s="75" t="s">
        <v>133</v>
      </c>
      <c r="E10" s="74" t="s">
        <v>134</v>
      </c>
      <c r="F10" s="74"/>
      <c r="G10" s="74" t="s">
        <v>135</v>
      </c>
      <c r="H10" s="74"/>
      <c r="I10" s="74" t="s">
        <v>136</v>
      </c>
      <c r="J10" s="74"/>
      <c r="K10" s="74" t="s">
        <v>137</v>
      </c>
      <c r="L10" s="74"/>
      <c r="M10" s="74" t="s">
        <v>138</v>
      </c>
      <c r="N10" s="74"/>
    </row>
    <row r="11" spans="3:14" x14ac:dyDescent="0.25">
      <c r="C11" s="75"/>
      <c r="D11" s="75"/>
      <c r="E11" s="43" t="s">
        <v>122</v>
      </c>
      <c r="F11" s="43" t="s">
        <v>123</v>
      </c>
      <c r="G11" s="43" t="s">
        <v>122</v>
      </c>
      <c r="H11" s="43" t="s">
        <v>123</v>
      </c>
      <c r="I11" s="43" t="s">
        <v>122</v>
      </c>
      <c r="J11" s="43" t="s">
        <v>123</v>
      </c>
      <c r="K11" s="43" t="s">
        <v>122</v>
      </c>
      <c r="L11" s="43" t="s">
        <v>123</v>
      </c>
      <c r="M11" s="43" t="s">
        <v>122</v>
      </c>
      <c r="N11" s="43" t="s">
        <v>123</v>
      </c>
    </row>
    <row r="12" spans="3:14" x14ac:dyDescent="0.25">
      <c r="C12" s="34" t="s">
        <v>14</v>
      </c>
      <c r="D12" s="34" t="s">
        <v>12</v>
      </c>
      <c r="E12" s="5">
        <f>'Neraca Saldo'!H7</f>
        <v>58100000</v>
      </c>
      <c r="F12" s="33"/>
      <c r="G12" s="2"/>
      <c r="H12" s="2"/>
      <c r="I12" s="5">
        <f>E12</f>
        <v>58100000</v>
      </c>
      <c r="J12" s="33"/>
      <c r="K12" s="2"/>
      <c r="L12" s="2"/>
      <c r="M12" s="5">
        <f>E12</f>
        <v>58100000</v>
      </c>
      <c r="N12" s="2"/>
    </row>
    <row r="13" spans="3:14" x14ac:dyDescent="0.25">
      <c r="C13" s="34" t="s">
        <v>18</v>
      </c>
      <c r="D13" s="34" t="s">
        <v>16</v>
      </c>
      <c r="E13" s="5">
        <f>'Neraca Saldo'!H8</f>
        <v>200000</v>
      </c>
      <c r="F13" s="33"/>
      <c r="G13" s="2"/>
      <c r="H13" s="2"/>
      <c r="I13" s="5">
        <f>E13</f>
        <v>200000</v>
      </c>
      <c r="J13" s="33"/>
      <c r="K13" s="2"/>
      <c r="L13" s="2"/>
      <c r="M13" s="5">
        <f>E13</f>
        <v>200000</v>
      </c>
      <c r="N13" s="2"/>
    </row>
    <row r="14" spans="3:14" x14ac:dyDescent="0.25">
      <c r="C14" s="34" t="s">
        <v>20</v>
      </c>
      <c r="D14" s="34" t="s">
        <v>5</v>
      </c>
      <c r="E14" s="5">
        <f>'Neraca Saldo'!H9</f>
        <v>4500000</v>
      </c>
      <c r="F14" s="33"/>
      <c r="G14" s="2"/>
      <c r="H14" s="2"/>
      <c r="I14" s="5">
        <f>E14</f>
        <v>4500000</v>
      </c>
      <c r="J14" s="33"/>
      <c r="K14" s="2"/>
      <c r="L14" s="2"/>
      <c r="M14" s="5">
        <f>E14</f>
        <v>4500000</v>
      </c>
      <c r="N14" s="2"/>
    </row>
    <row r="15" spans="3:14" x14ac:dyDescent="0.25">
      <c r="C15" s="34" t="s">
        <v>139</v>
      </c>
      <c r="D15" s="34" t="s">
        <v>175</v>
      </c>
      <c r="E15" s="33"/>
      <c r="F15" s="5">
        <f>'Neraca Saldo'!I10</f>
        <v>800000</v>
      </c>
      <c r="G15" s="2"/>
      <c r="H15" s="2"/>
      <c r="I15" s="33"/>
      <c r="J15" s="5">
        <f>F15</f>
        <v>800000</v>
      </c>
      <c r="K15" s="2"/>
      <c r="L15" s="2"/>
      <c r="M15" s="33"/>
      <c r="N15" s="5">
        <f>F15</f>
        <v>800000</v>
      </c>
    </row>
    <row r="16" spans="3:14" x14ac:dyDescent="0.25">
      <c r="C16" s="34" t="s">
        <v>25</v>
      </c>
      <c r="D16" s="34" t="s">
        <v>8</v>
      </c>
      <c r="E16" s="5">
        <f>'Neraca Saldo'!H11</f>
        <v>10350000</v>
      </c>
      <c r="F16" s="33"/>
      <c r="G16" s="2"/>
      <c r="H16" s="5">
        <f>'Jurnal Penyesuaian'!I9</f>
        <v>2350000</v>
      </c>
      <c r="I16" s="5">
        <f>E16-H16</f>
        <v>8000000</v>
      </c>
      <c r="J16" s="33"/>
      <c r="K16" s="2"/>
      <c r="L16" s="2"/>
      <c r="M16" s="5">
        <f>I16</f>
        <v>8000000</v>
      </c>
      <c r="N16" s="33"/>
    </row>
    <row r="17" spans="3:14" x14ac:dyDescent="0.25">
      <c r="C17" s="34" t="s">
        <v>140</v>
      </c>
      <c r="D17" s="34" t="s">
        <v>176</v>
      </c>
      <c r="E17" s="5">
        <f>'Neraca Saldo'!H12</f>
        <v>7500000</v>
      </c>
      <c r="F17" s="33"/>
      <c r="G17" s="2"/>
      <c r="H17" s="33"/>
      <c r="I17" s="5">
        <f>E17</f>
        <v>7500000</v>
      </c>
      <c r="J17" s="33"/>
      <c r="K17" s="2"/>
      <c r="L17" s="2"/>
      <c r="M17" s="5">
        <f>I17</f>
        <v>7500000</v>
      </c>
      <c r="N17" s="33"/>
    </row>
    <row r="18" spans="3:14" x14ac:dyDescent="0.25">
      <c r="C18" s="34" t="s">
        <v>141</v>
      </c>
      <c r="D18" s="34" t="s">
        <v>177</v>
      </c>
      <c r="E18" s="5">
        <f>'Neraca Saldo'!H13</f>
        <v>24000000</v>
      </c>
      <c r="F18" s="33"/>
      <c r="G18" s="2"/>
      <c r="H18" s="5">
        <f>'Jurnal Penyesuaian'!I11</f>
        <v>1500000</v>
      </c>
      <c r="I18" s="5">
        <f>E18-H18</f>
        <v>22500000</v>
      </c>
      <c r="J18" s="33"/>
      <c r="K18" s="2"/>
      <c r="L18" s="2"/>
      <c r="M18" s="5">
        <f>I18</f>
        <v>22500000</v>
      </c>
      <c r="N18" s="33"/>
    </row>
    <row r="19" spans="3:14" x14ac:dyDescent="0.25">
      <c r="C19" s="41" t="s">
        <v>26</v>
      </c>
      <c r="D19" s="34" t="s">
        <v>158</v>
      </c>
      <c r="E19" s="5">
        <f>'Neraca Saldo'!H14</f>
        <v>19500000</v>
      </c>
      <c r="F19" s="33"/>
      <c r="G19" s="2"/>
      <c r="H19" s="33"/>
      <c r="I19" s="5">
        <f>E19</f>
        <v>19500000</v>
      </c>
      <c r="J19" s="33"/>
      <c r="K19" s="2"/>
      <c r="L19" s="2"/>
      <c r="M19" s="5">
        <f>I19</f>
        <v>19500000</v>
      </c>
      <c r="N19" s="33"/>
    </row>
    <row r="20" spans="3:14" x14ac:dyDescent="0.25">
      <c r="C20" s="25" t="s">
        <v>174</v>
      </c>
      <c r="D20" s="34" t="s">
        <v>126</v>
      </c>
      <c r="E20" s="33"/>
      <c r="F20" s="5">
        <f>'Neraca Saldo'!I15</f>
        <v>6500000</v>
      </c>
      <c r="G20" s="2"/>
      <c r="H20" s="5">
        <f>'Jurnal Penyesuaian'!I7</f>
        <v>800000</v>
      </c>
      <c r="I20" s="33"/>
      <c r="J20" s="5">
        <f>F20+H20</f>
        <v>7300000</v>
      </c>
      <c r="K20" s="2"/>
      <c r="L20" s="2"/>
      <c r="M20" s="33"/>
      <c r="N20" s="5">
        <f>J20</f>
        <v>7300000</v>
      </c>
    </row>
    <row r="21" spans="3:14" x14ac:dyDescent="0.25">
      <c r="C21" s="25" t="s">
        <v>24</v>
      </c>
      <c r="D21" s="34" t="s">
        <v>23</v>
      </c>
      <c r="E21" s="33"/>
      <c r="F21" s="5">
        <f>'Neraca Saldo'!I16</f>
        <v>8800000</v>
      </c>
      <c r="G21" s="2"/>
      <c r="H21" s="2"/>
      <c r="I21" s="33"/>
      <c r="J21" s="5">
        <f>F21</f>
        <v>8800000</v>
      </c>
      <c r="K21" s="2"/>
      <c r="L21" s="2"/>
      <c r="M21" s="33"/>
      <c r="N21" s="5">
        <f>J21</f>
        <v>8800000</v>
      </c>
    </row>
    <row r="22" spans="3:14" x14ac:dyDescent="0.25">
      <c r="C22" s="25" t="s">
        <v>15</v>
      </c>
      <c r="D22" s="34" t="s">
        <v>13</v>
      </c>
      <c r="E22" s="33"/>
      <c r="F22" s="5">
        <f>'Neraca Saldo'!I17</f>
        <v>0</v>
      </c>
      <c r="G22" s="2"/>
      <c r="H22" s="2"/>
      <c r="I22" s="33"/>
      <c r="J22" s="5">
        <f>F22</f>
        <v>0</v>
      </c>
      <c r="K22" s="2"/>
      <c r="L22" s="2"/>
      <c r="M22" s="33"/>
      <c r="N22" s="5">
        <f>J22</f>
        <v>0</v>
      </c>
    </row>
    <row r="23" spans="3:14" x14ac:dyDescent="0.25">
      <c r="C23" s="25" t="s">
        <v>144</v>
      </c>
      <c r="D23" s="34" t="s">
        <v>161</v>
      </c>
      <c r="E23" s="33"/>
      <c r="F23" s="5">
        <f>'Neraca Saldo'!I18</f>
        <v>10000000</v>
      </c>
      <c r="G23" s="2"/>
      <c r="H23" s="2"/>
      <c r="I23" s="33"/>
      <c r="J23" s="5">
        <f>F23</f>
        <v>10000000</v>
      </c>
      <c r="K23" s="2"/>
      <c r="L23" s="2"/>
      <c r="M23" s="33"/>
      <c r="N23" s="5">
        <f>J23</f>
        <v>10000000</v>
      </c>
    </row>
    <row r="24" spans="3:14" x14ac:dyDescent="0.25">
      <c r="C24" s="25" t="s">
        <v>145</v>
      </c>
      <c r="D24" s="34" t="s">
        <v>162</v>
      </c>
      <c r="E24" s="33"/>
      <c r="F24" s="5">
        <f>'Neraca Saldo'!I19</f>
        <v>50000000</v>
      </c>
      <c r="G24" s="2"/>
      <c r="H24" s="2"/>
      <c r="I24" s="33"/>
      <c r="J24" s="5">
        <f>F24</f>
        <v>50000000</v>
      </c>
      <c r="K24" s="2"/>
      <c r="L24" s="2"/>
      <c r="M24" s="33"/>
      <c r="N24" s="5">
        <f>J24</f>
        <v>50000000</v>
      </c>
    </row>
    <row r="25" spans="3:14" x14ac:dyDescent="0.25">
      <c r="C25" s="25" t="s">
        <v>39</v>
      </c>
      <c r="D25" s="34" t="s">
        <v>29</v>
      </c>
      <c r="E25" s="5">
        <f>'Neraca Saldo'!H20</f>
        <v>13500000</v>
      </c>
      <c r="F25" s="33"/>
      <c r="G25" s="2"/>
      <c r="H25" s="2"/>
      <c r="I25" s="5">
        <f>E25</f>
        <v>13500000</v>
      </c>
      <c r="J25" s="33"/>
      <c r="K25" s="2"/>
      <c r="L25" s="2"/>
      <c r="M25" s="5">
        <f>I25</f>
        <v>13500000</v>
      </c>
      <c r="N25" s="33"/>
    </row>
    <row r="26" spans="3:14" x14ac:dyDescent="0.25">
      <c r="C26" s="25" t="s">
        <v>22</v>
      </c>
      <c r="D26" s="34" t="s">
        <v>6</v>
      </c>
      <c r="E26" s="33"/>
      <c r="F26" s="5">
        <f>'Neraca Saldo'!I21</f>
        <v>121000000</v>
      </c>
      <c r="G26" s="2"/>
      <c r="H26" s="2"/>
      <c r="I26" s="33"/>
      <c r="J26" s="5">
        <f>F26</f>
        <v>121000000</v>
      </c>
      <c r="K26" s="2"/>
      <c r="L26" s="5">
        <f>J26</f>
        <v>121000000</v>
      </c>
      <c r="M26" s="33"/>
      <c r="N26" s="33"/>
    </row>
    <row r="27" spans="3:14" x14ac:dyDescent="0.25">
      <c r="C27" s="25" t="s">
        <v>19</v>
      </c>
      <c r="D27" s="34" t="s">
        <v>17</v>
      </c>
      <c r="E27" s="5">
        <f>'Neraca Saldo'!H22</f>
        <v>5150000</v>
      </c>
      <c r="F27" s="33"/>
      <c r="G27" s="2"/>
      <c r="H27" s="2"/>
      <c r="I27" s="5">
        <f>E27</f>
        <v>5150000</v>
      </c>
      <c r="J27" s="33"/>
      <c r="K27" s="5">
        <f t="shared" ref="K27:K35" si="0">I27</f>
        <v>5150000</v>
      </c>
      <c r="L27" s="33"/>
      <c r="M27" s="33"/>
      <c r="N27" s="33"/>
    </row>
    <row r="28" spans="3:14" x14ac:dyDescent="0.25">
      <c r="C28" s="25" t="s">
        <v>146</v>
      </c>
      <c r="D28" s="34" t="s">
        <v>178</v>
      </c>
      <c r="E28" s="5">
        <f>'Neraca Saldo'!H23</f>
        <v>12900000</v>
      </c>
      <c r="F28" s="33"/>
      <c r="G28" s="2"/>
      <c r="H28" s="2"/>
      <c r="I28" s="5">
        <f>E28</f>
        <v>12900000</v>
      </c>
      <c r="J28" s="33"/>
      <c r="K28" s="5">
        <f t="shared" si="0"/>
        <v>12900000</v>
      </c>
      <c r="L28" s="33"/>
      <c r="M28" s="2"/>
      <c r="N28" s="33"/>
    </row>
    <row r="29" spans="3:14" x14ac:dyDescent="0.25">
      <c r="C29" s="25" t="s">
        <v>147</v>
      </c>
      <c r="D29" s="34" t="s">
        <v>164</v>
      </c>
      <c r="E29" s="5">
        <f>'Neraca Saldo'!H24</f>
        <v>4950000</v>
      </c>
      <c r="F29" s="33"/>
      <c r="G29" s="5">
        <f>'Jurnal Penyesuaian'!H8</f>
        <v>2350000</v>
      </c>
      <c r="H29" s="2"/>
      <c r="I29" s="5">
        <f>E29+G29</f>
        <v>7300000</v>
      </c>
      <c r="J29" s="33"/>
      <c r="K29" s="5">
        <f t="shared" si="0"/>
        <v>7300000</v>
      </c>
      <c r="L29" s="33"/>
      <c r="M29" s="2"/>
      <c r="N29" s="33"/>
    </row>
    <row r="30" spans="3:14" x14ac:dyDescent="0.25">
      <c r="C30" s="25" t="s">
        <v>148</v>
      </c>
      <c r="D30" s="34" t="s">
        <v>172</v>
      </c>
      <c r="E30" s="5">
        <f>'Neraca Saldo'!H25</f>
        <v>1500000</v>
      </c>
      <c r="F30" s="33"/>
      <c r="G30" s="33"/>
      <c r="H30" s="2"/>
      <c r="I30" s="5">
        <f>E30</f>
        <v>1500000</v>
      </c>
      <c r="J30" s="33"/>
      <c r="K30" s="5">
        <f t="shared" si="0"/>
        <v>1500000</v>
      </c>
      <c r="L30" s="33"/>
      <c r="M30" s="2"/>
      <c r="N30" s="33"/>
    </row>
    <row r="31" spans="3:14" x14ac:dyDescent="0.25">
      <c r="C31" s="25" t="s">
        <v>149</v>
      </c>
      <c r="D31" s="34" t="s">
        <v>124</v>
      </c>
      <c r="E31" s="5">
        <f>'Neraca Saldo'!H26</f>
        <v>6500000</v>
      </c>
      <c r="F31" s="33"/>
      <c r="G31" s="5">
        <f>'Jurnal Penyesuaian'!H6</f>
        <v>800000</v>
      </c>
      <c r="H31" s="2"/>
      <c r="I31" s="5">
        <f>E31+G31</f>
        <v>7300000</v>
      </c>
      <c r="J31" s="33"/>
      <c r="K31" s="5">
        <f t="shared" si="0"/>
        <v>7300000</v>
      </c>
      <c r="L31" s="33"/>
      <c r="M31" s="2"/>
      <c r="N31" s="33"/>
    </row>
    <row r="32" spans="3:14" x14ac:dyDescent="0.25">
      <c r="C32" s="25" t="s">
        <v>150</v>
      </c>
      <c r="D32" s="34" t="s">
        <v>128</v>
      </c>
      <c r="E32" s="5">
        <f>'Neraca Saldo'!H27</f>
        <v>3500000</v>
      </c>
      <c r="F32" s="33"/>
      <c r="G32" s="5">
        <f>'Jurnal Penyesuaian'!H10</f>
        <v>1500000</v>
      </c>
      <c r="H32" s="2"/>
      <c r="I32" s="5">
        <f>E32+G32</f>
        <v>5000000</v>
      </c>
      <c r="J32" s="33"/>
      <c r="K32" s="5">
        <f t="shared" si="0"/>
        <v>5000000</v>
      </c>
      <c r="L32" s="33"/>
      <c r="M32" s="2"/>
      <c r="N32" s="33"/>
    </row>
    <row r="33" spans="3:14" x14ac:dyDescent="0.25">
      <c r="C33" s="25" t="s">
        <v>151</v>
      </c>
      <c r="D33" s="34" t="s">
        <v>165</v>
      </c>
      <c r="E33" s="5">
        <f>'Neraca Saldo'!H28</f>
        <v>4500000</v>
      </c>
      <c r="F33" s="33"/>
      <c r="G33" s="2"/>
      <c r="H33" s="2"/>
      <c r="I33" s="5">
        <f>E33</f>
        <v>4500000</v>
      </c>
      <c r="J33" s="33"/>
      <c r="K33" s="5">
        <f t="shared" si="0"/>
        <v>4500000</v>
      </c>
      <c r="L33" s="33"/>
      <c r="M33" s="2"/>
      <c r="N33" s="33"/>
    </row>
    <row r="34" spans="3:14" x14ac:dyDescent="0.25">
      <c r="C34" s="25" t="s">
        <v>152</v>
      </c>
      <c r="D34" s="34" t="s">
        <v>179</v>
      </c>
      <c r="E34" s="5">
        <f>'Neraca Saldo'!H29</f>
        <v>20100000</v>
      </c>
      <c r="F34" s="33"/>
      <c r="G34" s="2"/>
      <c r="H34" s="2"/>
      <c r="I34" s="5">
        <f>E34</f>
        <v>20100000</v>
      </c>
      <c r="J34" s="33"/>
      <c r="K34" s="5">
        <f t="shared" si="0"/>
        <v>20100000</v>
      </c>
      <c r="L34" s="33"/>
      <c r="M34" s="2"/>
      <c r="N34" s="33"/>
    </row>
    <row r="35" spans="3:14" x14ac:dyDescent="0.25">
      <c r="C35" s="25" t="s">
        <v>33</v>
      </c>
      <c r="D35" s="34" t="s">
        <v>180</v>
      </c>
      <c r="E35" s="5">
        <f>'Neraca Saldo'!H30</f>
        <v>1750000</v>
      </c>
      <c r="F35" s="33"/>
      <c r="G35" s="2"/>
      <c r="H35" s="2"/>
      <c r="I35" s="5">
        <f>E35</f>
        <v>1750000</v>
      </c>
      <c r="J35" s="33"/>
      <c r="K35" s="5">
        <f t="shared" si="0"/>
        <v>1750000</v>
      </c>
      <c r="L35" s="33"/>
      <c r="M35" s="2"/>
      <c r="N35" s="33"/>
    </row>
    <row r="36" spans="3:14" x14ac:dyDescent="0.25">
      <c r="C36" s="25" t="s">
        <v>153</v>
      </c>
      <c r="D36" s="34" t="s">
        <v>168</v>
      </c>
      <c r="E36" s="33"/>
      <c r="F36" s="33">
        <f>'Neraca Saldo'!I31</f>
        <v>3800000</v>
      </c>
      <c r="G36" s="2"/>
      <c r="H36" s="2"/>
      <c r="I36" s="33"/>
      <c r="J36" s="33">
        <f>F36</f>
        <v>3800000</v>
      </c>
      <c r="K36" s="2"/>
      <c r="L36" s="33">
        <f>J36</f>
        <v>3800000</v>
      </c>
      <c r="M36" s="2"/>
      <c r="N36" s="33"/>
    </row>
    <row r="37" spans="3:14" x14ac:dyDescent="0.25">
      <c r="C37" s="25" t="s">
        <v>154</v>
      </c>
      <c r="D37" s="34" t="s">
        <v>170</v>
      </c>
      <c r="E37" s="33">
        <f>'Neraca Saldo'!H32</f>
        <v>1800000</v>
      </c>
      <c r="F37" s="33"/>
      <c r="G37" s="2"/>
      <c r="H37" s="2"/>
      <c r="I37" s="33">
        <f>E37</f>
        <v>1800000</v>
      </c>
      <c r="J37" s="33"/>
      <c r="K37" s="2">
        <f>I37</f>
        <v>1800000</v>
      </c>
      <c r="L37" s="2"/>
      <c r="M37" s="2"/>
      <c r="N37" s="33"/>
    </row>
    <row r="38" spans="3:14" x14ac:dyDescent="0.25">
      <c r="C38" s="25" t="s">
        <v>155</v>
      </c>
      <c r="D38" s="34" t="s">
        <v>171</v>
      </c>
      <c r="E38" s="33">
        <f>'Neraca Saldo'!H33</f>
        <v>600000</v>
      </c>
      <c r="F38" s="33"/>
      <c r="G38" s="2"/>
      <c r="H38" s="2"/>
      <c r="I38" s="33">
        <f>E38</f>
        <v>600000</v>
      </c>
      <c r="J38" s="33"/>
      <c r="K38" s="2">
        <f>I38</f>
        <v>600000</v>
      </c>
      <c r="L38" s="2"/>
      <c r="M38" s="2"/>
      <c r="N38" s="33"/>
    </row>
    <row r="39" spans="3:14" x14ac:dyDescent="0.25">
      <c r="C39" s="2"/>
      <c r="D39" s="2"/>
      <c r="E39" s="44">
        <f>SUM(E12:E38)</f>
        <v>200900000</v>
      </c>
      <c r="F39" s="44">
        <f>SUM(F15:F36)</f>
        <v>200900000</v>
      </c>
      <c r="G39" s="44">
        <f>SUM(G29:G32)</f>
        <v>4650000</v>
      </c>
      <c r="H39" s="44">
        <f>SUM(H16:H20)</f>
        <v>4650000</v>
      </c>
      <c r="I39" s="44">
        <f>SUM(I12:I38)</f>
        <v>201700000</v>
      </c>
      <c r="J39" s="44">
        <f>SUM(J15:J36)</f>
        <v>201700000</v>
      </c>
      <c r="K39" s="45">
        <f>SUM(K27:K38)</f>
        <v>67900000</v>
      </c>
      <c r="L39" s="45">
        <f>SUM(L26:L37)</f>
        <v>124800000</v>
      </c>
      <c r="M39" s="44">
        <f>SUM(M12:M25)</f>
        <v>133800000</v>
      </c>
      <c r="N39" s="44">
        <f>SUM(N15:N24)</f>
        <v>76900000</v>
      </c>
    </row>
    <row r="40" spans="3:14" x14ac:dyDescent="0.25">
      <c r="C40" s="2"/>
      <c r="D40" s="2"/>
      <c r="E40" s="46"/>
      <c r="F40" s="46"/>
      <c r="G40" s="46"/>
      <c r="H40" s="46"/>
      <c r="I40" s="46"/>
      <c r="J40" s="46"/>
      <c r="K40" s="45">
        <f>L39-K39</f>
        <v>56900000</v>
      </c>
      <c r="L40" s="47"/>
      <c r="M40" s="48"/>
      <c r="N40" s="44">
        <f>SUM(M39-N39)</f>
        <v>56900000</v>
      </c>
    </row>
    <row r="41" spans="3:14" x14ac:dyDescent="0.25">
      <c r="C41" s="2"/>
      <c r="D41" s="2"/>
      <c r="E41" s="46"/>
      <c r="F41" s="46"/>
      <c r="G41" s="46"/>
      <c r="H41" s="46"/>
      <c r="I41" s="46"/>
      <c r="J41" s="46"/>
      <c r="K41" s="45">
        <f>K39+K40</f>
        <v>124800000</v>
      </c>
      <c r="L41" s="45">
        <f>L39</f>
        <v>124800000</v>
      </c>
      <c r="M41" s="44">
        <f>M39</f>
        <v>133800000</v>
      </c>
      <c r="N41" s="44">
        <f>SUM(N39+N40)</f>
        <v>133800000</v>
      </c>
    </row>
    <row r="42" spans="3:1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11">
    <mergeCell ref="K10:L10"/>
    <mergeCell ref="M10:N10"/>
    <mergeCell ref="C10:C11"/>
    <mergeCell ref="D10:D11"/>
    <mergeCell ref="G4:J4"/>
    <mergeCell ref="G5:J5"/>
    <mergeCell ref="G6:J6"/>
    <mergeCell ref="G7:J7"/>
    <mergeCell ref="E10:F10"/>
    <mergeCell ref="G10:H10"/>
    <mergeCell ref="I10:J10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C924-B2AA-4D4D-8CC4-9D17012719C9}">
  <dimension ref="C1:G42"/>
  <sheetViews>
    <sheetView topLeftCell="A4" workbookViewId="0">
      <selection activeCell="G14" sqref="G14"/>
    </sheetView>
  </sheetViews>
  <sheetFormatPr defaultRowHeight="15.75" x14ac:dyDescent="0.25"/>
  <cols>
    <col min="3" max="3" width="4.25" customWidth="1"/>
    <col min="4" max="4" width="36" customWidth="1"/>
    <col min="5" max="5" width="15.75" customWidth="1"/>
    <col min="6" max="6" width="16.75" customWidth="1"/>
    <col min="7" max="7" width="17.375" customWidth="1"/>
  </cols>
  <sheetData>
    <row r="1" spans="3:7" x14ac:dyDescent="0.25">
      <c r="D1" s="49" t="s">
        <v>198</v>
      </c>
      <c r="E1" s="49"/>
      <c r="F1" s="49"/>
    </row>
    <row r="2" spans="3:7" x14ac:dyDescent="0.25">
      <c r="D2" s="49" t="s">
        <v>42</v>
      </c>
      <c r="E2" s="49"/>
      <c r="F2" s="49"/>
    </row>
    <row r="3" spans="3:7" x14ac:dyDescent="0.25">
      <c r="D3" s="72" t="s">
        <v>199</v>
      </c>
      <c r="E3" s="49"/>
      <c r="F3" s="49"/>
    </row>
    <row r="5" spans="3:7" x14ac:dyDescent="0.25">
      <c r="D5" s="83" t="s">
        <v>181</v>
      </c>
      <c r="E5" s="84"/>
      <c r="F5" s="85"/>
      <c r="G5" s="86" t="s">
        <v>182</v>
      </c>
    </row>
    <row r="6" spans="3:7" x14ac:dyDescent="0.25">
      <c r="D6" s="84" t="s">
        <v>183</v>
      </c>
      <c r="E6" s="85"/>
      <c r="F6" s="87"/>
      <c r="G6" s="88"/>
    </row>
    <row r="7" spans="3:7" x14ac:dyDescent="0.25">
      <c r="D7" s="76" t="s">
        <v>6</v>
      </c>
      <c r="E7" s="89">
        <f>Worksheet!L26</f>
        <v>121000000</v>
      </c>
      <c r="F7" s="77"/>
      <c r="G7" s="78"/>
    </row>
    <row r="8" spans="3:7" x14ac:dyDescent="0.25">
      <c r="D8" s="76" t="s">
        <v>168</v>
      </c>
      <c r="E8" s="90">
        <f>Worksheet!L36</f>
        <v>3800000</v>
      </c>
      <c r="F8" s="77"/>
      <c r="G8" s="78"/>
    </row>
    <row r="9" spans="3:7" x14ac:dyDescent="0.25">
      <c r="D9" s="76"/>
      <c r="E9" s="77"/>
      <c r="F9" s="118">
        <f>E7+E8</f>
        <v>124800000</v>
      </c>
      <c r="G9" s="78"/>
    </row>
    <row r="10" spans="3:7" x14ac:dyDescent="0.25">
      <c r="D10" s="76" t="s">
        <v>17</v>
      </c>
      <c r="E10" s="103">
        <f>Worksheet!K27</f>
        <v>5150000</v>
      </c>
      <c r="F10" s="78"/>
      <c r="G10" s="78"/>
    </row>
    <row r="11" spans="3:7" x14ac:dyDescent="0.25">
      <c r="D11" s="76" t="s">
        <v>184</v>
      </c>
      <c r="E11" s="103">
        <f>Worksheet!K28</f>
        <v>12900000</v>
      </c>
      <c r="F11" s="78"/>
      <c r="G11" s="78"/>
    </row>
    <row r="12" spans="3:7" x14ac:dyDescent="0.25">
      <c r="D12" s="76" t="s">
        <v>185</v>
      </c>
      <c r="E12" s="103">
        <f>Worksheet!K29</f>
        <v>7300000</v>
      </c>
      <c r="F12" s="78"/>
      <c r="G12" s="78"/>
    </row>
    <row r="13" spans="3:7" x14ac:dyDescent="0.25">
      <c r="D13" s="76" t="s">
        <v>186</v>
      </c>
      <c r="E13" s="103">
        <f>Worksheet!K30</f>
        <v>1500000</v>
      </c>
      <c r="F13" s="79"/>
      <c r="G13" s="78"/>
    </row>
    <row r="14" spans="3:7" x14ac:dyDescent="0.25">
      <c r="D14" s="99" t="s">
        <v>187</v>
      </c>
      <c r="E14" s="104">
        <f>Worksheet!K31</f>
        <v>7300000</v>
      </c>
      <c r="F14" s="92"/>
      <c r="G14" s="93"/>
    </row>
    <row r="15" spans="3:7" x14ac:dyDescent="0.25">
      <c r="D15" s="95" t="s">
        <v>188</v>
      </c>
      <c r="E15" s="105">
        <f>Worksheet!K32</f>
        <v>5000000</v>
      </c>
      <c r="F15" s="96"/>
      <c r="G15" s="82"/>
    </row>
    <row r="16" spans="3:7" x14ac:dyDescent="0.25">
      <c r="C16" s="98"/>
      <c r="D16" s="101" t="s">
        <v>189</v>
      </c>
      <c r="E16" s="102">
        <f>Worksheet!K33</f>
        <v>4500000</v>
      </c>
      <c r="F16" s="94"/>
      <c r="G16" s="92"/>
    </row>
    <row r="17" spans="4:7" x14ac:dyDescent="0.25">
      <c r="D17" s="76" t="s">
        <v>190</v>
      </c>
      <c r="E17" s="106">
        <f>Worksheet!K34</f>
        <v>20100000</v>
      </c>
      <c r="F17" s="78"/>
      <c r="G17" s="78"/>
    </row>
    <row r="18" spans="4:7" x14ac:dyDescent="0.25">
      <c r="D18" s="76" t="s">
        <v>191</v>
      </c>
      <c r="E18" s="103">
        <f>Worksheet!K35</f>
        <v>1750000</v>
      </c>
      <c r="F18" s="77"/>
      <c r="G18" s="78"/>
    </row>
    <row r="19" spans="4:7" x14ac:dyDescent="0.25">
      <c r="D19" s="76" t="s">
        <v>192</v>
      </c>
      <c r="E19" s="107">
        <f>Worksheet!K37</f>
        <v>1800000</v>
      </c>
      <c r="F19" s="78"/>
      <c r="G19" s="78"/>
    </row>
    <row r="20" spans="4:7" x14ac:dyDescent="0.25">
      <c r="D20" s="76" t="s">
        <v>193</v>
      </c>
      <c r="E20" s="108">
        <f>Worksheet!K38</f>
        <v>600000</v>
      </c>
      <c r="F20" s="77"/>
      <c r="G20" s="77"/>
    </row>
    <row r="21" spans="4:7" x14ac:dyDescent="0.25">
      <c r="D21" s="76"/>
      <c r="E21" s="79"/>
      <c r="F21" s="118">
        <f>SUM(E10:E20)</f>
        <v>67900000</v>
      </c>
      <c r="G21" s="79"/>
    </row>
    <row r="22" spans="4:7" x14ac:dyDescent="0.25">
      <c r="D22" s="120" t="s">
        <v>197</v>
      </c>
      <c r="E22" s="121"/>
      <c r="F22" s="122"/>
      <c r="G22" s="123">
        <f>F9-F21</f>
        <v>56900000</v>
      </c>
    </row>
    <row r="23" spans="4:7" x14ac:dyDescent="0.25">
      <c r="D23" s="100"/>
      <c r="E23" s="82"/>
      <c r="F23" s="81"/>
      <c r="G23" s="82"/>
    </row>
    <row r="24" spans="4:7" x14ac:dyDescent="0.25">
      <c r="D24" s="109" t="s">
        <v>194</v>
      </c>
      <c r="E24" s="110"/>
      <c r="F24" s="111"/>
      <c r="G24" s="112"/>
    </row>
    <row r="25" spans="4:7" x14ac:dyDescent="0.25">
      <c r="D25" s="113" t="s">
        <v>21</v>
      </c>
      <c r="E25" s="102">
        <f>E7</f>
        <v>121000000</v>
      </c>
      <c r="F25" s="6"/>
      <c r="G25" s="6"/>
    </row>
    <row r="26" spans="4:7" x14ac:dyDescent="0.25">
      <c r="D26" s="113" t="s">
        <v>17</v>
      </c>
      <c r="E26" s="102" t="str">
        <f>"-"&amp; SUM(E10)</f>
        <v>-5150000</v>
      </c>
      <c r="F26" s="6"/>
      <c r="G26" s="6"/>
    </row>
    <row r="27" spans="4:7" x14ac:dyDescent="0.25">
      <c r="D27" s="76" t="s">
        <v>184</v>
      </c>
      <c r="E27" s="102" t="str">
        <f>"-"&amp;SUM(E11)</f>
        <v>-12900000</v>
      </c>
      <c r="F27" s="6"/>
      <c r="G27" s="6"/>
    </row>
    <row r="28" spans="4:7" x14ac:dyDescent="0.25">
      <c r="D28" s="76" t="s">
        <v>185</v>
      </c>
      <c r="E28" s="102" t="str">
        <f>"-"&amp;SUM(E12)</f>
        <v>-7300000</v>
      </c>
      <c r="F28" s="6"/>
      <c r="G28" s="6"/>
    </row>
    <row r="29" spans="4:7" x14ac:dyDescent="0.25">
      <c r="D29" s="76" t="s">
        <v>186</v>
      </c>
      <c r="E29" s="102" t="str">
        <f>"-"&amp; SUM(E13)</f>
        <v>-1500000</v>
      </c>
      <c r="F29" s="6"/>
      <c r="G29" s="6"/>
    </row>
    <row r="30" spans="4:7" x14ac:dyDescent="0.25">
      <c r="D30" s="99" t="s">
        <v>187</v>
      </c>
      <c r="E30" s="102" t="str">
        <f>"-"&amp; SUM(E14)</f>
        <v>-7300000</v>
      </c>
      <c r="F30" s="6"/>
      <c r="G30" s="6"/>
    </row>
    <row r="31" spans="4:7" x14ac:dyDescent="0.25">
      <c r="D31" s="95" t="s">
        <v>188</v>
      </c>
      <c r="E31" s="102" t="str">
        <f>"-"&amp; SUM(E15)</f>
        <v>-5000000</v>
      </c>
      <c r="F31" s="6"/>
      <c r="G31" s="6"/>
    </row>
    <row r="32" spans="4:7" x14ac:dyDescent="0.25">
      <c r="D32" s="101" t="s">
        <v>189</v>
      </c>
      <c r="E32" s="102" t="str">
        <f>"-"&amp; SUM(E16)</f>
        <v>-4500000</v>
      </c>
      <c r="F32" s="6"/>
      <c r="G32" s="6"/>
    </row>
    <row r="33" spans="4:7" x14ac:dyDescent="0.25">
      <c r="D33" s="76" t="s">
        <v>190</v>
      </c>
      <c r="E33" s="102" t="str">
        <f>"-"&amp; SUM(E17)</f>
        <v>-20100000</v>
      </c>
      <c r="F33" s="6"/>
      <c r="G33" s="6"/>
    </row>
    <row r="34" spans="4:7" x14ac:dyDescent="0.25">
      <c r="D34" s="76" t="s">
        <v>191</v>
      </c>
      <c r="E34" s="102" t="str">
        <f>"-"&amp; SUM(E18)</f>
        <v>-1750000</v>
      </c>
      <c r="F34" s="6"/>
      <c r="G34" s="6"/>
    </row>
    <row r="35" spans="4:7" x14ac:dyDescent="0.25">
      <c r="D35" s="114" t="s">
        <v>195</v>
      </c>
      <c r="E35" s="115"/>
      <c r="F35" s="116">
        <f>E25+E26+E27+E28+E29+E30+E31+E32+E33+E34</f>
        <v>55500000</v>
      </c>
      <c r="G35" s="6"/>
    </row>
    <row r="36" spans="4:7" x14ac:dyDescent="0.25">
      <c r="D36" s="113" t="s">
        <v>168</v>
      </c>
      <c r="E36" s="102">
        <f>E8</f>
        <v>3800000</v>
      </c>
      <c r="F36" s="2"/>
      <c r="G36" s="2"/>
    </row>
    <row r="37" spans="4:7" x14ac:dyDescent="0.25">
      <c r="D37" s="113" t="s">
        <v>170</v>
      </c>
      <c r="E37" s="6" t="str">
        <f>"-"&amp; SUM(E19)</f>
        <v>-1800000</v>
      </c>
      <c r="F37" s="6"/>
      <c r="G37" s="6"/>
    </row>
    <row r="38" spans="4:7" x14ac:dyDescent="0.25">
      <c r="D38" s="113" t="s">
        <v>171</v>
      </c>
      <c r="E38" s="6" t="str">
        <f>"-"&amp; SUM(E20)</f>
        <v>-600000</v>
      </c>
      <c r="F38" s="6"/>
      <c r="G38" s="6"/>
    </row>
    <row r="39" spans="4:7" x14ac:dyDescent="0.25">
      <c r="D39" s="114" t="s">
        <v>196</v>
      </c>
      <c r="E39" s="115"/>
      <c r="F39" s="116">
        <f>E36+E37+E38</f>
        <v>1400000</v>
      </c>
      <c r="G39" s="6"/>
    </row>
    <row r="40" spans="4:7" x14ac:dyDescent="0.25">
      <c r="D40" s="51" t="s">
        <v>197</v>
      </c>
      <c r="E40" s="124"/>
      <c r="F40" s="52"/>
      <c r="G40" s="125">
        <f>SUM(F35:F39)</f>
        <v>56900000</v>
      </c>
    </row>
    <row r="41" spans="4:7" x14ac:dyDescent="0.25">
      <c r="D41" s="117"/>
      <c r="E41" s="117"/>
      <c r="F41" s="117"/>
      <c r="G41" s="117"/>
    </row>
    <row r="42" spans="4:7" x14ac:dyDescent="0.25">
      <c r="D42" s="117"/>
      <c r="E42" s="117"/>
      <c r="F42" s="117"/>
      <c r="G42" s="117"/>
    </row>
  </sheetData>
  <mergeCells count="10">
    <mergeCell ref="D40:F40"/>
    <mergeCell ref="D22:F22"/>
    <mergeCell ref="D1:F1"/>
    <mergeCell ref="D2:F2"/>
    <mergeCell ref="D3:F3"/>
    <mergeCell ref="E5:F5"/>
    <mergeCell ref="D6:F6"/>
    <mergeCell ref="D24:F24"/>
    <mergeCell ref="D35:E35"/>
    <mergeCell ref="D39:E3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29D1-AE59-4344-9A75-E4D9B4023B0B}">
  <dimension ref="D5:F10"/>
  <sheetViews>
    <sheetView workbookViewId="0">
      <selection activeCell="D20" sqref="D20"/>
    </sheetView>
  </sheetViews>
  <sheetFormatPr defaultRowHeight="15.75" x14ac:dyDescent="0.25"/>
  <cols>
    <col min="4" max="4" width="21.5" customWidth="1"/>
    <col min="5" max="5" width="18.375" customWidth="1"/>
    <col min="6" max="6" width="16.25" customWidth="1"/>
  </cols>
  <sheetData>
    <row r="5" spans="4:6" x14ac:dyDescent="0.25">
      <c r="D5" s="126" t="s">
        <v>200</v>
      </c>
      <c r="E5" s="126"/>
      <c r="F5" s="127" t="s">
        <v>182</v>
      </c>
    </row>
    <row r="6" spans="4:6" x14ac:dyDescent="0.25">
      <c r="D6" s="76" t="s">
        <v>162</v>
      </c>
      <c r="E6" s="78"/>
      <c r="F6" s="131">
        <f>'Buku Besar'!G92</f>
        <v>50000000</v>
      </c>
    </row>
    <row r="7" spans="4:6" x14ac:dyDescent="0.25">
      <c r="D7" s="76" t="s">
        <v>202</v>
      </c>
      <c r="E7" s="89">
        <f>Worksheet!K40</f>
        <v>56900000</v>
      </c>
      <c r="F7" s="78"/>
    </row>
    <row r="8" spans="4:6" x14ac:dyDescent="0.25">
      <c r="D8" s="128" t="s">
        <v>29</v>
      </c>
      <c r="E8" s="130">
        <f>'Buku Besar'!F100</f>
        <v>13500000</v>
      </c>
      <c r="F8" s="77"/>
    </row>
    <row r="9" spans="4:6" x14ac:dyDescent="0.25">
      <c r="D9" s="99"/>
      <c r="E9" s="92"/>
      <c r="F9" s="91">
        <f>E7-E8</f>
        <v>43400000</v>
      </c>
    </row>
    <row r="10" spans="4:6" x14ac:dyDescent="0.25">
      <c r="D10" s="132" t="s">
        <v>203</v>
      </c>
      <c r="E10" s="132"/>
      <c r="F10" s="133">
        <f>F6+F9</f>
        <v>93400000</v>
      </c>
    </row>
  </sheetData>
  <mergeCells count="1">
    <mergeCell ref="D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C377-40BE-4ADC-9B91-617CA524791D}">
  <dimension ref="A1:H16"/>
  <sheetViews>
    <sheetView workbookViewId="0">
      <selection activeCell="F3" sqref="F3"/>
    </sheetView>
  </sheetViews>
  <sheetFormatPr defaultRowHeight="15.75" x14ac:dyDescent="0.25"/>
  <cols>
    <col min="1" max="1" width="11" customWidth="1"/>
    <col min="2" max="2" width="39.25" customWidth="1"/>
    <col min="3" max="3" width="17.875" customWidth="1"/>
    <col min="4" max="4" width="14.25" customWidth="1"/>
    <col min="5" max="5" width="12.375" customWidth="1"/>
    <col min="6" max="6" width="21.125" customWidth="1"/>
    <col min="7" max="8" width="15.5" customWidth="1"/>
    <col min="9" max="9" width="21.25" customWidth="1"/>
    <col min="10" max="10" width="12.5" customWidth="1"/>
    <col min="11" max="11" width="10.625" customWidth="1"/>
  </cols>
  <sheetData>
    <row r="1" spans="1:8" x14ac:dyDescent="0.25">
      <c r="C1" s="49" t="s">
        <v>224</v>
      </c>
      <c r="D1" s="49"/>
      <c r="E1" s="49"/>
      <c r="F1" s="11"/>
    </row>
    <row r="2" spans="1:8" x14ac:dyDescent="0.25">
      <c r="C2" s="49" t="s">
        <v>42</v>
      </c>
      <c r="D2" s="49"/>
      <c r="E2" s="49"/>
    </row>
    <row r="3" spans="1:8" x14ac:dyDescent="0.25">
      <c r="C3" s="72" t="s">
        <v>199</v>
      </c>
      <c r="D3" s="49"/>
      <c r="E3" s="49"/>
    </row>
    <row r="5" spans="1:8" x14ac:dyDescent="0.25">
      <c r="A5" s="134" t="s">
        <v>204</v>
      </c>
      <c r="H5" s="134" t="s">
        <v>205</v>
      </c>
    </row>
    <row r="6" spans="1:8" x14ac:dyDescent="0.25">
      <c r="A6" s="135" t="s">
        <v>206</v>
      </c>
      <c r="B6" s="138" t="s">
        <v>181</v>
      </c>
      <c r="C6" s="138"/>
      <c r="D6" s="135" t="s">
        <v>207</v>
      </c>
      <c r="E6" s="135" t="s">
        <v>208</v>
      </c>
      <c r="F6" s="136" t="s">
        <v>181</v>
      </c>
      <c r="G6" s="136"/>
      <c r="H6" s="135" t="s">
        <v>207</v>
      </c>
    </row>
    <row r="7" spans="1:8" x14ac:dyDescent="0.25">
      <c r="A7" s="137" t="s">
        <v>209</v>
      </c>
      <c r="B7" s="80" t="s">
        <v>27</v>
      </c>
      <c r="C7" s="145">
        <f>Worksheet!E12</f>
        <v>58100000</v>
      </c>
      <c r="D7" s="82"/>
      <c r="E7" s="139" t="s">
        <v>221</v>
      </c>
      <c r="F7" s="80" t="s">
        <v>222</v>
      </c>
      <c r="G7" s="145">
        <f>Worksheet!N21</f>
        <v>8800000</v>
      </c>
      <c r="H7" s="82"/>
    </row>
    <row r="8" spans="1:8" x14ac:dyDescent="0.25">
      <c r="A8" s="143" t="s">
        <v>18</v>
      </c>
      <c r="B8" s="113" t="s">
        <v>16</v>
      </c>
      <c r="C8" s="5">
        <f>Worksheet!E13</f>
        <v>200000</v>
      </c>
      <c r="D8" s="2"/>
      <c r="E8" s="35" t="s">
        <v>15</v>
      </c>
      <c r="F8" s="113" t="s">
        <v>13</v>
      </c>
      <c r="G8" s="102">
        <f>Worksheet!N22</f>
        <v>0</v>
      </c>
      <c r="H8" s="2"/>
    </row>
    <row r="9" spans="1:8" x14ac:dyDescent="0.25">
      <c r="A9" s="139" t="s">
        <v>212</v>
      </c>
      <c r="B9" s="140" t="s">
        <v>211</v>
      </c>
      <c r="C9" s="146">
        <f>Worksheet!E14</f>
        <v>4500000</v>
      </c>
      <c r="D9" s="141"/>
      <c r="E9" s="142" t="s">
        <v>144</v>
      </c>
      <c r="F9" s="140" t="s">
        <v>161</v>
      </c>
      <c r="G9" s="149">
        <f>Worksheet!N23</f>
        <v>10000000</v>
      </c>
      <c r="H9" s="141"/>
    </row>
    <row r="10" spans="1:8" x14ac:dyDescent="0.25">
      <c r="A10" s="144" t="s">
        <v>139</v>
      </c>
      <c r="B10" s="113" t="s">
        <v>215</v>
      </c>
      <c r="C10" s="147" t="str">
        <f>"-"&amp; SUM(Worksheet!F15)</f>
        <v>-800000</v>
      </c>
      <c r="D10" s="2"/>
      <c r="E10" s="25" t="s">
        <v>145</v>
      </c>
      <c r="F10" s="113" t="s">
        <v>162</v>
      </c>
      <c r="G10" s="102">
        <f>'equiity statement'!F10</f>
        <v>93400000</v>
      </c>
      <c r="H10" s="2"/>
    </row>
    <row r="11" spans="1:8" x14ac:dyDescent="0.25">
      <c r="A11" s="142" t="s">
        <v>217</v>
      </c>
      <c r="B11" s="140" t="s">
        <v>8</v>
      </c>
      <c r="C11" s="146">
        <f>Worksheet!M16</f>
        <v>8000000</v>
      </c>
      <c r="D11" s="141"/>
      <c r="E11" s="153" t="s">
        <v>223</v>
      </c>
      <c r="F11" s="154"/>
      <c r="G11" s="141"/>
      <c r="H11" s="150">
        <f>SUM(G7:G10)</f>
        <v>112200000</v>
      </c>
    </row>
    <row r="12" spans="1:8" x14ac:dyDescent="0.25">
      <c r="A12" s="144" t="s">
        <v>140</v>
      </c>
      <c r="B12" s="113" t="s">
        <v>176</v>
      </c>
      <c r="C12" s="151">
        <f>Worksheet!M17</f>
        <v>7500000</v>
      </c>
      <c r="D12" s="113"/>
      <c r="E12" s="113"/>
      <c r="F12" s="113"/>
      <c r="G12" s="113"/>
      <c r="H12" s="113"/>
    </row>
    <row r="13" spans="1:8" x14ac:dyDescent="0.25">
      <c r="A13" s="142" t="s">
        <v>219</v>
      </c>
      <c r="B13" s="140" t="s">
        <v>177</v>
      </c>
      <c r="C13" s="152">
        <f>Worksheet!M18</f>
        <v>22500000</v>
      </c>
      <c r="D13" s="141"/>
      <c r="E13" s="141"/>
      <c r="F13" s="141"/>
      <c r="G13" s="141"/>
      <c r="H13" s="141"/>
    </row>
    <row r="14" spans="1:8" x14ac:dyDescent="0.25">
      <c r="A14" s="144" t="s">
        <v>26</v>
      </c>
      <c r="B14" s="113" t="s">
        <v>158</v>
      </c>
      <c r="C14" s="151">
        <f>Worksheet!M19</f>
        <v>19500000</v>
      </c>
      <c r="D14" s="113"/>
      <c r="E14" s="113"/>
      <c r="F14" s="113"/>
      <c r="G14" s="113"/>
      <c r="H14" s="113"/>
    </row>
    <row r="15" spans="1:8" x14ac:dyDescent="0.25">
      <c r="A15" s="144" t="s">
        <v>214</v>
      </c>
      <c r="B15" s="113" t="s">
        <v>126</v>
      </c>
      <c r="C15" s="147" t="str">
        <f>"-"&amp; SUM(Worksheet!N20)</f>
        <v>-7300000</v>
      </c>
      <c r="D15" s="97"/>
      <c r="E15" s="2"/>
      <c r="F15" s="2"/>
      <c r="G15" s="2"/>
      <c r="H15" s="2"/>
    </row>
    <row r="16" spans="1:8" x14ac:dyDescent="0.25">
      <c r="A16" s="114" t="s">
        <v>223</v>
      </c>
      <c r="B16" s="115"/>
      <c r="C16" s="15"/>
      <c r="D16" s="10">
        <f>C7+C8+C9+C10+C11+C12+C13+C14+C15</f>
        <v>112200000</v>
      </c>
      <c r="E16" s="2"/>
      <c r="F16" s="2"/>
      <c r="G16" s="2"/>
      <c r="H16" s="2"/>
    </row>
  </sheetData>
  <mergeCells count="6">
    <mergeCell ref="F6:G6"/>
    <mergeCell ref="A16:B16"/>
    <mergeCell ref="E11:F11"/>
    <mergeCell ref="C1:E1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jurnal umum</vt:lpstr>
      <vt:lpstr>Rekapitulasi</vt:lpstr>
      <vt:lpstr>Buku Besar</vt:lpstr>
      <vt:lpstr>Neraca Saldo</vt:lpstr>
      <vt:lpstr>Jurnal Penyesuaian</vt:lpstr>
      <vt:lpstr>Worksheet</vt:lpstr>
      <vt:lpstr>laba rugi</vt:lpstr>
      <vt:lpstr>equiity statement</vt:lpstr>
      <vt:lpstr>balance sheets</vt:lpstr>
      <vt:lpstr>jurnal penutup</vt:lpstr>
      <vt:lpstr>jurnal sesudah penutup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Alvid</dc:creator>
  <cp:lastModifiedBy>Alvid</cp:lastModifiedBy>
  <dcterms:created xsi:type="dcterms:W3CDTF">2024-02-07T11:11:15Z</dcterms:created>
  <dcterms:modified xsi:type="dcterms:W3CDTF">2024-02-10T15:00:41Z</dcterms:modified>
</cp:coreProperties>
</file>